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G:\Unidades compartidas\0_REPOSITORIO_DIF\4_GADMIN\1_REGIS\0_Invitaciones\2_MedianaC\VA_031_2021_Mantenimiento_hidrosanitario\Gestion\3_Evaluacion\"/>
    </mc:Choice>
  </mc:AlternateContent>
  <bookViews>
    <workbookView xWindow="-120" yWindow="-120" windowWidth="25440" windowHeight="15390" tabRatio="870" firstSheet="1" activeTab="3"/>
  </bookViews>
  <sheets>
    <sheet name="1_ENTREGA" sheetId="2" r:id="rId1"/>
    <sheet name="2_APERTURA DE SOBRES" sheetId="35" r:id="rId2"/>
    <sheet name="5,1. REQUISITOS JURÍDICOS" sheetId="21" r:id="rId3"/>
    <sheet name="5.2.1. EXPERIENCIA GRAL" sheetId="36" r:id="rId4"/>
    <sheet name="5.3 CAP FINANCIERA" sheetId="37" r:id="rId5"/>
    <sheet name="REQ.COMERCIALES" sheetId="58" r:id="rId6"/>
    <sheet name="PRESUPUESTO" sheetId="57" r:id="rId7"/>
    <sheet name="5.5 REQUISITOS COMERCIALES" sheetId="38" state="hidden" r:id="rId8"/>
    <sheet name="VALORES UNITARIOS" sheetId="55" state="hidden" r:id="rId9"/>
    <sheet name="RESUMEN" sheetId="44" r:id="rId10"/>
    <sheet name="Cálculo Pt2" sheetId="28" r:id="rId11"/>
    <sheet name="10. EVALUACIÓN" sheetId="56" r:id="rId12"/>
  </sheets>
  <externalReferences>
    <externalReference r:id="rId13"/>
    <externalReference r:id="rId14"/>
    <externalReference r:id="rId15"/>
  </externalReferences>
  <definedNames>
    <definedName name="_Dist_Bin" hidden="1">[1]MPC3I4!$A$2040:$DD$3161</definedName>
    <definedName name="_Dist_Values" hidden="1">[1]MPC3I4!$A$2552:$IV$3906</definedName>
    <definedName name="_Fill" localSheetId="11" hidden="1">#REF!</definedName>
    <definedName name="_Fill" localSheetId="8" hidden="1">#REF!</definedName>
    <definedName name="_Fill" hidden="1">#REF!</definedName>
    <definedName name="_xlnm._FilterDatabase" localSheetId="9" hidden="1">RESUMEN!$A$4:$I$13</definedName>
    <definedName name="ACT_PRESUPUESTO">PRESUPUESTO!$B$18:$E$33</definedName>
    <definedName name="_xlnm.Print_Area" localSheetId="0">'1_ENTREGA'!$A$1:$B$41</definedName>
    <definedName name="_xlnm.Print_Area" localSheetId="1">'2_APERTURA DE SOBRES'!$A$1:$K$39</definedName>
    <definedName name="AU">PRESUPUESTO!$D$60:$E$66</definedName>
    <definedName name="B" localSheetId="11" hidden="1">#REF!</definedName>
    <definedName name="B" localSheetId="8" hidden="1">#REF!</definedName>
    <definedName name="B" hidden="1">#REF!</definedName>
    <definedName name="BANDERA">'5.2.1. EXPERIENCIA GRAL'!$AD$12:$AE$41</definedName>
    <definedName name="C_FINANCIERA">'5.3 CAP FINANCIERA'!$M$6:$O$35</definedName>
    <definedName name="CD_1">#REF!</definedName>
    <definedName name="COSTO_D" localSheetId="8">'VALORES UNITARIOS'!$F$78:$G$107</definedName>
    <definedName name="COSTO_D">PRESUPUESTO!$E$46:$F$52</definedName>
    <definedName name="EST_EXP" localSheetId="8">'VALORES UNITARIOS'!$K$73:$JR$74</definedName>
    <definedName name="EST_EXP">PRESUPUESTO!$H$41:$CV$42</definedName>
    <definedName name="ESTATUS">RESUMEN!$A$5:$H$13</definedName>
    <definedName name="EXPERIENCIA">'5.2.1. EXPERIENCIA GRAL'!$W$12:$Z$41</definedName>
    <definedName name="ITEMS_REPRE">'Cálculo Pt2'!$B$14:$B$133</definedName>
    <definedName name="LISTA_OFERENTES">'1_ENTREGA'!$A$8:$B$37</definedName>
    <definedName name="OFERENTE_1">#REF!</definedName>
    <definedName name="OFERENTE_10">#REF!</definedName>
    <definedName name="OFERENTE_11">#REF!</definedName>
    <definedName name="OFERENTE_12">#REF!</definedName>
    <definedName name="OFERENTE_13">#REF!</definedName>
    <definedName name="OFERENTE_14">#REF!</definedName>
    <definedName name="OFERENTE_15">#REF!</definedName>
    <definedName name="OFERENTE_16">#REF!</definedName>
    <definedName name="OFERENTE_17">#REF!</definedName>
    <definedName name="OFERENTE_18">#REF!</definedName>
    <definedName name="OFERENTE_19">#REF!</definedName>
    <definedName name="OFERENTE_2">#REF!</definedName>
    <definedName name="OFERENTE_20">#REF!</definedName>
    <definedName name="OFERENTE_21">#REF!</definedName>
    <definedName name="OFERENTE_22">#REF!</definedName>
    <definedName name="OFERENTE_23">#REF!</definedName>
    <definedName name="OFERENTE_24">#REF!</definedName>
    <definedName name="OFERENTE_25">#REF!</definedName>
    <definedName name="OFERENTE_26">#REF!</definedName>
    <definedName name="OFERENTE_27">#REF!</definedName>
    <definedName name="OFERENTE_28">#REF!</definedName>
    <definedName name="OFERENTE_29">#REF!</definedName>
    <definedName name="OFERENTE_3">#REF!</definedName>
    <definedName name="OFERENTE_30">#REF!</definedName>
    <definedName name="OFERENTE_4">#REF!</definedName>
    <definedName name="OFERENTE_5">#REF!</definedName>
    <definedName name="OFERENTE_6">#REF!</definedName>
    <definedName name="OFERENTE_7">#REF!</definedName>
    <definedName name="OFERENTE_8">#REF!</definedName>
    <definedName name="OFERENTE_9">#REF!</definedName>
    <definedName name="OFERTA_0">#REF!</definedName>
    <definedName name="ORDEN" localSheetId="11">'10. EVALUACIÓN'!$T$15:$U$44</definedName>
    <definedName name="PRESUPUESTO">PRESUPUESTO!$A$46:$C$52</definedName>
    <definedName name="R_COMERCIALES">'5.5 REQUISITOS COMERCIALES'!$J$4:$L$33</definedName>
    <definedName name="UNITARIO_1">'VALORES UNITARIOS'!$K$11:$P$71</definedName>
    <definedName name="UNITARIO_10">'VALORES UNITARIOS'!$CN$11:$CS$71</definedName>
    <definedName name="UNITARIO_11">'VALORES UNITARIOS'!$CW$11:$DB$71</definedName>
    <definedName name="UNITARIO_12">'VALORES UNITARIOS'!$DF$11:$DK$71</definedName>
    <definedName name="UNITARIO_13">'VALORES UNITARIOS'!$DO$11:$DT$71</definedName>
    <definedName name="UNITARIO_14">'VALORES UNITARIOS'!$DX$11:$EC$71</definedName>
    <definedName name="UNITARIO_15">'VALORES UNITARIOS'!$EG$11:$EL$71</definedName>
    <definedName name="UNITARIO_16">'VALORES UNITARIOS'!$EP$11:$EU$71</definedName>
    <definedName name="UNITARIO_17">'VALORES UNITARIOS'!$EY$11:$FD$71</definedName>
    <definedName name="UNITARIO_18">'VALORES UNITARIOS'!$FH$11:$FM$71</definedName>
    <definedName name="UNITARIO_19">'VALORES UNITARIOS'!$FQ$11:$FV$71</definedName>
    <definedName name="UNITARIO_2">'VALORES UNITARIOS'!$T$11:$Y$71</definedName>
    <definedName name="UNITARIO_20">'VALORES UNITARIOS'!$FZ$11:$GE$71</definedName>
    <definedName name="UNITARIO_21">'VALORES UNITARIOS'!$GI$11:$GN$71</definedName>
    <definedName name="UNITARIO_22">'VALORES UNITARIOS'!$GR$11:$GW$71</definedName>
    <definedName name="UNITARIO_23">'VALORES UNITARIOS'!$HA$11:$HF$71</definedName>
    <definedName name="UNITARIO_24">'VALORES UNITARIOS'!$HJ$11:$HO$71</definedName>
    <definedName name="UNITARIO_25">'VALORES UNITARIOS'!$HS$11:$HX$71</definedName>
    <definedName name="UNITARIO_26">'VALORES UNITARIOS'!$IB$11:$IG$71</definedName>
    <definedName name="UNITARIO_27">'VALORES UNITARIOS'!$IK$11:$IP$71</definedName>
    <definedName name="UNITARIO_28">'VALORES UNITARIOS'!$IT$11:$IY$71</definedName>
    <definedName name="UNITARIO_29">'VALORES UNITARIOS'!$JC$11:$JH$71</definedName>
    <definedName name="UNITARIO_3">'VALORES UNITARIOS'!$AC$11:$AH$71</definedName>
    <definedName name="UNITARIO_30">'VALORES UNITARIOS'!$JL$11:$JQ$71</definedName>
    <definedName name="UNITARIO_4">'VALORES UNITARIOS'!$AL$11:$AQ$71</definedName>
    <definedName name="UNITARIO_5">'VALORES UNITARIOS'!$AU$11:$AZ$71</definedName>
    <definedName name="UNITARIO_6">'VALORES UNITARIOS'!$BD$11:$BI$71</definedName>
    <definedName name="UNITARIO_7">'VALORES UNITARIOS'!$BM$11:$BR$71</definedName>
    <definedName name="UNITARIO_8">'VALORES UNITARIOS'!$BV$11:$CA$71</definedName>
    <definedName name="UNITARIO_9">'VALORES UNITARIOS'!$CE$11:$CJ$71</definedName>
    <definedName name="wrn.GENERAL." localSheetId="11" hidden="1">{"TAB1",#N/A,TRUE,"GENERAL";"TAB2",#N/A,TRUE,"GENERAL";"TAB3",#N/A,TRUE,"GENERAL";"TAB4",#N/A,TRUE,"GENERAL";"TAB5",#N/A,TRUE,"GENERAL"}</definedName>
    <definedName name="wrn.GENERAL." hidden="1">{"TAB1",#N/A,TRUE,"GENERAL";"TAB2",#N/A,TRUE,"GENERAL";"TAB3",#N/A,TRUE,"GENERAL";"TAB4",#N/A,TRUE,"GENERAL";"TAB5",#N/A,TRUE,"GENERAL"}</definedName>
    <definedName name="wrn.items." localSheetId="11" hidden="1">{#N/A,#N/A,FALSE,"Items"}</definedName>
    <definedName name="wrn.items." localSheetId="2" hidden="1">{#N/A,#N/A,FALSE,"Items"}</definedName>
    <definedName name="wrn.items." hidden="1">{#N/A,#N/A,FALSE,"Items"}</definedName>
    <definedName name="wrn.via." localSheetId="11" hidden="1">{"via1",#N/A,TRUE,"general";"via2",#N/A,TRUE,"general";"via3",#N/A,TRUE,"general"}</definedName>
    <definedName name="wrn.via." hidden="1">{"via1",#N/A,TRUE,"general";"via2",#N/A,TRUE,"general";"via3",#N/A,TRUE,"general"}</definedName>
    <definedName name="wrn1.items" localSheetId="11" hidden="1">{#N/A,#N/A,FALSE,"Items"}</definedName>
    <definedName name="wrn1.items" localSheetId="2" hidden="1">{#N/A,#N/A,FALSE,"Items"}</definedName>
    <definedName name="wrn1.items" hidden="1">{#N/A,#N/A,FALSE,"Items"}</definedName>
    <definedName name="yuf" localSheetId="11" hidden="1">{"TAB1",#N/A,TRUE,"GENERAL";"TAB2",#N/A,TRUE,"GENERAL";"TAB3",#N/A,TRUE,"GENERAL";"TAB4",#N/A,TRUE,"GENERAL";"TAB5",#N/A,TRUE,"GENERAL"}</definedName>
    <definedName name="yuf" hidden="1">{"TAB1",#N/A,TRUE,"GENERAL";"TAB2",#N/A,TRUE,"GENERAL";"TAB3",#N/A,TRUE,"GENERAL";"TAB4",#N/A,TRUE,"GENERAL";"TAB5",#N/A,TRUE,"GENERAL"}</definedName>
    <definedName name="Z_0DF4D8E0_70F8_43CF_A6D4_A84D04F4D812_.wvu.Cols" localSheetId="0" hidden="1">'1_ENTREGA'!#REF!</definedName>
    <definedName name="Z_0DF4D8E0_70F8_43CF_A6D4_A84D04F4D812_.wvu.PrintArea" localSheetId="0" hidden="1">'1_ENTREGA'!$A$1:$B$9</definedName>
    <definedName name="Z_0DF4D8E0_70F8_43CF_A6D4_A84D04F4D812_.wvu.Rows" localSheetId="0" hidden="1">'1_ENTREGA'!#REF!</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BU144" i="28" l="1"/>
  <c r="BT144" i="28"/>
  <c r="BU143" i="28"/>
  <c r="BT143" i="28"/>
  <c r="BU142" i="28"/>
  <c r="BT142" i="28"/>
  <c r="BU141" i="28"/>
  <c r="BT141" i="28"/>
  <c r="BU140" i="28"/>
  <c r="BT140" i="28"/>
  <c r="BU139" i="28"/>
  <c r="BT139" i="28"/>
  <c r="BU138" i="28"/>
  <c r="BT138" i="28"/>
  <c r="BU137" i="28"/>
  <c r="BT137" i="28"/>
  <c r="BU136" i="28"/>
  <c r="BT136" i="28"/>
  <c r="BU18" i="28"/>
  <c r="BT18" i="28"/>
  <c r="BU17" i="28"/>
  <c r="BT17" i="28"/>
  <c r="BU16" i="28"/>
  <c r="BT16" i="28"/>
  <c r="BU15" i="28"/>
  <c r="BT15" i="28"/>
  <c r="BU14" i="28"/>
  <c r="BT14" i="28"/>
  <c r="BS144" i="28"/>
  <c r="BS143" i="28"/>
  <c r="BS142" i="28"/>
  <c r="BS141" i="28"/>
  <c r="BS140" i="28"/>
  <c r="BS139" i="28"/>
  <c r="BS138" i="28"/>
  <c r="BS137" i="28"/>
  <c r="BS136" i="28"/>
  <c r="BS18" i="28"/>
  <c r="BS17" i="28"/>
  <c r="BS16" i="28"/>
  <c r="BS15" i="28"/>
  <c r="BS14" i="28"/>
  <c r="BR144" i="28"/>
  <c r="BR143" i="28"/>
  <c r="BR142" i="28"/>
  <c r="BR141" i="28"/>
  <c r="BR140" i="28"/>
  <c r="BR139" i="28"/>
  <c r="BR138" i="28"/>
  <c r="BR137" i="28"/>
  <c r="BR136" i="28"/>
  <c r="BR18" i="28"/>
  <c r="BR17" i="28"/>
  <c r="BR16" i="28"/>
  <c r="BR15" i="28"/>
  <c r="BR14" i="28"/>
  <c r="O16" i="56"/>
  <c r="O17" i="56"/>
  <c r="O18" i="56"/>
  <c r="O19" i="56"/>
  <c r="O20" i="56"/>
  <c r="O15" i="56"/>
  <c r="F21" i="56"/>
  <c r="K21" i="56" s="1"/>
  <c r="F22" i="56"/>
  <c r="N22" i="56" s="1"/>
  <c r="F23" i="56"/>
  <c r="G23" i="56" s="1"/>
  <c r="F24" i="56"/>
  <c r="G24" i="56" s="1"/>
  <c r="F25" i="56"/>
  <c r="F26" i="56"/>
  <c r="N26" i="56" s="1"/>
  <c r="F27" i="56"/>
  <c r="K27" i="56" s="1"/>
  <c r="F28" i="56"/>
  <c r="G28" i="56" s="1"/>
  <c r="F29" i="56"/>
  <c r="F30" i="56"/>
  <c r="G30" i="56" s="1"/>
  <c r="F31" i="56"/>
  <c r="K31" i="56" s="1"/>
  <c r="F32" i="56"/>
  <c r="G32" i="56" s="1"/>
  <c r="F33" i="56"/>
  <c r="F34" i="56"/>
  <c r="N34" i="56" s="1"/>
  <c r="F35" i="56"/>
  <c r="G35" i="56" s="1"/>
  <c r="F36" i="56"/>
  <c r="G36" i="56" s="1"/>
  <c r="F37" i="56"/>
  <c r="F38" i="56"/>
  <c r="N38" i="56" s="1"/>
  <c r="F39" i="56"/>
  <c r="K39" i="56" s="1"/>
  <c r="F40" i="56"/>
  <c r="G40" i="56" s="1"/>
  <c r="F41" i="56"/>
  <c r="G39" i="56" l="1"/>
  <c r="K28" i="56"/>
  <c r="N28" i="56"/>
  <c r="G31" i="56"/>
  <c r="K36" i="56"/>
  <c r="N24" i="56"/>
  <c r="G27" i="56"/>
  <c r="K35" i="56"/>
  <c r="K23" i="56"/>
  <c r="N41" i="56"/>
  <c r="N37" i="56"/>
  <c r="N33" i="56"/>
  <c r="N29" i="56"/>
  <c r="N25" i="56"/>
  <c r="N40" i="56"/>
  <c r="N36" i="56"/>
  <c r="K40" i="56"/>
  <c r="K32" i="56"/>
  <c r="K24" i="56"/>
  <c r="N32" i="56"/>
  <c r="G38" i="56"/>
  <c r="G34" i="56"/>
  <c r="G26" i="56"/>
  <c r="G22" i="56"/>
  <c r="G41" i="56"/>
  <c r="G37" i="56"/>
  <c r="G33" i="56"/>
  <c r="G29" i="56"/>
  <c r="G25" i="56"/>
  <c r="G21" i="56"/>
  <c r="K38" i="56"/>
  <c r="K34" i="56"/>
  <c r="K30" i="56"/>
  <c r="K26" i="56"/>
  <c r="K22" i="56"/>
  <c r="N39" i="56"/>
  <c r="N35" i="56"/>
  <c r="N31" i="56"/>
  <c r="N27" i="56"/>
  <c r="N23" i="56"/>
  <c r="K41" i="56"/>
  <c r="K37" i="56"/>
  <c r="K33" i="56"/>
  <c r="K29" i="56"/>
  <c r="K25" i="56"/>
  <c r="N30" i="56"/>
  <c r="S104" i="36"/>
  <c r="S101" i="36"/>
  <c r="BS19" i="57" l="1"/>
  <c r="BS20" i="57"/>
  <c r="BS21" i="57"/>
  <c r="BS22" i="57"/>
  <c r="BS23" i="57"/>
  <c r="BS24" i="57"/>
  <c r="BS25" i="57"/>
  <c r="BS26" i="57"/>
  <c r="BS27" i="57"/>
  <c r="BS28" i="57"/>
  <c r="BS29" i="57"/>
  <c r="BS30" i="57"/>
  <c r="BS31" i="57"/>
  <c r="BS32" i="57"/>
  <c r="BS33" i="57"/>
  <c r="BS18" i="57"/>
  <c r="Z17" i="57" l="1"/>
  <c r="CE47" i="57" l="1"/>
  <c r="CM41" i="57"/>
  <c r="CI41" i="57"/>
  <c r="CG39" i="57"/>
  <c r="CK41" i="57" s="1"/>
  <c r="CP32" i="57"/>
  <c r="CQ32" i="57" s="1"/>
  <c r="CN32" i="57"/>
  <c r="CM32" i="57"/>
  <c r="CL32" i="57"/>
  <c r="CK32" i="57"/>
  <c r="CP31" i="57"/>
  <c r="CQ31" i="57" s="1"/>
  <c r="CN31" i="57"/>
  <c r="CM31" i="57"/>
  <c r="CL31" i="57"/>
  <c r="CK31" i="57"/>
  <c r="CP30" i="57"/>
  <c r="CQ30" i="57" s="1"/>
  <c r="CN30" i="57"/>
  <c r="CM30" i="57"/>
  <c r="CL30" i="57"/>
  <c r="CK30" i="57"/>
  <c r="CP29" i="57"/>
  <c r="CQ29" i="57" s="1"/>
  <c r="CN29" i="57"/>
  <c r="CM29" i="57"/>
  <c r="CL29" i="57"/>
  <c r="CK29" i="57"/>
  <c r="CP28" i="57"/>
  <c r="CQ28" i="57" s="1"/>
  <c r="CN28" i="57"/>
  <c r="CM28" i="57"/>
  <c r="CL28" i="57"/>
  <c r="CK28" i="57"/>
  <c r="CP27" i="57"/>
  <c r="CQ27" i="57" s="1"/>
  <c r="CN27" i="57"/>
  <c r="CM27" i="57"/>
  <c r="CL27" i="57"/>
  <c r="CK27" i="57"/>
  <c r="CP26" i="57"/>
  <c r="CQ26" i="57" s="1"/>
  <c r="CN26" i="57"/>
  <c r="CM26" i="57"/>
  <c r="CL26" i="57"/>
  <c r="CK26" i="57"/>
  <c r="CP25" i="57"/>
  <c r="CQ25" i="57" s="1"/>
  <c r="CN25" i="57"/>
  <c r="CM25" i="57"/>
  <c r="CL25" i="57"/>
  <c r="CK25" i="57"/>
  <c r="CP24" i="57"/>
  <c r="CQ24" i="57" s="1"/>
  <c r="CN24" i="57"/>
  <c r="CM24" i="57"/>
  <c r="CL24" i="57"/>
  <c r="CK24" i="57"/>
  <c r="CP23" i="57"/>
  <c r="CQ23" i="57" s="1"/>
  <c r="CN23" i="57"/>
  <c r="CM23" i="57"/>
  <c r="CL23" i="57"/>
  <c r="CK23" i="57"/>
  <c r="CP22" i="57"/>
  <c r="CQ22" i="57" s="1"/>
  <c r="CN22" i="57"/>
  <c r="CM22" i="57"/>
  <c r="CL22" i="57"/>
  <c r="CK22" i="57"/>
  <c r="CP21" i="57"/>
  <c r="CQ21" i="57" s="1"/>
  <c r="CN21" i="57"/>
  <c r="CM21" i="57"/>
  <c r="CL21" i="57"/>
  <c r="CK21" i="57"/>
  <c r="CP20" i="57"/>
  <c r="CQ20" i="57" s="1"/>
  <c r="CN20" i="57"/>
  <c r="CM20" i="57"/>
  <c r="CL20" i="57"/>
  <c r="CK20" i="57"/>
  <c r="CP19" i="57"/>
  <c r="CQ19" i="57" s="1"/>
  <c r="CN19" i="57"/>
  <c r="CM19" i="57"/>
  <c r="CL19" i="57"/>
  <c r="CK19" i="57"/>
  <c r="CP18" i="57"/>
  <c r="CQ18" i="57" s="1"/>
  <c r="CN18" i="57"/>
  <c r="CM18" i="57"/>
  <c r="CL18" i="57"/>
  <c r="CK18" i="57"/>
  <c r="CG3" i="57"/>
  <c r="CE41" i="57" s="1"/>
  <c r="BP47" i="57"/>
  <c r="BX41" i="57"/>
  <c r="BT41" i="57"/>
  <c r="BR39" i="57"/>
  <c r="BV41" i="57" s="1"/>
  <c r="CA32" i="57"/>
  <c r="CB32" i="57" s="1"/>
  <c r="BY32" i="57"/>
  <c r="BX32" i="57"/>
  <c r="BW32" i="57"/>
  <c r="BV32" i="57"/>
  <c r="CA31" i="57"/>
  <c r="CB31" i="57" s="1"/>
  <c r="BY31" i="57"/>
  <c r="BX31" i="57"/>
  <c r="BW31" i="57"/>
  <c r="BV31" i="57"/>
  <c r="CA30" i="57"/>
  <c r="CB30" i="57" s="1"/>
  <c r="BY30" i="57"/>
  <c r="BX30" i="57"/>
  <c r="BW30" i="57"/>
  <c r="BV30" i="57"/>
  <c r="CA29" i="57"/>
  <c r="CB29" i="57" s="1"/>
  <c r="BY29" i="57"/>
  <c r="BX29" i="57"/>
  <c r="BW29" i="57"/>
  <c r="BV29" i="57"/>
  <c r="CA28" i="57"/>
  <c r="CB28" i="57" s="1"/>
  <c r="BY28" i="57"/>
  <c r="BX28" i="57"/>
  <c r="BW28" i="57"/>
  <c r="BV28" i="57"/>
  <c r="CA27" i="57"/>
  <c r="CB27" i="57" s="1"/>
  <c r="BY27" i="57"/>
  <c r="BX27" i="57"/>
  <c r="BW27" i="57"/>
  <c r="BV27" i="57"/>
  <c r="CA26" i="57"/>
  <c r="CB26" i="57" s="1"/>
  <c r="BY26" i="57"/>
  <c r="BX26" i="57"/>
  <c r="BW26" i="57"/>
  <c r="BV26" i="57"/>
  <c r="CA25" i="57"/>
  <c r="CB25" i="57" s="1"/>
  <c r="BY25" i="57"/>
  <c r="BX25" i="57"/>
  <c r="BW25" i="57"/>
  <c r="BV25" i="57"/>
  <c r="CA24" i="57"/>
  <c r="CB24" i="57" s="1"/>
  <c r="BY24" i="57"/>
  <c r="BX24" i="57"/>
  <c r="BW24" i="57"/>
  <c r="BV24" i="57"/>
  <c r="CA23" i="57"/>
  <c r="CB23" i="57" s="1"/>
  <c r="BY23" i="57"/>
  <c r="BX23" i="57"/>
  <c r="BW23" i="57"/>
  <c r="BV23" i="57"/>
  <c r="CA22" i="57"/>
  <c r="CB22" i="57" s="1"/>
  <c r="BY22" i="57"/>
  <c r="BX22" i="57"/>
  <c r="BW22" i="57"/>
  <c r="BV22" i="57"/>
  <c r="CA21" i="57"/>
  <c r="CB21" i="57" s="1"/>
  <c r="BY21" i="57"/>
  <c r="BX21" i="57"/>
  <c r="BW21" i="57"/>
  <c r="BV21" i="57"/>
  <c r="CA20" i="57"/>
  <c r="CB20" i="57" s="1"/>
  <c r="BY20" i="57"/>
  <c r="BX20" i="57"/>
  <c r="BW20" i="57"/>
  <c r="BV20" i="57"/>
  <c r="CA19" i="57"/>
  <c r="CB19" i="57" s="1"/>
  <c r="BY19" i="57"/>
  <c r="BX19" i="57"/>
  <c r="BW19" i="57"/>
  <c r="BV19" i="57"/>
  <c r="CA18" i="57"/>
  <c r="CB18" i="57" s="1"/>
  <c r="BY18" i="57"/>
  <c r="BX18" i="57"/>
  <c r="BW18" i="57"/>
  <c r="BV18" i="57"/>
  <c r="BR3" i="57"/>
  <c r="BP41" i="57" s="1"/>
  <c r="BA47" i="57"/>
  <c r="BI41" i="57"/>
  <c r="BE41" i="57"/>
  <c r="BC39" i="57"/>
  <c r="BG41" i="57" s="1"/>
  <c r="BL32" i="57"/>
  <c r="BM32" i="57" s="1"/>
  <c r="BJ32" i="57"/>
  <c r="BI32" i="57"/>
  <c r="BH32" i="57"/>
  <c r="BG32" i="57"/>
  <c r="BL31" i="57"/>
  <c r="BM31" i="57" s="1"/>
  <c r="BJ31" i="57"/>
  <c r="BI31" i="57"/>
  <c r="BH31" i="57"/>
  <c r="BG31" i="57"/>
  <c r="BL30" i="57"/>
  <c r="BM30" i="57" s="1"/>
  <c r="BJ30" i="57"/>
  <c r="BI30" i="57"/>
  <c r="BH30" i="57"/>
  <c r="BG30" i="57"/>
  <c r="BL29" i="57"/>
  <c r="BM29" i="57" s="1"/>
  <c r="BJ29" i="57"/>
  <c r="BI29" i="57"/>
  <c r="BH29" i="57"/>
  <c r="BG29" i="57"/>
  <c r="BL28" i="57"/>
  <c r="BM28" i="57" s="1"/>
  <c r="BJ28" i="57"/>
  <c r="BI28" i="57"/>
  <c r="BH28" i="57"/>
  <c r="BG28" i="57"/>
  <c r="BL27" i="57"/>
  <c r="BM27" i="57" s="1"/>
  <c r="BJ27" i="57"/>
  <c r="BI27" i="57"/>
  <c r="BH27" i="57"/>
  <c r="BG27" i="57"/>
  <c r="BL26" i="57"/>
  <c r="BM26" i="57" s="1"/>
  <c r="BJ26" i="57"/>
  <c r="BI26" i="57"/>
  <c r="BH26" i="57"/>
  <c r="BG26" i="57"/>
  <c r="BL25" i="57"/>
  <c r="BM25" i="57" s="1"/>
  <c r="BJ25" i="57"/>
  <c r="BI25" i="57"/>
  <c r="BH25" i="57"/>
  <c r="BG25" i="57"/>
  <c r="BL24" i="57"/>
  <c r="BM24" i="57" s="1"/>
  <c r="BJ24" i="57"/>
  <c r="BI24" i="57"/>
  <c r="BH24" i="57"/>
  <c r="BG24" i="57"/>
  <c r="BL23" i="57"/>
  <c r="BM23" i="57" s="1"/>
  <c r="BJ23" i="57"/>
  <c r="BI23" i="57"/>
  <c r="BH23" i="57"/>
  <c r="BG23" i="57"/>
  <c r="BL22" i="57"/>
  <c r="BM22" i="57" s="1"/>
  <c r="BJ22" i="57"/>
  <c r="BI22" i="57"/>
  <c r="BH22" i="57"/>
  <c r="BG22" i="57"/>
  <c r="BL21" i="57"/>
  <c r="BM21" i="57" s="1"/>
  <c r="BJ21" i="57"/>
  <c r="BI21" i="57"/>
  <c r="BH21" i="57"/>
  <c r="BG21" i="57"/>
  <c r="BL20" i="57"/>
  <c r="BM20" i="57" s="1"/>
  <c r="BJ20" i="57"/>
  <c r="BI20" i="57"/>
  <c r="BH20" i="57"/>
  <c r="BG20" i="57"/>
  <c r="BL19" i="57"/>
  <c r="BM19" i="57" s="1"/>
  <c r="BJ19" i="57"/>
  <c r="BI19" i="57"/>
  <c r="BH19" i="57"/>
  <c r="BG19" i="57"/>
  <c r="BL18" i="57"/>
  <c r="BM18" i="57" s="1"/>
  <c r="BJ18" i="57"/>
  <c r="BI18" i="57"/>
  <c r="BH18" i="57"/>
  <c r="BG18" i="57"/>
  <c r="BC3" i="57"/>
  <c r="BA41" i="57" s="1"/>
  <c r="AL47" i="57"/>
  <c r="AT41" i="57"/>
  <c r="AP41" i="57"/>
  <c r="AN39" i="57"/>
  <c r="AR41" i="57" s="1"/>
  <c r="AW32" i="57"/>
  <c r="AX32" i="57" s="1"/>
  <c r="AU32" i="57"/>
  <c r="AT32" i="57"/>
  <c r="AS32" i="57"/>
  <c r="AR32" i="57"/>
  <c r="AW31" i="57"/>
  <c r="AX31" i="57" s="1"/>
  <c r="AU31" i="57"/>
  <c r="AT31" i="57"/>
  <c r="AS31" i="57"/>
  <c r="AR31" i="57"/>
  <c r="AW30" i="57"/>
  <c r="AX30" i="57" s="1"/>
  <c r="AU30" i="57"/>
  <c r="AT30" i="57"/>
  <c r="AS30" i="57"/>
  <c r="AR30" i="57"/>
  <c r="AW29" i="57"/>
  <c r="AX29" i="57" s="1"/>
  <c r="AU29" i="57"/>
  <c r="AT29" i="57"/>
  <c r="AS29" i="57"/>
  <c r="AR29" i="57"/>
  <c r="AW28" i="57"/>
  <c r="AX28" i="57" s="1"/>
  <c r="AU28" i="57"/>
  <c r="AT28" i="57"/>
  <c r="AS28" i="57"/>
  <c r="AR28" i="57"/>
  <c r="AW27" i="57"/>
  <c r="AX27" i="57" s="1"/>
  <c r="AU27" i="57"/>
  <c r="AT27" i="57"/>
  <c r="AS27" i="57"/>
  <c r="AR27" i="57"/>
  <c r="AW26" i="57"/>
  <c r="AX26" i="57" s="1"/>
  <c r="AU26" i="57"/>
  <c r="AT26" i="57"/>
  <c r="AS26" i="57"/>
  <c r="AR26" i="57"/>
  <c r="AW25" i="57"/>
  <c r="AX25" i="57" s="1"/>
  <c r="AU25" i="57"/>
  <c r="AT25" i="57"/>
  <c r="AS25" i="57"/>
  <c r="AR25" i="57"/>
  <c r="AW24" i="57"/>
  <c r="AX24" i="57" s="1"/>
  <c r="AU24" i="57"/>
  <c r="AT24" i="57"/>
  <c r="AS24" i="57"/>
  <c r="AR24" i="57"/>
  <c r="AW23" i="57"/>
  <c r="AX23" i="57" s="1"/>
  <c r="AU23" i="57"/>
  <c r="AT23" i="57"/>
  <c r="AS23" i="57"/>
  <c r="AR23" i="57"/>
  <c r="AW22" i="57"/>
  <c r="AX22" i="57" s="1"/>
  <c r="AU22" i="57"/>
  <c r="AT22" i="57"/>
  <c r="AS22" i="57"/>
  <c r="AR22" i="57"/>
  <c r="AW21" i="57"/>
  <c r="AX21" i="57" s="1"/>
  <c r="AU21" i="57"/>
  <c r="AT21" i="57"/>
  <c r="AS21" i="57"/>
  <c r="AR21" i="57"/>
  <c r="AW20" i="57"/>
  <c r="AX20" i="57" s="1"/>
  <c r="AU20" i="57"/>
  <c r="AT20" i="57"/>
  <c r="AS20" i="57"/>
  <c r="AR20" i="57"/>
  <c r="AW19" i="57"/>
  <c r="AX19" i="57" s="1"/>
  <c r="AU19" i="57"/>
  <c r="AT19" i="57"/>
  <c r="AS19" i="57"/>
  <c r="AR19" i="57"/>
  <c r="AW18" i="57"/>
  <c r="AX18" i="57" s="1"/>
  <c r="AU18" i="57"/>
  <c r="AT18" i="57"/>
  <c r="AS18" i="57"/>
  <c r="AR18" i="57"/>
  <c r="AN3" i="57"/>
  <c r="AL41" i="57" s="1"/>
  <c r="W47" i="57"/>
  <c r="AE41" i="57"/>
  <c r="AC41" i="57"/>
  <c r="AA41" i="57"/>
  <c r="Y39" i="57"/>
  <c r="AH32" i="57"/>
  <c r="AI32" i="57" s="1"/>
  <c r="AF32" i="57"/>
  <c r="AE32" i="57"/>
  <c r="AD32" i="57"/>
  <c r="AC32" i="57"/>
  <c r="AH31" i="57"/>
  <c r="AI31" i="57" s="1"/>
  <c r="AF31" i="57"/>
  <c r="AE31" i="57"/>
  <c r="AD31" i="57"/>
  <c r="AC31" i="57"/>
  <c r="AH30" i="57"/>
  <c r="AI30" i="57" s="1"/>
  <c r="AF30" i="57"/>
  <c r="AE30" i="57"/>
  <c r="AD30" i="57"/>
  <c r="AC30" i="57"/>
  <c r="AH29" i="57"/>
  <c r="AI29" i="57" s="1"/>
  <c r="AF29" i="57"/>
  <c r="AE29" i="57"/>
  <c r="AD29" i="57"/>
  <c r="AC29" i="57"/>
  <c r="AH28" i="57"/>
  <c r="AI28" i="57" s="1"/>
  <c r="AF28" i="57"/>
  <c r="AE28" i="57"/>
  <c r="AD28" i="57"/>
  <c r="AC28" i="57"/>
  <c r="AH27" i="57"/>
  <c r="AI27" i="57" s="1"/>
  <c r="AF27" i="57"/>
  <c r="AE27" i="57"/>
  <c r="AD27" i="57"/>
  <c r="AC27" i="57"/>
  <c r="AH26" i="57"/>
  <c r="AI26" i="57" s="1"/>
  <c r="AF26" i="57"/>
  <c r="AE26" i="57"/>
  <c r="AD26" i="57"/>
  <c r="AC26" i="57"/>
  <c r="AH25" i="57"/>
  <c r="AI25" i="57" s="1"/>
  <c r="AF25" i="57"/>
  <c r="AE25" i="57"/>
  <c r="AD25" i="57"/>
  <c r="AC25" i="57"/>
  <c r="AH24" i="57"/>
  <c r="AI24" i="57" s="1"/>
  <c r="AF24" i="57"/>
  <c r="AE24" i="57"/>
  <c r="AD24" i="57"/>
  <c r="AC24" i="57"/>
  <c r="AH23" i="57"/>
  <c r="AI23" i="57" s="1"/>
  <c r="AF23" i="57"/>
  <c r="AE23" i="57"/>
  <c r="AD23" i="57"/>
  <c r="AC23" i="57"/>
  <c r="AH22" i="57"/>
  <c r="AI22" i="57" s="1"/>
  <c r="AF22" i="57"/>
  <c r="AE22" i="57"/>
  <c r="AD22" i="57"/>
  <c r="AC22" i="57"/>
  <c r="AH21" i="57"/>
  <c r="AI21" i="57" s="1"/>
  <c r="AF21" i="57"/>
  <c r="AE21" i="57"/>
  <c r="AD21" i="57"/>
  <c r="AC21" i="57"/>
  <c r="AH20" i="57"/>
  <c r="AI20" i="57" s="1"/>
  <c r="AF20" i="57"/>
  <c r="AE20" i="57"/>
  <c r="AD20" i="57"/>
  <c r="AC20" i="57"/>
  <c r="AH19" i="57"/>
  <c r="AI19" i="57" s="1"/>
  <c r="AF19" i="57"/>
  <c r="AE19" i="57"/>
  <c r="AD19" i="57"/>
  <c r="AC19" i="57"/>
  <c r="AH18" i="57"/>
  <c r="AI18" i="57" s="1"/>
  <c r="AF18" i="57"/>
  <c r="AE18" i="57"/>
  <c r="AD18" i="57"/>
  <c r="AC18" i="57"/>
  <c r="Y3" i="57"/>
  <c r="W41" i="57" s="1"/>
  <c r="L41" i="57"/>
  <c r="P41" i="57"/>
  <c r="S19" i="57"/>
  <c r="T19" i="57" s="1"/>
  <c r="S20" i="57"/>
  <c r="T20" i="57" s="1"/>
  <c r="S21" i="57"/>
  <c r="T21" i="57" s="1"/>
  <c r="S22" i="57"/>
  <c r="T22" i="57"/>
  <c r="S23" i="57"/>
  <c r="T23" i="57" s="1"/>
  <c r="S24" i="57"/>
  <c r="T24" i="57" s="1"/>
  <c r="S25" i="57"/>
  <c r="T25" i="57" s="1"/>
  <c r="S26" i="57"/>
  <c r="T26" i="57" s="1"/>
  <c r="S27" i="57"/>
  <c r="T27" i="57" s="1"/>
  <c r="S28" i="57"/>
  <c r="T28" i="57" s="1"/>
  <c r="S29" i="57"/>
  <c r="T29" i="57" s="1"/>
  <c r="S30" i="57"/>
  <c r="T30" i="57"/>
  <c r="S31" i="57"/>
  <c r="T31" i="57" s="1"/>
  <c r="S32" i="57"/>
  <c r="T32" i="57" s="1"/>
  <c r="S18" i="57"/>
  <c r="T18" i="57" s="1"/>
  <c r="Q19" i="57"/>
  <c r="Q20" i="57"/>
  <c r="Q21" i="57"/>
  <c r="Q22" i="57"/>
  <c r="Q23" i="57"/>
  <c r="Q24" i="57"/>
  <c r="Q25" i="57"/>
  <c r="Q26" i="57"/>
  <c r="Q27" i="57"/>
  <c r="Q28" i="57"/>
  <c r="Q29" i="57"/>
  <c r="Q30" i="57"/>
  <c r="Q31" i="57"/>
  <c r="Q32" i="57"/>
  <c r="Q18" i="57"/>
  <c r="N18" i="57"/>
  <c r="O18" i="57"/>
  <c r="P18" i="57"/>
  <c r="CO30" i="57" l="1"/>
  <c r="BK28" i="57"/>
  <c r="BK32" i="57"/>
  <c r="BZ24" i="57"/>
  <c r="BZ27" i="57"/>
  <c r="BZ31" i="57"/>
  <c r="CO18" i="57"/>
  <c r="BZ21" i="57"/>
  <c r="BZ28" i="57"/>
  <c r="R18" i="57"/>
  <c r="CO27" i="57"/>
  <c r="CO31" i="57"/>
  <c r="CO21" i="57"/>
  <c r="CO24" i="57"/>
  <c r="CO28" i="57"/>
  <c r="CO25" i="57"/>
  <c r="CO19" i="57"/>
  <c r="CO22" i="57"/>
  <c r="CO29" i="57"/>
  <c r="CO32" i="57"/>
  <c r="CO20" i="57"/>
  <c r="CO23" i="57"/>
  <c r="CO26" i="57"/>
  <c r="BZ32" i="57"/>
  <c r="BZ18" i="57"/>
  <c r="BZ19" i="57"/>
  <c r="BZ22" i="57"/>
  <c r="BZ25" i="57"/>
  <c r="BZ20" i="57"/>
  <c r="BZ23" i="57"/>
  <c r="BZ26" i="57"/>
  <c r="BZ29" i="57"/>
  <c r="BZ30" i="57"/>
  <c r="BK25" i="57"/>
  <c r="BK29" i="57"/>
  <c r="BK19" i="57"/>
  <c r="BK26" i="57"/>
  <c r="BK23" i="57"/>
  <c r="BK30" i="57"/>
  <c r="BK20" i="57"/>
  <c r="BK27" i="57"/>
  <c r="BK18" i="57"/>
  <c r="BK21" i="57"/>
  <c r="BK24" i="57"/>
  <c r="BK31" i="57"/>
  <c r="BK22" i="57"/>
  <c r="AV30" i="57"/>
  <c r="AV20" i="57"/>
  <c r="AV27" i="57"/>
  <c r="AV21" i="57"/>
  <c r="AV31" i="57"/>
  <c r="AX35" i="57"/>
  <c r="AX36" i="57" s="1"/>
  <c r="AX41" i="57" s="1"/>
  <c r="AV24" i="57"/>
  <c r="AV18" i="57"/>
  <c r="AV19" i="57"/>
  <c r="AV22" i="57"/>
  <c r="AV25" i="57"/>
  <c r="AV28" i="57"/>
  <c r="AV23" i="57"/>
  <c r="AV26" i="57"/>
  <c r="AV29" i="57"/>
  <c r="AV32" i="57"/>
  <c r="AG20" i="57"/>
  <c r="AG24" i="57"/>
  <c r="AG28" i="57"/>
  <c r="AG32" i="57"/>
  <c r="AG21" i="57"/>
  <c r="AG25" i="57"/>
  <c r="AG29" i="57"/>
  <c r="AG18" i="57"/>
  <c r="AG22" i="57"/>
  <c r="AG26" i="57"/>
  <c r="AG30" i="57"/>
  <c r="AG19" i="57"/>
  <c r="AG23" i="57"/>
  <c r="AG27" i="57"/>
  <c r="AG31" i="57"/>
  <c r="CQ35" i="57"/>
  <c r="CQ36" i="57" s="1"/>
  <c r="CQ41" i="57" s="1"/>
  <c r="CB35" i="57"/>
  <c r="CB36" i="57" s="1"/>
  <c r="CB41" i="57" s="1"/>
  <c r="BM35" i="57"/>
  <c r="BM36" i="57" s="1"/>
  <c r="BM41" i="57" s="1"/>
  <c r="AI35" i="57"/>
  <c r="AI36" i="57" s="1"/>
  <c r="AI41" i="57" s="1"/>
  <c r="K27" i="36"/>
  <c r="K26" i="36"/>
  <c r="K25" i="36"/>
  <c r="K24" i="36"/>
  <c r="K23" i="36"/>
  <c r="K22" i="36"/>
  <c r="K21" i="36"/>
  <c r="K20" i="36"/>
  <c r="K19" i="36"/>
  <c r="K18" i="36"/>
  <c r="K17" i="36"/>
  <c r="K16" i="36"/>
  <c r="K123" i="36"/>
  <c r="M123" i="36"/>
  <c r="K124" i="36"/>
  <c r="M124" i="36"/>
  <c r="K125" i="36"/>
  <c r="K126" i="36"/>
  <c r="M126" i="36"/>
  <c r="K127" i="36"/>
  <c r="M127" i="36"/>
  <c r="K128" i="36"/>
  <c r="K129" i="36"/>
  <c r="M129" i="36"/>
  <c r="K130" i="36"/>
  <c r="M130" i="36"/>
  <c r="K131" i="36"/>
  <c r="K132" i="36"/>
  <c r="M132" i="36"/>
  <c r="K133" i="36"/>
  <c r="M133" i="36"/>
  <c r="K134" i="36"/>
  <c r="K135" i="36"/>
  <c r="M135" i="36"/>
  <c r="K136" i="36"/>
  <c r="M136" i="36"/>
  <c r="K137" i="36"/>
  <c r="B2" i="35"/>
  <c r="CO41" i="57" l="1"/>
  <c r="CE42" i="57" s="1"/>
  <c r="BZ41" i="57"/>
  <c r="BP42" i="57" s="1"/>
  <c r="BK41" i="57"/>
  <c r="BA42" i="57" s="1"/>
  <c r="AV41" i="57"/>
  <c r="AL42" i="57" s="1"/>
  <c r="AG41" i="57"/>
  <c r="W42" i="57" s="1"/>
  <c r="H8" i="56"/>
  <c r="M19" i="28" l="1"/>
  <c r="M20" i="28"/>
  <c r="M21" i="28"/>
  <c r="M22" i="28"/>
  <c r="M23" i="28"/>
  <c r="M24" i="28"/>
  <c r="M25" i="28"/>
  <c r="M26" i="28"/>
  <c r="M27" i="28"/>
  <c r="M28" i="28"/>
  <c r="M29" i="28"/>
  <c r="M30" i="28"/>
  <c r="M31" i="28"/>
  <c r="M32" i="28"/>
  <c r="M33" i="28"/>
  <c r="M34" i="28"/>
  <c r="M35" i="28"/>
  <c r="M36" i="28"/>
  <c r="M37" i="28"/>
  <c r="M38" i="28"/>
  <c r="M39" i="28"/>
  <c r="M40" i="28"/>
  <c r="M41" i="28"/>
  <c r="M42" i="28"/>
  <c r="M43" i="28"/>
  <c r="M44" i="28"/>
  <c r="M45" i="28"/>
  <c r="M46" i="28"/>
  <c r="M47" i="28"/>
  <c r="M48" i="28"/>
  <c r="M49" i="28"/>
  <c r="M50" i="28"/>
  <c r="M51" i="28"/>
  <c r="M52" i="28"/>
  <c r="M53" i="28"/>
  <c r="M54" i="28"/>
  <c r="M55" i="28"/>
  <c r="M56" i="28"/>
  <c r="M57" i="28"/>
  <c r="M58" i="28"/>
  <c r="M59" i="28"/>
  <c r="M60" i="28"/>
  <c r="M61" i="28"/>
  <c r="M62" i="28"/>
  <c r="M63" i="28"/>
  <c r="M64" i="28"/>
  <c r="M65" i="28"/>
  <c r="M66" i="28"/>
  <c r="M67" i="28"/>
  <c r="M68" i="28"/>
  <c r="M69" i="28"/>
  <c r="M70" i="28"/>
  <c r="M71" i="28"/>
  <c r="M72" i="28"/>
  <c r="M73" i="28"/>
  <c r="M74" i="28"/>
  <c r="M75" i="28"/>
  <c r="M76" i="28"/>
  <c r="M77" i="28"/>
  <c r="M78" i="28"/>
  <c r="M79" i="28"/>
  <c r="M80" i="28"/>
  <c r="M81" i="28"/>
  <c r="M82" i="28"/>
  <c r="M83" i="28"/>
  <c r="M84" i="28"/>
  <c r="M85" i="28"/>
  <c r="M86" i="28"/>
  <c r="M87" i="28"/>
  <c r="M88" i="28"/>
  <c r="M89" i="28"/>
  <c r="M90" i="28"/>
  <c r="M91" i="28"/>
  <c r="M92" i="28"/>
  <c r="M93" i="28"/>
  <c r="M94" i="28"/>
  <c r="M95" i="28"/>
  <c r="M96" i="28"/>
  <c r="M97" i="28"/>
  <c r="M98" i="28"/>
  <c r="M99" i="28"/>
  <c r="M100" i="28"/>
  <c r="M101" i="28"/>
  <c r="M102" i="28"/>
  <c r="M103" i="28"/>
  <c r="M104" i="28"/>
  <c r="M105" i="28"/>
  <c r="M106" i="28"/>
  <c r="M107" i="28"/>
  <c r="M108" i="28"/>
  <c r="M109" i="28"/>
  <c r="M110" i="28"/>
  <c r="M111" i="28"/>
  <c r="M112" i="28"/>
  <c r="M113" i="28"/>
  <c r="M114" i="28"/>
  <c r="M115" i="28"/>
  <c r="M116" i="28"/>
  <c r="M117" i="28"/>
  <c r="M118" i="28"/>
  <c r="M119" i="28"/>
  <c r="M120" i="28"/>
  <c r="M121" i="28"/>
  <c r="M122" i="28"/>
  <c r="M123" i="28"/>
  <c r="M124" i="28"/>
  <c r="M125" i="28"/>
  <c r="M126" i="28"/>
  <c r="M127" i="28"/>
  <c r="M128" i="28"/>
  <c r="M129" i="28"/>
  <c r="M130" i="28"/>
  <c r="M131" i="28"/>
  <c r="M132" i="28"/>
  <c r="M133" i="28"/>
  <c r="I19" i="28"/>
  <c r="I20" i="28"/>
  <c r="I21" i="28"/>
  <c r="I22" i="28"/>
  <c r="I23" i="28"/>
  <c r="I24" i="28"/>
  <c r="I25" i="28"/>
  <c r="I26" i="28"/>
  <c r="I27" i="28"/>
  <c r="I28" i="28"/>
  <c r="I29" i="28"/>
  <c r="I30" i="28"/>
  <c r="I31" i="28"/>
  <c r="I32" i="28"/>
  <c r="I33" i="28"/>
  <c r="I34" i="28"/>
  <c r="I35" i="28"/>
  <c r="I36" i="28"/>
  <c r="I37" i="28"/>
  <c r="I38" i="28"/>
  <c r="I39" i="28"/>
  <c r="I40" i="28"/>
  <c r="I41" i="28"/>
  <c r="I42" i="28"/>
  <c r="I43" i="28"/>
  <c r="I44" i="28"/>
  <c r="I45" i="28"/>
  <c r="I46" i="28"/>
  <c r="I47" i="28"/>
  <c r="I48" i="28"/>
  <c r="I49" i="28"/>
  <c r="I50" i="28"/>
  <c r="I51" i="28"/>
  <c r="I52" i="28"/>
  <c r="I53" i="28"/>
  <c r="I54" i="28"/>
  <c r="I55" i="28"/>
  <c r="I56" i="28"/>
  <c r="I57" i="28"/>
  <c r="I58" i="28"/>
  <c r="I59" i="28"/>
  <c r="I60" i="28"/>
  <c r="I61" i="28"/>
  <c r="I62" i="28"/>
  <c r="I63" i="28"/>
  <c r="I64" i="28"/>
  <c r="I65" i="28"/>
  <c r="I66" i="28"/>
  <c r="I67" i="28"/>
  <c r="I68" i="28"/>
  <c r="I69" i="28"/>
  <c r="I70" i="28"/>
  <c r="I71" i="28"/>
  <c r="I72" i="28"/>
  <c r="I73" i="28"/>
  <c r="I74" i="28"/>
  <c r="I75" i="28"/>
  <c r="I76" i="28"/>
  <c r="I77" i="28"/>
  <c r="I78" i="28"/>
  <c r="I79" i="28"/>
  <c r="I80" i="28"/>
  <c r="I81" i="28"/>
  <c r="I82" i="28"/>
  <c r="I83" i="28"/>
  <c r="I84" i="28"/>
  <c r="I85" i="28"/>
  <c r="I86" i="28"/>
  <c r="I87" i="28"/>
  <c r="I88" i="28"/>
  <c r="I89" i="28"/>
  <c r="I90" i="28"/>
  <c r="I91" i="28"/>
  <c r="I92" i="28"/>
  <c r="I93" i="28"/>
  <c r="I94" i="28"/>
  <c r="I95" i="28"/>
  <c r="I96" i="28"/>
  <c r="I97" i="28"/>
  <c r="I98" i="28"/>
  <c r="I99" i="28"/>
  <c r="I100" i="28"/>
  <c r="I101" i="28"/>
  <c r="I102" i="28"/>
  <c r="I103" i="28"/>
  <c r="I104" i="28"/>
  <c r="I105" i="28"/>
  <c r="I106" i="28"/>
  <c r="I107" i="28"/>
  <c r="I108" i="28"/>
  <c r="I109" i="28"/>
  <c r="I110" i="28"/>
  <c r="I111" i="28"/>
  <c r="I112" i="28"/>
  <c r="I113" i="28"/>
  <c r="I114" i="28"/>
  <c r="I115" i="28"/>
  <c r="I116" i="28"/>
  <c r="I117" i="28"/>
  <c r="I118" i="28"/>
  <c r="I119" i="28"/>
  <c r="I120" i="28"/>
  <c r="I121" i="28"/>
  <c r="I122" i="28"/>
  <c r="I123" i="28"/>
  <c r="I124" i="28"/>
  <c r="I125" i="28"/>
  <c r="I126" i="28"/>
  <c r="I127" i="28"/>
  <c r="I128" i="28"/>
  <c r="I129" i="28"/>
  <c r="I130" i="28"/>
  <c r="I131" i="28"/>
  <c r="I132" i="28"/>
  <c r="I133" i="28"/>
  <c r="E19" i="28"/>
  <c r="E20" i="28"/>
  <c r="E21" i="28"/>
  <c r="E22" i="28"/>
  <c r="E23" i="28"/>
  <c r="E24" i="28"/>
  <c r="E25" i="28"/>
  <c r="E26" i="28"/>
  <c r="E27" i="28"/>
  <c r="E28" i="28"/>
  <c r="E29" i="28"/>
  <c r="E30" i="28"/>
  <c r="E31" i="28"/>
  <c r="E32" i="28"/>
  <c r="E33" i="28"/>
  <c r="E34" i="28"/>
  <c r="E35" i="28"/>
  <c r="E36" i="28"/>
  <c r="E37" i="28"/>
  <c r="E38" i="28"/>
  <c r="E39" i="28"/>
  <c r="E40" i="28"/>
  <c r="E41" i="28"/>
  <c r="E42" i="28"/>
  <c r="E43" i="28"/>
  <c r="E44" i="28"/>
  <c r="E45" i="28"/>
  <c r="E46" i="28"/>
  <c r="E47" i="28"/>
  <c r="E48" i="28"/>
  <c r="E49" i="28"/>
  <c r="E50" i="28"/>
  <c r="E51" i="28"/>
  <c r="E52" i="28"/>
  <c r="E53" i="28"/>
  <c r="E54" i="28"/>
  <c r="E55" i="28"/>
  <c r="E56" i="28"/>
  <c r="E57" i="28"/>
  <c r="E58" i="28"/>
  <c r="E59" i="28"/>
  <c r="E60" i="28"/>
  <c r="E61" i="28"/>
  <c r="E62" i="28"/>
  <c r="E63" i="28"/>
  <c r="E64" i="28"/>
  <c r="E65" i="28"/>
  <c r="E66" i="28"/>
  <c r="E67" i="28"/>
  <c r="E68" i="28"/>
  <c r="E69" i="28"/>
  <c r="E70" i="28"/>
  <c r="E71" i="28"/>
  <c r="E72" i="28"/>
  <c r="E73" i="28"/>
  <c r="E74" i="28"/>
  <c r="E75" i="28"/>
  <c r="E76" i="28"/>
  <c r="E77" i="28"/>
  <c r="E78" i="28"/>
  <c r="E79" i="28"/>
  <c r="E80" i="28"/>
  <c r="E81" i="28"/>
  <c r="E82" i="28"/>
  <c r="E83" i="28"/>
  <c r="E84" i="28"/>
  <c r="E85" i="28"/>
  <c r="E86" i="28"/>
  <c r="E87" i="28"/>
  <c r="E88" i="28"/>
  <c r="E89" i="28"/>
  <c r="E90" i="28"/>
  <c r="E91" i="28"/>
  <c r="E92" i="28"/>
  <c r="E93" i="28"/>
  <c r="E94" i="28"/>
  <c r="E95" i="28"/>
  <c r="E96" i="28"/>
  <c r="E97" i="28"/>
  <c r="E98" i="28"/>
  <c r="E99" i="28"/>
  <c r="E100" i="28"/>
  <c r="E101" i="28"/>
  <c r="E102" i="28"/>
  <c r="E103" i="28"/>
  <c r="E104" i="28"/>
  <c r="E105" i="28"/>
  <c r="E106" i="28"/>
  <c r="E107" i="28"/>
  <c r="E108" i="28"/>
  <c r="E109" i="28"/>
  <c r="E110" i="28"/>
  <c r="E111" i="28"/>
  <c r="E112" i="28"/>
  <c r="E113" i="28"/>
  <c r="E114" i="28"/>
  <c r="E115" i="28"/>
  <c r="E116" i="28"/>
  <c r="E117" i="28"/>
  <c r="E118" i="28"/>
  <c r="E119" i="28"/>
  <c r="E120" i="28"/>
  <c r="E121" i="28"/>
  <c r="E122" i="28"/>
  <c r="E123" i="28"/>
  <c r="E124" i="28"/>
  <c r="E125" i="28"/>
  <c r="E126" i="28"/>
  <c r="E127" i="28"/>
  <c r="E128" i="28"/>
  <c r="E129" i="28"/>
  <c r="E130" i="28"/>
  <c r="E131" i="28"/>
  <c r="E132" i="28"/>
  <c r="E133" i="28"/>
  <c r="G19" i="28"/>
  <c r="G20" i="28"/>
  <c r="G21" i="28"/>
  <c r="G22" i="28"/>
  <c r="G23" i="28"/>
  <c r="G24" i="28"/>
  <c r="G25" i="28"/>
  <c r="G26" i="28"/>
  <c r="G27" i="28"/>
  <c r="G28" i="28"/>
  <c r="G29" i="28"/>
  <c r="G30" i="28"/>
  <c r="G31" i="28"/>
  <c r="G32" i="28"/>
  <c r="G33" i="28"/>
  <c r="G34" i="28"/>
  <c r="G35" i="28"/>
  <c r="G36" i="28"/>
  <c r="G37" i="28"/>
  <c r="G38" i="28"/>
  <c r="G39" i="28"/>
  <c r="G40" i="28"/>
  <c r="G41" i="28"/>
  <c r="G42" i="28"/>
  <c r="G43" i="28"/>
  <c r="G44" i="28"/>
  <c r="G45" i="28"/>
  <c r="G46" i="28"/>
  <c r="G47" i="28"/>
  <c r="G48" i="28"/>
  <c r="G49" i="28"/>
  <c r="G50" i="28"/>
  <c r="G51" i="28"/>
  <c r="G52" i="28"/>
  <c r="G53" i="28"/>
  <c r="G54" i="28"/>
  <c r="G55" i="28"/>
  <c r="G56" i="28"/>
  <c r="G57" i="28"/>
  <c r="G58" i="28"/>
  <c r="G59" i="28"/>
  <c r="G60" i="28"/>
  <c r="G61" i="28"/>
  <c r="G62" i="28"/>
  <c r="G63" i="28"/>
  <c r="G64" i="28"/>
  <c r="G65" i="28"/>
  <c r="G66" i="28"/>
  <c r="G67" i="28"/>
  <c r="G68" i="28"/>
  <c r="G69" i="28"/>
  <c r="G70" i="28"/>
  <c r="G71" i="28"/>
  <c r="G72" i="28"/>
  <c r="G73" i="28"/>
  <c r="G74" i="28"/>
  <c r="G75" i="28"/>
  <c r="G76" i="28"/>
  <c r="G77" i="28"/>
  <c r="G78" i="28"/>
  <c r="G79" i="28"/>
  <c r="G80" i="28"/>
  <c r="G81" i="28"/>
  <c r="G82" i="28"/>
  <c r="G83" i="28"/>
  <c r="G84" i="28"/>
  <c r="G85" i="28"/>
  <c r="G86" i="28"/>
  <c r="G87" i="28"/>
  <c r="G88" i="28"/>
  <c r="G89" i="28"/>
  <c r="G90" i="28"/>
  <c r="G91" i="28"/>
  <c r="G92" i="28"/>
  <c r="G93" i="28"/>
  <c r="G94" i="28"/>
  <c r="G95" i="28"/>
  <c r="G96" i="28"/>
  <c r="G97" i="28"/>
  <c r="G98" i="28"/>
  <c r="G99" i="28"/>
  <c r="G100" i="28"/>
  <c r="G101" i="28"/>
  <c r="G102" i="28"/>
  <c r="G103" i="28"/>
  <c r="G104" i="28"/>
  <c r="G105" i="28"/>
  <c r="G106" i="28"/>
  <c r="G107" i="28"/>
  <c r="G108" i="28"/>
  <c r="G109" i="28"/>
  <c r="G110" i="28"/>
  <c r="G111" i="28"/>
  <c r="G112" i="28"/>
  <c r="G113" i="28"/>
  <c r="G114" i="28"/>
  <c r="G115" i="28"/>
  <c r="G116" i="28"/>
  <c r="G117" i="28"/>
  <c r="G118" i="28"/>
  <c r="G119" i="28"/>
  <c r="G120" i="28"/>
  <c r="G121" i="28"/>
  <c r="G122" i="28"/>
  <c r="G123" i="28"/>
  <c r="G124" i="28"/>
  <c r="G125" i="28"/>
  <c r="G126" i="28"/>
  <c r="G127" i="28"/>
  <c r="G128" i="28"/>
  <c r="G129" i="28"/>
  <c r="G130" i="28"/>
  <c r="G131" i="28"/>
  <c r="G132" i="28"/>
  <c r="G133" i="28"/>
  <c r="BM15" i="28" l="1"/>
  <c r="BM16" i="28"/>
  <c r="BM17" i="28"/>
  <c r="BM18" i="28"/>
  <c r="BM137" i="28"/>
  <c r="BN137" i="28"/>
  <c r="BM138" i="28"/>
  <c r="BN138" i="28"/>
  <c r="BM139" i="28"/>
  <c r="BN139" i="28"/>
  <c r="BM140" i="28"/>
  <c r="BN140" i="28"/>
  <c r="BM141" i="28"/>
  <c r="BN141" i="28"/>
  <c r="BM142" i="28"/>
  <c r="BN142" i="28"/>
  <c r="BM143" i="28"/>
  <c r="BN143" i="28"/>
  <c r="BM144" i="28"/>
  <c r="BN144" i="28"/>
  <c r="BN136" i="28"/>
  <c r="BM136" i="28"/>
  <c r="BN16" i="28"/>
  <c r="BN17" i="28"/>
  <c r="BN18" i="28"/>
  <c r="BN14" i="28"/>
  <c r="BN15" i="28"/>
  <c r="BM14" i="28"/>
  <c r="BO144" i="28" l="1"/>
  <c r="BO142" i="28"/>
  <c r="BO140" i="28"/>
  <c r="BO138" i="28"/>
  <c r="BO17" i="28"/>
  <c r="BP136" i="28"/>
  <c r="BO18" i="28"/>
  <c r="BP14" i="28"/>
  <c r="BO143" i="28"/>
  <c r="BO141" i="28"/>
  <c r="BO139" i="28"/>
  <c r="BO137" i="28"/>
  <c r="BO14" i="28"/>
  <c r="BO16" i="28"/>
  <c r="BP16" i="28"/>
  <c r="BP144" i="28"/>
  <c r="BP143" i="28"/>
  <c r="BP142" i="28"/>
  <c r="BP141" i="28"/>
  <c r="BP140" i="28"/>
  <c r="BP139" i="28"/>
  <c r="BP138" i="28"/>
  <c r="BP137" i="28"/>
  <c r="BO136" i="28"/>
  <c r="BP18" i="28"/>
  <c r="BP17" i="28"/>
  <c r="BP15" i="28" l="1"/>
  <c r="BO15" i="28"/>
  <c r="M38" i="36" l="1"/>
  <c r="P7" i="56" l="1"/>
  <c r="G61" i="57" l="1"/>
  <c r="G62" i="57" s="1"/>
  <c r="F62" i="57" s="1"/>
  <c r="H47" i="57"/>
  <c r="B52" i="57"/>
  <c r="B51" i="57"/>
  <c r="B50" i="57"/>
  <c r="B49" i="57"/>
  <c r="B48" i="57"/>
  <c r="B47" i="57"/>
  <c r="P32" i="57"/>
  <c r="O32" i="57"/>
  <c r="N32" i="57"/>
  <c r="E62" i="57"/>
  <c r="R32" i="57" l="1"/>
  <c r="H48" i="57"/>
  <c r="CE48" i="57"/>
  <c r="BA48" i="57"/>
  <c r="BP48" i="57"/>
  <c r="AL48" i="57"/>
  <c r="W48" i="57"/>
  <c r="F61" i="57"/>
  <c r="G63" i="57"/>
  <c r="H49" i="57"/>
  <c r="G47" i="57"/>
  <c r="F47" i="57"/>
  <c r="G49" i="57" l="1"/>
  <c r="W50" i="57"/>
  <c r="CE50" i="57"/>
  <c r="BA50" i="57"/>
  <c r="BP50" i="57"/>
  <c r="AL50" i="57"/>
  <c r="G48" i="57"/>
  <c r="BP49" i="57"/>
  <c r="AL49" i="57"/>
  <c r="CE49" i="57"/>
  <c r="BA49" i="57"/>
  <c r="W49" i="57"/>
  <c r="F63" i="57"/>
  <c r="G64" i="57"/>
  <c r="H50" i="57"/>
  <c r="F49" i="57"/>
  <c r="E63" i="57"/>
  <c r="F48" i="57"/>
  <c r="G50" i="57" l="1"/>
  <c r="CE51" i="57"/>
  <c r="BP51" i="57"/>
  <c r="AL51" i="57"/>
  <c r="W51" i="57"/>
  <c r="BA51" i="57"/>
  <c r="G65" i="57"/>
  <c r="F64" i="57"/>
  <c r="H51" i="57"/>
  <c r="F50" i="57"/>
  <c r="E64" i="57"/>
  <c r="G51" i="57" l="1"/>
  <c r="CE52" i="57"/>
  <c r="BA52" i="57"/>
  <c r="AL52" i="57"/>
  <c r="W52" i="57"/>
  <c r="BP52" i="57"/>
  <c r="F65" i="57"/>
  <c r="G66" i="57"/>
  <c r="F66" i="57" s="1"/>
  <c r="H52" i="57"/>
  <c r="G52" i="57" s="1"/>
  <c r="F51" i="57"/>
  <c r="E66" i="57"/>
  <c r="F52" i="57"/>
  <c r="E65" i="57"/>
  <c r="J39" i="57" l="1"/>
  <c r="T35" i="57"/>
  <c r="T36" i="57" s="1"/>
  <c r="T41" i="57" s="1"/>
  <c r="P31" i="57"/>
  <c r="P30" i="57"/>
  <c r="P29" i="57"/>
  <c r="P28" i="57"/>
  <c r="P27" i="57"/>
  <c r="P26" i="57"/>
  <c r="P25" i="57"/>
  <c r="P24" i="57"/>
  <c r="P23" i="57"/>
  <c r="P22" i="57"/>
  <c r="P21" i="57"/>
  <c r="P20" i="57"/>
  <c r="P19" i="57"/>
  <c r="O31" i="57"/>
  <c r="O30" i="57"/>
  <c r="O29" i="57"/>
  <c r="O28" i="57"/>
  <c r="O27" i="57"/>
  <c r="O26" i="57"/>
  <c r="O25" i="57"/>
  <c r="O24" i="57"/>
  <c r="O23" i="57"/>
  <c r="O22" i="57"/>
  <c r="O21" i="57"/>
  <c r="O20" i="57"/>
  <c r="O19" i="57"/>
  <c r="N31" i="57"/>
  <c r="N30" i="57"/>
  <c r="N29" i="57"/>
  <c r="N28" i="57"/>
  <c r="N27" i="57"/>
  <c r="N26" i="57"/>
  <c r="N25" i="57"/>
  <c r="N24" i="57"/>
  <c r="N23" i="57"/>
  <c r="N22" i="57"/>
  <c r="N21" i="57"/>
  <c r="N20" i="57"/>
  <c r="N19" i="57"/>
  <c r="E61" i="57"/>
  <c r="R22" i="57" l="1"/>
  <c r="N41" i="57"/>
  <c r="R21" i="57"/>
  <c r="R25" i="57"/>
  <c r="R29" i="57"/>
  <c r="R26" i="57"/>
  <c r="R30" i="57"/>
  <c r="R23" i="57"/>
  <c r="R27" i="57"/>
  <c r="R31" i="57"/>
  <c r="R19" i="57"/>
  <c r="R20" i="57"/>
  <c r="R24" i="57"/>
  <c r="R28" i="57"/>
  <c r="J3" i="57"/>
  <c r="H41" i="57" s="1"/>
  <c r="R41" i="57" l="1"/>
  <c r="H42" i="57" s="1"/>
  <c r="C47" i="57" s="1"/>
  <c r="C49" i="57" l="1"/>
  <c r="F7" i="44" s="1"/>
  <c r="C48" i="57"/>
  <c r="C50" i="57"/>
  <c r="F8" i="44" s="1"/>
  <c r="C52" i="57"/>
  <c r="F10" i="44" s="1"/>
  <c r="C51" i="57"/>
  <c r="F9" i="44" s="1"/>
  <c r="J4" i="37"/>
  <c r="BE418" i="28" l="1"/>
  <c r="BC418" i="28"/>
  <c r="BA418" i="28"/>
  <c r="AY418" i="28"/>
  <c r="AW418" i="28"/>
  <c r="AU418" i="28"/>
  <c r="AS418" i="28"/>
  <c r="AQ418" i="28"/>
  <c r="AO418" i="28"/>
  <c r="AM418" i="28"/>
  <c r="AK418" i="28"/>
  <c r="AI418" i="28"/>
  <c r="AG418" i="28"/>
  <c r="AE418" i="28"/>
  <c r="AC418" i="28"/>
  <c r="AA418" i="28"/>
  <c r="Y418" i="28"/>
  <c r="W418" i="28"/>
  <c r="U418" i="28"/>
  <c r="S418" i="28"/>
  <c r="Q418" i="28"/>
  <c r="C131" i="28"/>
  <c r="K131" i="28"/>
  <c r="O131" i="28"/>
  <c r="Q131" i="28"/>
  <c r="S131" i="28"/>
  <c r="U131" i="28"/>
  <c r="W131" i="28"/>
  <c r="Y131" i="28"/>
  <c r="AA131" i="28"/>
  <c r="AC131" i="28"/>
  <c r="AE131" i="28"/>
  <c r="AG131" i="28"/>
  <c r="AI131" i="28"/>
  <c r="AK131" i="28"/>
  <c r="AM131" i="28"/>
  <c r="AO131" i="28"/>
  <c r="AQ131" i="28"/>
  <c r="AS131" i="28"/>
  <c r="AU131" i="28"/>
  <c r="AW131" i="28"/>
  <c r="AY131" i="28"/>
  <c r="BA131" i="28"/>
  <c r="BC131" i="28"/>
  <c r="BE131" i="28"/>
  <c r="E15" i="37" l="1"/>
  <c r="K599" i="36" l="1"/>
  <c r="M598" i="36"/>
  <c r="K598" i="36"/>
  <c r="M597" i="36"/>
  <c r="K597" i="36"/>
  <c r="K596" i="36"/>
  <c r="M595" i="36"/>
  <c r="K595" i="36"/>
  <c r="M594" i="36"/>
  <c r="K594" i="36"/>
  <c r="K593" i="36"/>
  <c r="M592" i="36"/>
  <c r="K592" i="36"/>
  <c r="M591" i="36"/>
  <c r="K591" i="36"/>
  <c r="K590" i="36"/>
  <c r="M589" i="36"/>
  <c r="K589" i="36"/>
  <c r="M588" i="36"/>
  <c r="K588" i="36"/>
  <c r="K587" i="36"/>
  <c r="M586" i="36"/>
  <c r="K586" i="36"/>
  <c r="M585" i="36"/>
  <c r="K585" i="36"/>
  <c r="K577" i="36"/>
  <c r="M576" i="36"/>
  <c r="K576" i="36"/>
  <c r="M575" i="36"/>
  <c r="K575" i="36"/>
  <c r="K574" i="36"/>
  <c r="M573" i="36"/>
  <c r="K573" i="36"/>
  <c r="M572" i="36"/>
  <c r="K572" i="36"/>
  <c r="K571" i="36"/>
  <c r="M570" i="36"/>
  <c r="K570" i="36"/>
  <c r="M569" i="36"/>
  <c r="K569" i="36"/>
  <c r="K568" i="36"/>
  <c r="M567" i="36"/>
  <c r="K567" i="36"/>
  <c r="M566" i="36"/>
  <c r="K566" i="36"/>
  <c r="K565" i="36"/>
  <c r="M564" i="36"/>
  <c r="K564" i="36"/>
  <c r="M563" i="36"/>
  <c r="K563" i="36"/>
  <c r="K555" i="36"/>
  <c r="M554" i="36"/>
  <c r="K554" i="36"/>
  <c r="M553" i="36"/>
  <c r="K553" i="36"/>
  <c r="K552" i="36"/>
  <c r="M551" i="36"/>
  <c r="K551" i="36"/>
  <c r="M550" i="36"/>
  <c r="K550" i="36"/>
  <c r="K549" i="36"/>
  <c r="M548" i="36"/>
  <c r="K548" i="36"/>
  <c r="M547" i="36"/>
  <c r="K547" i="36"/>
  <c r="K546" i="36"/>
  <c r="M545" i="36"/>
  <c r="K545" i="36"/>
  <c r="M544" i="36"/>
  <c r="K544" i="36"/>
  <c r="K543" i="36"/>
  <c r="M542" i="36"/>
  <c r="K542" i="36"/>
  <c r="M541" i="36"/>
  <c r="K541" i="36"/>
  <c r="K533" i="36"/>
  <c r="M532" i="36"/>
  <c r="K532" i="36"/>
  <c r="M531" i="36"/>
  <c r="K531" i="36"/>
  <c r="K530" i="36"/>
  <c r="M529" i="36"/>
  <c r="K529" i="36"/>
  <c r="M528" i="36"/>
  <c r="K528" i="36"/>
  <c r="K527" i="36"/>
  <c r="M526" i="36"/>
  <c r="K526" i="36"/>
  <c r="M525" i="36"/>
  <c r="K525" i="36"/>
  <c r="K524" i="36"/>
  <c r="M523" i="36"/>
  <c r="K523" i="36"/>
  <c r="M522" i="36"/>
  <c r="K522" i="36"/>
  <c r="K521" i="36"/>
  <c r="M520" i="36"/>
  <c r="K520" i="36"/>
  <c r="M519" i="36"/>
  <c r="K519" i="36"/>
  <c r="K467" i="36"/>
  <c r="M466" i="36"/>
  <c r="K466" i="36"/>
  <c r="M465" i="36"/>
  <c r="K465" i="36"/>
  <c r="K464" i="36"/>
  <c r="M463" i="36"/>
  <c r="K463" i="36"/>
  <c r="M462" i="36"/>
  <c r="K462" i="36"/>
  <c r="K461" i="36"/>
  <c r="M460" i="36"/>
  <c r="K460" i="36"/>
  <c r="M459" i="36"/>
  <c r="K459" i="36"/>
  <c r="K458" i="36"/>
  <c r="M457" i="36"/>
  <c r="K457" i="36"/>
  <c r="M456" i="36"/>
  <c r="K456" i="36"/>
  <c r="K455" i="36"/>
  <c r="M454" i="36"/>
  <c r="K454" i="36"/>
  <c r="M453" i="36"/>
  <c r="K453" i="36"/>
  <c r="K401" i="36"/>
  <c r="M400" i="36"/>
  <c r="K400" i="36"/>
  <c r="M399" i="36"/>
  <c r="K399" i="36"/>
  <c r="K398" i="36"/>
  <c r="M397" i="36"/>
  <c r="K397" i="36"/>
  <c r="M396" i="36"/>
  <c r="K396" i="36"/>
  <c r="K395" i="36"/>
  <c r="M394" i="36"/>
  <c r="K394" i="36"/>
  <c r="M393" i="36"/>
  <c r="K393" i="36"/>
  <c r="K392" i="36"/>
  <c r="M391" i="36"/>
  <c r="K391" i="36"/>
  <c r="M390" i="36"/>
  <c r="K390" i="36"/>
  <c r="K389" i="36"/>
  <c r="M388" i="36"/>
  <c r="K388" i="36"/>
  <c r="M387" i="36"/>
  <c r="K387" i="36"/>
  <c r="K313" i="36"/>
  <c r="M312" i="36"/>
  <c r="K312" i="36"/>
  <c r="M311" i="36"/>
  <c r="K311" i="36"/>
  <c r="K310" i="36"/>
  <c r="M309" i="36"/>
  <c r="K309" i="36"/>
  <c r="M308" i="36"/>
  <c r="K308" i="36"/>
  <c r="K307" i="36"/>
  <c r="M306" i="36"/>
  <c r="K306" i="36"/>
  <c r="M305" i="36"/>
  <c r="K305" i="36"/>
  <c r="K304" i="36"/>
  <c r="M303" i="36"/>
  <c r="K303" i="36"/>
  <c r="M302" i="36"/>
  <c r="K302" i="36"/>
  <c r="K301" i="36"/>
  <c r="M300" i="36"/>
  <c r="K300" i="36"/>
  <c r="M299" i="36"/>
  <c r="K299" i="36"/>
  <c r="K291" i="36"/>
  <c r="M290" i="36"/>
  <c r="K290" i="36"/>
  <c r="M289" i="36"/>
  <c r="K289" i="36"/>
  <c r="K288" i="36"/>
  <c r="M287" i="36"/>
  <c r="K287" i="36"/>
  <c r="M286" i="36"/>
  <c r="K286" i="36"/>
  <c r="K285" i="36"/>
  <c r="M284" i="36"/>
  <c r="K284" i="36"/>
  <c r="M283" i="36"/>
  <c r="K283" i="36"/>
  <c r="K282" i="36"/>
  <c r="M281" i="36"/>
  <c r="K281" i="36"/>
  <c r="M280" i="36"/>
  <c r="K280" i="36"/>
  <c r="K279" i="36"/>
  <c r="M278" i="36"/>
  <c r="K278" i="36"/>
  <c r="M277" i="36"/>
  <c r="K277" i="36"/>
  <c r="K269" i="36"/>
  <c r="M268" i="36"/>
  <c r="K268" i="36"/>
  <c r="M267" i="36"/>
  <c r="K267" i="36"/>
  <c r="K266" i="36"/>
  <c r="M265" i="36"/>
  <c r="K265" i="36"/>
  <c r="M264" i="36"/>
  <c r="K264" i="36"/>
  <c r="K263" i="36"/>
  <c r="M262" i="36"/>
  <c r="K262" i="36"/>
  <c r="M261" i="36"/>
  <c r="K261" i="36"/>
  <c r="K260" i="36"/>
  <c r="M259" i="36"/>
  <c r="K259" i="36"/>
  <c r="M258" i="36"/>
  <c r="K258" i="36"/>
  <c r="K257" i="36"/>
  <c r="M256" i="36"/>
  <c r="K256" i="36"/>
  <c r="M255" i="36"/>
  <c r="K255" i="36"/>
  <c r="K247" i="36"/>
  <c r="M246" i="36"/>
  <c r="K246" i="36"/>
  <c r="M245" i="36"/>
  <c r="K245" i="36"/>
  <c r="K244" i="36"/>
  <c r="M243" i="36"/>
  <c r="K243" i="36"/>
  <c r="M242" i="36"/>
  <c r="K242" i="36"/>
  <c r="K241" i="36"/>
  <c r="M240" i="36"/>
  <c r="K240" i="36"/>
  <c r="M239" i="36"/>
  <c r="K239" i="36"/>
  <c r="K238" i="36"/>
  <c r="M237" i="36"/>
  <c r="K237" i="36"/>
  <c r="M236" i="36"/>
  <c r="K236" i="36"/>
  <c r="K235" i="36"/>
  <c r="M234" i="36"/>
  <c r="K234" i="36"/>
  <c r="M233" i="36"/>
  <c r="K233" i="36"/>
  <c r="K511" i="36"/>
  <c r="M510" i="36"/>
  <c r="K510" i="36"/>
  <c r="M509" i="36"/>
  <c r="K509" i="36"/>
  <c r="K508" i="36"/>
  <c r="M507" i="36"/>
  <c r="K507" i="36"/>
  <c r="M506" i="36"/>
  <c r="K506" i="36"/>
  <c r="K505" i="36"/>
  <c r="M504" i="36"/>
  <c r="K504" i="36"/>
  <c r="M503" i="36"/>
  <c r="K503" i="36"/>
  <c r="K502" i="36"/>
  <c r="M501" i="36"/>
  <c r="K501" i="36"/>
  <c r="M500" i="36"/>
  <c r="K500" i="36"/>
  <c r="K499" i="36"/>
  <c r="M498" i="36"/>
  <c r="K498" i="36"/>
  <c r="M497" i="36"/>
  <c r="K497" i="36"/>
  <c r="K489" i="36"/>
  <c r="M488" i="36"/>
  <c r="K488" i="36"/>
  <c r="M487" i="36"/>
  <c r="K487" i="36"/>
  <c r="K486" i="36"/>
  <c r="M485" i="36"/>
  <c r="K485" i="36"/>
  <c r="M484" i="36"/>
  <c r="K484" i="36"/>
  <c r="K483" i="36"/>
  <c r="M482" i="36"/>
  <c r="K482" i="36"/>
  <c r="M481" i="36"/>
  <c r="K481" i="36"/>
  <c r="K480" i="36"/>
  <c r="M479" i="36"/>
  <c r="K479" i="36"/>
  <c r="M478" i="36"/>
  <c r="K478" i="36"/>
  <c r="K477" i="36"/>
  <c r="M476" i="36"/>
  <c r="K476" i="36"/>
  <c r="M475" i="36"/>
  <c r="K475" i="36"/>
  <c r="K445" i="36"/>
  <c r="M444" i="36"/>
  <c r="K444" i="36"/>
  <c r="M443" i="36"/>
  <c r="K443" i="36"/>
  <c r="K442" i="36"/>
  <c r="M441" i="36"/>
  <c r="K441" i="36"/>
  <c r="M440" i="36"/>
  <c r="K440" i="36"/>
  <c r="K439" i="36"/>
  <c r="M438" i="36"/>
  <c r="K438" i="36"/>
  <c r="M437" i="36"/>
  <c r="K437" i="36"/>
  <c r="K436" i="36"/>
  <c r="M435" i="36"/>
  <c r="K435" i="36"/>
  <c r="M434" i="36"/>
  <c r="K434" i="36"/>
  <c r="K433" i="36"/>
  <c r="M432" i="36"/>
  <c r="K432" i="36"/>
  <c r="M431" i="36"/>
  <c r="K431" i="36"/>
  <c r="K423" i="36"/>
  <c r="M422" i="36"/>
  <c r="K422" i="36"/>
  <c r="M421" i="36"/>
  <c r="K421" i="36"/>
  <c r="K420" i="36"/>
  <c r="M419" i="36"/>
  <c r="K419" i="36"/>
  <c r="M418" i="36"/>
  <c r="K418" i="36"/>
  <c r="K417" i="36"/>
  <c r="M416" i="36"/>
  <c r="K416" i="36"/>
  <c r="M415" i="36"/>
  <c r="K415" i="36"/>
  <c r="K414" i="36"/>
  <c r="M413" i="36"/>
  <c r="K413" i="36"/>
  <c r="M412" i="36"/>
  <c r="K412" i="36"/>
  <c r="K411" i="36"/>
  <c r="M410" i="36"/>
  <c r="K410" i="36"/>
  <c r="M409" i="36"/>
  <c r="K409" i="36"/>
  <c r="K379" i="36"/>
  <c r="M378" i="36"/>
  <c r="K378" i="36"/>
  <c r="M377" i="36"/>
  <c r="K377" i="36"/>
  <c r="K376" i="36"/>
  <c r="M375" i="36"/>
  <c r="K375" i="36"/>
  <c r="M374" i="36"/>
  <c r="K374" i="36"/>
  <c r="K373" i="36"/>
  <c r="M372" i="36"/>
  <c r="K372" i="36"/>
  <c r="M371" i="36"/>
  <c r="K371" i="36"/>
  <c r="K370" i="36"/>
  <c r="M369" i="36"/>
  <c r="K369" i="36"/>
  <c r="M368" i="36"/>
  <c r="K368" i="36"/>
  <c r="K367" i="36"/>
  <c r="M366" i="36"/>
  <c r="K366" i="36"/>
  <c r="M365" i="36"/>
  <c r="K365" i="36"/>
  <c r="K357" i="36"/>
  <c r="M356" i="36"/>
  <c r="K356" i="36"/>
  <c r="M355" i="36"/>
  <c r="K355" i="36"/>
  <c r="K354" i="36"/>
  <c r="M353" i="36"/>
  <c r="K353" i="36"/>
  <c r="M352" i="36"/>
  <c r="K352" i="36"/>
  <c r="K351" i="36"/>
  <c r="M350" i="36"/>
  <c r="K350" i="36"/>
  <c r="M349" i="36"/>
  <c r="K349" i="36"/>
  <c r="K348" i="36"/>
  <c r="M347" i="36"/>
  <c r="K347" i="36"/>
  <c r="M346" i="36"/>
  <c r="K346" i="36"/>
  <c r="K345" i="36"/>
  <c r="M344" i="36"/>
  <c r="K344" i="36"/>
  <c r="M343" i="36"/>
  <c r="K343" i="36"/>
  <c r="K335" i="36"/>
  <c r="M334" i="36"/>
  <c r="K334" i="36"/>
  <c r="M333" i="36"/>
  <c r="K333" i="36"/>
  <c r="K332" i="36"/>
  <c r="M331" i="36"/>
  <c r="K331" i="36"/>
  <c r="M330" i="36"/>
  <c r="K330" i="36"/>
  <c r="K329" i="36"/>
  <c r="M328" i="36"/>
  <c r="K328" i="36"/>
  <c r="M327" i="36"/>
  <c r="K327" i="36"/>
  <c r="K326" i="36"/>
  <c r="M325" i="36"/>
  <c r="K325" i="36"/>
  <c r="M324" i="36"/>
  <c r="K324" i="36"/>
  <c r="K323" i="36"/>
  <c r="M322" i="36"/>
  <c r="K322" i="36"/>
  <c r="M321" i="36"/>
  <c r="K321" i="36"/>
  <c r="K225" i="36"/>
  <c r="M224" i="36"/>
  <c r="K224" i="36"/>
  <c r="M223" i="36"/>
  <c r="K223" i="36"/>
  <c r="K222" i="36"/>
  <c r="M221" i="36"/>
  <c r="K221" i="36"/>
  <c r="M220" i="36"/>
  <c r="K220" i="36"/>
  <c r="K219" i="36"/>
  <c r="M218" i="36"/>
  <c r="K218" i="36"/>
  <c r="M217" i="36"/>
  <c r="K217" i="36"/>
  <c r="K216" i="36"/>
  <c r="M215" i="36"/>
  <c r="K215" i="36"/>
  <c r="M214" i="36"/>
  <c r="K214" i="36"/>
  <c r="K213" i="36"/>
  <c r="M212" i="36"/>
  <c r="K212" i="36"/>
  <c r="M211" i="36"/>
  <c r="K211" i="36"/>
  <c r="K203" i="36"/>
  <c r="M202" i="36"/>
  <c r="K202" i="36"/>
  <c r="M201" i="36"/>
  <c r="K201" i="36"/>
  <c r="K200" i="36"/>
  <c r="M199" i="36"/>
  <c r="K199" i="36"/>
  <c r="M198" i="36"/>
  <c r="K198" i="36"/>
  <c r="K197" i="36"/>
  <c r="M196" i="36"/>
  <c r="K196" i="36"/>
  <c r="M195" i="36"/>
  <c r="K195" i="36"/>
  <c r="K194" i="36"/>
  <c r="M193" i="36"/>
  <c r="K193" i="36"/>
  <c r="M192" i="36"/>
  <c r="K192" i="36"/>
  <c r="K191" i="36"/>
  <c r="M190" i="36"/>
  <c r="K190" i="36"/>
  <c r="M189" i="36"/>
  <c r="K189" i="36"/>
  <c r="K181" i="36"/>
  <c r="M180" i="36"/>
  <c r="K180" i="36"/>
  <c r="M179" i="36"/>
  <c r="K179" i="36"/>
  <c r="K178" i="36"/>
  <c r="M177" i="36"/>
  <c r="K177" i="36"/>
  <c r="M176" i="36"/>
  <c r="K176" i="36"/>
  <c r="K175" i="36"/>
  <c r="M174" i="36"/>
  <c r="K174" i="36"/>
  <c r="M173" i="36"/>
  <c r="K173" i="36"/>
  <c r="K172" i="36"/>
  <c r="M171" i="36"/>
  <c r="K171" i="36"/>
  <c r="M170" i="36"/>
  <c r="K170" i="36"/>
  <c r="K169" i="36"/>
  <c r="M168" i="36"/>
  <c r="K168" i="36"/>
  <c r="M167" i="36"/>
  <c r="K167" i="36"/>
  <c r="K159" i="36"/>
  <c r="M158" i="36"/>
  <c r="K158" i="36"/>
  <c r="M157" i="36"/>
  <c r="K157" i="36"/>
  <c r="K156" i="36"/>
  <c r="M155" i="36"/>
  <c r="K155" i="36"/>
  <c r="M154" i="36"/>
  <c r="K154" i="36"/>
  <c r="K153" i="36"/>
  <c r="M152" i="36"/>
  <c r="K152" i="36"/>
  <c r="M151" i="36"/>
  <c r="K151" i="36"/>
  <c r="K150" i="36"/>
  <c r="M149" i="36"/>
  <c r="K149" i="36"/>
  <c r="M148" i="36"/>
  <c r="K148" i="36"/>
  <c r="K147" i="36"/>
  <c r="M146" i="36"/>
  <c r="K146" i="36"/>
  <c r="M145" i="36"/>
  <c r="K145" i="36"/>
  <c r="K115" i="36"/>
  <c r="M114" i="36"/>
  <c r="K114" i="36"/>
  <c r="M113" i="36"/>
  <c r="K113" i="36"/>
  <c r="K112" i="36"/>
  <c r="M111" i="36"/>
  <c r="K111" i="36"/>
  <c r="M110" i="36"/>
  <c r="K110" i="36"/>
  <c r="K109" i="36"/>
  <c r="M108" i="36"/>
  <c r="K108" i="36"/>
  <c r="M107" i="36"/>
  <c r="K107" i="36"/>
  <c r="K106" i="36"/>
  <c r="M105" i="36"/>
  <c r="K105" i="36"/>
  <c r="M104" i="36"/>
  <c r="K104" i="36"/>
  <c r="K103" i="36"/>
  <c r="M102" i="36"/>
  <c r="K102" i="36"/>
  <c r="M101" i="36"/>
  <c r="K101" i="36"/>
  <c r="K93" i="36"/>
  <c r="M92" i="36"/>
  <c r="K92" i="36"/>
  <c r="M91" i="36"/>
  <c r="K91" i="36"/>
  <c r="K90" i="36"/>
  <c r="M89" i="36"/>
  <c r="K89" i="36"/>
  <c r="M88" i="36"/>
  <c r="K88" i="36"/>
  <c r="K87" i="36"/>
  <c r="K86" i="36"/>
  <c r="M85" i="36"/>
  <c r="K85" i="36"/>
  <c r="K84" i="36"/>
  <c r="K83" i="36"/>
  <c r="M82" i="36"/>
  <c r="K82" i="36"/>
  <c r="K81" i="36"/>
  <c r="K80" i="36"/>
  <c r="M79" i="36"/>
  <c r="K79" i="36"/>
  <c r="K71" i="36"/>
  <c r="M70" i="36"/>
  <c r="K70" i="36"/>
  <c r="M69" i="36"/>
  <c r="K69" i="36"/>
  <c r="K68" i="36"/>
  <c r="M67" i="36"/>
  <c r="K67" i="36"/>
  <c r="M66" i="36"/>
  <c r="K66" i="36"/>
  <c r="K65" i="36"/>
  <c r="M64" i="36"/>
  <c r="K64" i="36"/>
  <c r="M63" i="36"/>
  <c r="K63" i="36"/>
  <c r="K62" i="36"/>
  <c r="K61" i="36"/>
  <c r="M60" i="36"/>
  <c r="K60" i="36"/>
  <c r="K59" i="36"/>
  <c r="K58" i="36"/>
  <c r="K57" i="36"/>
  <c r="K37" i="36"/>
  <c r="K36" i="36"/>
  <c r="M35" i="36"/>
  <c r="K35" i="36"/>
  <c r="B3" i="35" l="1"/>
  <c r="C132" i="28" l="1"/>
  <c r="C133" i="28"/>
  <c r="X407" i="36" l="1"/>
  <c r="S299" i="36" l="1"/>
  <c r="E31" i="37" l="1"/>
  <c r="I31" i="37"/>
  <c r="A338" i="28" l="1"/>
  <c r="A339" i="28" s="1"/>
  <c r="A340" i="28" s="1"/>
  <c r="A341" i="28" s="1"/>
  <c r="A342" i="28" s="1"/>
  <c r="A343" i="28" s="1"/>
  <c r="A344" i="28" s="1"/>
  <c r="A345" i="28" s="1"/>
  <c r="A346" i="28" s="1"/>
  <c r="A347" i="28" s="1"/>
  <c r="A348" i="28" s="1"/>
  <c r="A349" i="28" s="1"/>
  <c r="A350" i="28" s="1"/>
  <c r="A351" i="28" s="1"/>
  <c r="A352" i="28" s="1"/>
  <c r="A353" i="28" s="1"/>
  <c r="A354" i="28" s="1"/>
  <c r="A355" i="28" s="1"/>
  <c r="A356" i="28" s="1"/>
  <c r="A357" i="28" s="1"/>
  <c r="A358" i="28" s="1"/>
  <c r="A359" i="28" s="1"/>
  <c r="A360" i="28" s="1"/>
  <c r="A361" i="28" s="1"/>
  <c r="A362" i="28" s="1"/>
  <c r="A363" i="28" s="1"/>
  <c r="A364" i="28" s="1"/>
  <c r="A365" i="28" s="1"/>
  <c r="A366" i="28" s="1"/>
  <c r="A367" i="28" s="1"/>
  <c r="A368" i="28" s="1"/>
  <c r="A369" i="28" s="1"/>
  <c r="A370" i="28" s="1"/>
  <c r="A371" i="28" s="1"/>
  <c r="A372" i="28" s="1"/>
  <c r="A373" i="28" s="1"/>
  <c r="A374" i="28" s="1"/>
  <c r="A375" i="28" s="1"/>
  <c r="A376" i="28" s="1"/>
  <c r="A377" i="28" s="1"/>
  <c r="A378" i="28" s="1"/>
  <c r="A379" i="28" s="1"/>
  <c r="A380" i="28" s="1"/>
  <c r="A381" i="28" s="1"/>
  <c r="A382" i="28" s="1"/>
  <c r="A383" i="28" s="1"/>
  <c r="A384" i="28" s="1"/>
  <c r="A385" i="28" s="1"/>
  <c r="A386" i="28" s="1"/>
  <c r="A387" i="28" s="1"/>
  <c r="A388" i="28" s="1"/>
  <c r="A389" i="28" s="1"/>
  <c r="A390" i="28" s="1"/>
  <c r="A391" i="28" s="1"/>
  <c r="A392" i="28" s="1"/>
  <c r="A393" i="28" s="1"/>
  <c r="A394" i="28" s="1"/>
  <c r="A395" i="28" s="1"/>
  <c r="A396" i="28" s="1"/>
  <c r="A397" i="28" s="1"/>
  <c r="A398" i="28" s="1"/>
  <c r="A399" i="28" s="1"/>
  <c r="A400" i="28" s="1"/>
  <c r="A401" i="28" s="1"/>
  <c r="A402" i="28" s="1"/>
  <c r="A403" i="28" s="1"/>
  <c r="A404" i="28" s="1"/>
  <c r="A405" i="28" s="1"/>
  <c r="A406" i="28" s="1"/>
  <c r="A407" i="28" s="1"/>
  <c r="A408" i="28" s="1"/>
  <c r="A409" i="28" s="1"/>
  <c r="A410" i="28" s="1"/>
  <c r="A411" i="28" s="1"/>
  <c r="A412" i="28" s="1"/>
  <c r="A413" i="28" s="1"/>
  <c r="A414" i="28" s="1"/>
  <c r="A415" i="28" s="1"/>
  <c r="A416" i="28" s="1"/>
  <c r="A417" i="28" s="1"/>
  <c r="A418" i="28" s="1"/>
  <c r="A419" i="28" s="1"/>
  <c r="A420" i="28" s="1"/>
  <c r="A421" i="28" s="1"/>
  <c r="A422" i="28" s="1"/>
  <c r="A423" i="28" s="1"/>
  <c r="A424" i="28" s="1"/>
  <c r="A425" i="28" s="1"/>
  <c r="A426" i="28" s="1"/>
  <c r="A427" i="28" s="1"/>
  <c r="A428" i="28" s="1"/>
  <c r="A429" i="28" s="1"/>
  <c r="A430" i="28" s="1"/>
  <c r="A431" i="28" s="1"/>
  <c r="A432" i="28" s="1"/>
  <c r="A433" i="28" s="1"/>
  <c r="A434" i="28" s="1"/>
  <c r="A435" i="28" s="1"/>
  <c r="A436" i="28" s="1"/>
  <c r="A437" i="28" s="1"/>
  <c r="A23" i="28"/>
  <c r="A24" i="28" s="1"/>
  <c r="A25" i="28" s="1"/>
  <c r="A26" i="28" s="1"/>
  <c r="A27" i="28" s="1"/>
  <c r="A28" i="28" s="1"/>
  <c r="A29" i="28" s="1"/>
  <c r="A30" i="28" s="1"/>
  <c r="A31" i="28" s="1"/>
  <c r="A32" i="28" s="1"/>
  <c r="A33" i="28" s="1"/>
  <c r="A34" i="28" s="1"/>
  <c r="A35" i="28" s="1"/>
  <c r="A36" i="28" s="1"/>
  <c r="A37" i="28" s="1"/>
  <c r="A38" i="28" s="1"/>
  <c r="A39" i="28" s="1"/>
  <c r="A40" i="28" s="1"/>
  <c r="A41" i="28" s="1"/>
  <c r="A42" i="28" s="1"/>
  <c r="A43" i="28" s="1"/>
  <c r="A44" i="28" s="1"/>
  <c r="A45" i="28" s="1"/>
  <c r="A46" i="28" s="1"/>
  <c r="A47" i="28" s="1"/>
  <c r="A48" i="28" s="1"/>
  <c r="A49" i="28" s="1"/>
  <c r="A50" i="28" s="1"/>
  <c r="A51" i="28" s="1"/>
  <c r="A52" i="28" s="1"/>
  <c r="A53" i="28" s="1"/>
  <c r="A54" i="28" s="1"/>
  <c r="A55" i="28" s="1"/>
  <c r="A56" i="28" s="1"/>
  <c r="A57" i="28" s="1"/>
  <c r="A58" i="28" s="1"/>
  <c r="A59" i="28" s="1"/>
  <c r="A60" i="28" s="1"/>
  <c r="A61" i="28" s="1"/>
  <c r="A62" i="28" s="1"/>
  <c r="A63" i="28" s="1"/>
  <c r="A64" i="28" s="1"/>
  <c r="A65" i="28" s="1"/>
  <c r="A66" i="28" s="1"/>
  <c r="A67" i="28" s="1"/>
  <c r="A68" i="28" s="1"/>
  <c r="A69" i="28" s="1"/>
  <c r="A70" i="28" s="1"/>
  <c r="A71" i="28" s="1"/>
  <c r="A72" i="28" s="1"/>
  <c r="A73" i="28" s="1"/>
  <c r="A74" i="28" s="1"/>
  <c r="A75" i="28" s="1"/>
  <c r="A76" i="28" s="1"/>
  <c r="A77" i="28" s="1"/>
  <c r="A78" i="28" s="1"/>
  <c r="A79" i="28" s="1"/>
  <c r="A80" i="28" s="1"/>
  <c r="A81" i="28" s="1"/>
  <c r="A82" i="28" s="1"/>
  <c r="A83" i="28" s="1"/>
  <c r="A84" i="28" s="1"/>
  <c r="A85" i="28" s="1"/>
  <c r="A86" i="28" s="1"/>
  <c r="A87" i="28" s="1"/>
  <c r="A88" i="28" s="1"/>
  <c r="A89" i="28" s="1"/>
  <c r="A90" i="28" s="1"/>
  <c r="A91" i="28" s="1"/>
  <c r="A92" i="28" s="1"/>
  <c r="A93" i="28" s="1"/>
  <c r="A94" i="28" s="1"/>
  <c r="A95" i="28" s="1"/>
  <c r="A96" i="28" s="1"/>
  <c r="A97" i="28" s="1"/>
  <c r="A98" i="28" s="1"/>
  <c r="A99" i="28" s="1"/>
  <c r="A100" i="28" s="1"/>
  <c r="A101" i="28" s="1"/>
  <c r="A102" i="28" s="1"/>
  <c r="A103" i="28" s="1"/>
  <c r="A104" i="28" s="1"/>
  <c r="A105" i="28" s="1"/>
  <c r="A106" i="28" s="1"/>
  <c r="A107" i="28" s="1"/>
  <c r="A108" i="28" s="1"/>
  <c r="A109" i="28" s="1"/>
  <c r="A110" i="28" s="1"/>
  <c r="A111" i="28" s="1"/>
  <c r="A112" i="28" s="1"/>
  <c r="A113" i="28" s="1"/>
  <c r="A114" i="28" s="1"/>
  <c r="A115" i="28" s="1"/>
  <c r="A116" i="28" s="1"/>
  <c r="A117" i="28" s="1"/>
  <c r="A118" i="28" s="1"/>
  <c r="A119" i="28" s="1"/>
  <c r="A120" i="28" s="1"/>
  <c r="A121" i="28" s="1"/>
  <c r="A122" i="28" s="1"/>
  <c r="A123" i="28" s="1"/>
  <c r="A124" i="28" s="1"/>
  <c r="A125" i="28" s="1"/>
  <c r="A126" i="28" s="1"/>
  <c r="A127" i="28" s="1"/>
  <c r="A128" i="28" s="1"/>
  <c r="A129" i="28" s="1"/>
  <c r="A130" i="28" s="1"/>
  <c r="A131" i="28" s="1"/>
  <c r="A132" i="28" s="1"/>
  <c r="A133" i="28" s="1"/>
  <c r="E6" i="37" l="1"/>
  <c r="E7" i="37"/>
  <c r="E8" i="37"/>
  <c r="E9" i="37"/>
  <c r="S302" i="36"/>
  <c r="S57" i="36"/>
  <c r="K49" i="36"/>
  <c r="M48" i="36"/>
  <c r="K48" i="36"/>
  <c r="M47" i="36"/>
  <c r="K47" i="36"/>
  <c r="K46" i="36"/>
  <c r="M45" i="36"/>
  <c r="K45" i="36"/>
  <c r="M44" i="36"/>
  <c r="K44" i="36"/>
  <c r="K43" i="36"/>
  <c r="M42" i="36"/>
  <c r="K42" i="36"/>
  <c r="M41" i="36"/>
  <c r="K41" i="36"/>
  <c r="K40" i="36"/>
  <c r="K39" i="36"/>
  <c r="K38" i="36"/>
  <c r="S66" i="36" l="1"/>
  <c r="S60" i="36"/>
  <c r="S63" i="36"/>
  <c r="F406" i="36" l="1"/>
  <c r="K132" i="28" l="1"/>
  <c r="K133" i="28"/>
  <c r="O132" i="28"/>
  <c r="O133" i="28"/>
  <c r="Q132" i="28"/>
  <c r="Q133" i="28"/>
  <c r="S132" i="28"/>
  <c r="S133" i="28"/>
  <c r="U132" i="28"/>
  <c r="U133" i="28"/>
  <c r="W132" i="28"/>
  <c r="W133" i="28"/>
  <c r="Y132" i="28"/>
  <c r="Y133" i="28"/>
  <c r="AA132" i="28"/>
  <c r="AA133" i="28"/>
  <c r="AC132" i="28"/>
  <c r="AC133" i="28"/>
  <c r="AE132" i="28"/>
  <c r="AE133" i="28"/>
  <c r="AG132" i="28"/>
  <c r="AG133" i="28"/>
  <c r="AI132" i="28"/>
  <c r="AI133" i="28"/>
  <c r="AK132" i="28"/>
  <c r="AK133" i="28"/>
  <c r="AM132" i="28"/>
  <c r="AM133" i="28"/>
  <c r="AO132" i="28"/>
  <c r="AO133" i="28"/>
  <c r="AQ132" i="28"/>
  <c r="AQ133" i="28"/>
  <c r="AS132" i="28"/>
  <c r="AS133" i="28"/>
  <c r="AU132" i="28"/>
  <c r="AU133" i="28"/>
  <c r="AW132" i="28"/>
  <c r="AW133" i="28"/>
  <c r="AY132" i="28"/>
  <c r="AY133" i="28"/>
  <c r="BA132" i="28"/>
  <c r="BA133" i="28"/>
  <c r="BC132" i="28"/>
  <c r="BC133" i="28"/>
  <c r="BE132" i="28"/>
  <c r="BE133" i="28"/>
  <c r="BG132" i="28"/>
  <c r="BG133" i="28"/>
  <c r="BI132" i="28"/>
  <c r="BI133" i="28"/>
  <c r="BK132" i="28"/>
  <c r="BK133" i="28"/>
  <c r="L5" i="38"/>
  <c r="L6" i="38"/>
  <c r="L7" i="38"/>
  <c r="L8" i="38"/>
  <c r="L9" i="38"/>
  <c r="L10" i="38"/>
  <c r="L11" i="38"/>
  <c r="L12" i="38"/>
  <c r="L13" i="38"/>
  <c r="L14" i="38"/>
  <c r="L15" i="38"/>
  <c r="L16" i="38"/>
  <c r="L17" i="38"/>
  <c r="L18" i="38"/>
  <c r="L19" i="38"/>
  <c r="L20" i="38"/>
  <c r="L21" i="38"/>
  <c r="L22" i="38"/>
  <c r="L23" i="38"/>
  <c r="L24" i="38"/>
  <c r="L25" i="38"/>
  <c r="L26" i="38"/>
  <c r="L27" i="38"/>
  <c r="L28" i="38"/>
  <c r="L29" i="38"/>
  <c r="L30" i="38"/>
  <c r="L31" i="38"/>
  <c r="L32" i="38"/>
  <c r="L33" i="38"/>
  <c r="K20" i="38"/>
  <c r="K21" i="38"/>
  <c r="K22" i="38"/>
  <c r="K23" i="38"/>
  <c r="K24" i="38"/>
  <c r="K25" i="38"/>
  <c r="K26" i="38"/>
  <c r="K27" i="38"/>
  <c r="K28" i="38"/>
  <c r="K29" i="38"/>
  <c r="K30" i="38"/>
  <c r="K31" i="38"/>
  <c r="K32" i="38"/>
  <c r="K33" i="38"/>
  <c r="A20" i="38"/>
  <c r="B20" i="38" s="1"/>
  <c r="A21" i="38"/>
  <c r="B21" i="38" s="1"/>
  <c r="A22" i="38"/>
  <c r="B22" i="38" s="1"/>
  <c r="A23" i="38"/>
  <c r="B23" i="38" s="1"/>
  <c r="A24" i="38"/>
  <c r="B24" i="38" s="1"/>
  <c r="A25" i="38"/>
  <c r="B25" i="38" s="1"/>
  <c r="A26" i="38"/>
  <c r="B26" i="38" s="1"/>
  <c r="A27" i="38"/>
  <c r="B27" i="38" s="1"/>
  <c r="A28" i="38"/>
  <c r="B28" i="38" s="1"/>
  <c r="A29" i="38"/>
  <c r="B29" i="38" s="1"/>
  <c r="A30" i="38"/>
  <c r="B30" i="38" s="1"/>
  <c r="A31" i="38"/>
  <c r="B31" i="38" s="1"/>
  <c r="A32" i="38"/>
  <c r="B32" i="38" s="1"/>
  <c r="A33" i="38"/>
  <c r="B33" i="38" s="1"/>
  <c r="X28" i="36"/>
  <c r="AD28" i="36" s="1"/>
  <c r="X29" i="36"/>
  <c r="AD29" i="36" s="1"/>
  <c r="X30" i="36"/>
  <c r="AD30" i="36" s="1"/>
  <c r="X31" i="36"/>
  <c r="AD31" i="36" s="1"/>
  <c r="X32" i="36"/>
  <c r="AD32" i="36" s="1"/>
  <c r="X33" i="36"/>
  <c r="AD33" i="36" s="1"/>
  <c r="X34" i="36"/>
  <c r="AD34" i="36" s="1"/>
  <c r="X35" i="36"/>
  <c r="AD35" i="36" s="1"/>
  <c r="X36" i="36"/>
  <c r="AD36" i="36" s="1"/>
  <c r="X37" i="36"/>
  <c r="AD37" i="36" s="1"/>
  <c r="X38" i="36"/>
  <c r="AD38" i="36" s="1"/>
  <c r="X39" i="36"/>
  <c r="AD39" i="36" s="1"/>
  <c r="X40" i="36"/>
  <c r="AD40" i="36" s="1"/>
  <c r="X41" i="36"/>
  <c r="AD41" i="36" s="1"/>
  <c r="B31" i="56"/>
  <c r="C31" i="56" s="1"/>
  <c r="B32" i="56"/>
  <c r="C32" i="56" s="1"/>
  <c r="B33" i="56"/>
  <c r="C33" i="56" s="1"/>
  <c r="B34" i="56"/>
  <c r="C34" i="56" s="1"/>
  <c r="B35" i="56"/>
  <c r="C35" i="56" s="1"/>
  <c r="B36" i="56"/>
  <c r="C36" i="56" s="1"/>
  <c r="B37" i="56"/>
  <c r="C37" i="56" s="1"/>
  <c r="B38" i="56"/>
  <c r="C38" i="56" s="1"/>
  <c r="B39" i="56"/>
  <c r="C39" i="56" s="1"/>
  <c r="B40" i="56"/>
  <c r="C40" i="56" s="1"/>
  <c r="B41" i="56"/>
  <c r="C41" i="56" s="1"/>
  <c r="B42" i="56"/>
  <c r="C42" i="56" s="1"/>
  <c r="B43" i="56"/>
  <c r="C43" i="56" s="1"/>
  <c r="B44" i="56"/>
  <c r="C44" i="56" s="1"/>
  <c r="B11" i="44"/>
  <c r="B12" i="44"/>
  <c r="B13" i="44"/>
  <c r="JO8" i="55"/>
  <c r="JN2" i="55"/>
  <c r="JL73" i="55" s="1"/>
  <c r="JF8" i="55"/>
  <c r="IW8" i="55"/>
  <c r="IN8" i="55"/>
  <c r="IE8" i="55"/>
  <c r="JE2" i="55"/>
  <c r="JC73" i="55" s="1"/>
  <c r="IV2" i="55"/>
  <c r="IT73" i="55" s="1"/>
  <c r="IM2" i="55"/>
  <c r="IK73" i="55" s="1"/>
  <c r="ID2" i="55"/>
  <c r="IB73" i="55" s="1"/>
  <c r="HV8" i="55"/>
  <c r="HM8" i="55"/>
  <c r="HD8" i="55"/>
  <c r="GU8" i="55"/>
  <c r="HU2" i="55"/>
  <c r="HS73" i="55" s="1"/>
  <c r="HL2" i="55"/>
  <c r="HJ73" i="55" s="1"/>
  <c r="HC2" i="55"/>
  <c r="HA73" i="55" s="1"/>
  <c r="GT2" i="55"/>
  <c r="GR73" i="55" s="1"/>
  <c r="GL8" i="55"/>
  <c r="GC8" i="55"/>
  <c r="FT8" i="55"/>
  <c r="FK8" i="55"/>
  <c r="GK2" i="55"/>
  <c r="GI73" i="55" s="1"/>
  <c r="GB2" i="55"/>
  <c r="FZ73" i="55" s="1"/>
  <c r="FS2" i="55"/>
  <c r="FQ73" i="55" s="1"/>
  <c r="FJ2" i="55"/>
  <c r="FH73" i="55" s="1"/>
  <c r="G69" i="55"/>
  <c r="G68" i="55"/>
  <c r="G64" i="55"/>
  <c r="G63" i="55"/>
  <c r="G62" i="55"/>
  <c r="G60" i="55"/>
  <c r="G57" i="55"/>
  <c r="G56" i="55"/>
  <c r="G53" i="55"/>
  <c r="G52" i="55"/>
  <c r="G51" i="55"/>
  <c r="G50" i="55"/>
  <c r="G49" i="55"/>
  <c r="G48" i="55"/>
  <c r="G47" i="55"/>
  <c r="G44" i="55"/>
  <c r="G43" i="55"/>
  <c r="G42" i="55"/>
  <c r="G41" i="55"/>
  <c r="G40" i="55"/>
  <c r="G39" i="55"/>
  <c r="G36" i="55"/>
  <c r="G30" i="55"/>
  <c r="G28" i="55"/>
  <c r="G27" i="55"/>
  <c r="G25" i="55"/>
  <c r="G24" i="55"/>
  <c r="G23" i="55"/>
  <c r="G22" i="55"/>
  <c r="G20" i="55"/>
  <c r="G19" i="55"/>
  <c r="G17" i="55"/>
  <c r="G16" i="55"/>
  <c r="G15" i="55"/>
  <c r="G14" i="55"/>
  <c r="G13" i="55"/>
  <c r="N22" i="37"/>
  <c r="N23" i="37"/>
  <c r="N24" i="37"/>
  <c r="N25" i="37"/>
  <c r="N26" i="37"/>
  <c r="N27" i="37"/>
  <c r="N28" i="37"/>
  <c r="N29" i="37"/>
  <c r="N30" i="37"/>
  <c r="N31" i="37"/>
  <c r="N32" i="37"/>
  <c r="N33" i="37"/>
  <c r="N34" i="37"/>
  <c r="N35" i="37"/>
  <c r="I7" i="37"/>
  <c r="I8" i="37"/>
  <c r="I9" i="37"/>
  <c r="I10" i="37"/>
  <c r="I11" i="37"/>
  <c r="I12" i="37"/>
  <c r="I13" i="37"/>
  <c r="I14" i="37"/>
  <c r="I15" i="37"/>
  <c r="I16" i="37"/>
  <c r="I17" i="37"/>
  <c r="I18" i="37"/>
  <c r="I19" i="37"/>
  <c r="I20" i="37"/>
  <c r="I21" i="37"/>
  <c r="I22" i="37"/>
  <c r="I23" i="37"/>
  <c r="I24" i="37"/>
  <c r="I25" i="37"/>
  <c r="I26" i="37"/>
  <c r="I27" i="37"/>
  <c r="I28" i="37"/>
  <c r="I29" i="37"/>
  <c r="I30" i="37"/>
  <c r="I32" i="37"/>
  <c r="I33" i="37"/>
  <c r="I34" i="37"/>
  <c r="I35" i="37"/>
  <c r="E22" i="37"/>
  <c r="E23" i="37"/>
  <c r="E24" i="37"/>
  <c r="E25" i="37"/>
  <c r="E26" i="37"/>
  <c r="E27" i="37"/>
  <c r="E28" i="37"/>
  <c r="E29" i="37"/>
  <c r="E30" i="37"/>
  <c r="E32" i="37"/>
  <c r="E33" i="37"/>
  <c r="E34" i="37"/>
  <c r="E35" i="37"/>
  <c r="E10" i="37"/>
  <c r="E11" i="37"/>
  <c r="E12" i="37"/>
  <c r="E13" i="37"/>
  <c r="E14" i="37"/>
  <c r="E16" i="37"/>
  <c r="E17" i="37"/>
  <c r="E18" i="37"/>
  <c r="E19" i="37"/>
  <c r="E20" i="37"/>
  <c r="E21" i="37"/>
  <c r="A22" i="37"/>
  <c r="B22" i="37" s="1"/>
  <c r="F22" i="37" s="1"/>
  <c r="A23" i="37"/>
  <c r="B23" i="37" s="1"/>
  <c r="A24" i="37"/>
  <c r="B24" i="37" s="1"/>
  <c r="J24" i="37" s="1"/>
  <c r="A25" i="37"/>
  <c r="B25" i="37" s="1"/>
  <c r="A26" i="37"/>
  <c r="B26" i="37" s="1"/>
  <c r="F26" i="37" s="1"/>
  <c r="A27" i="37"/>
  <c r="B27" i="37" s="1"/>
  <c r="A28" i="37"/>
  <c r="B28" i="37" s="1"/>
  <c r="J28" i="37" s="1"/>
  <c r="A29" i="37"/>
  <c r="B29" i="37" s="1"/>
  <c r="A30" i="37"/>
  <c r="B30" i="37" s="1"/>
  <c r="A31" i="37"/>
  <c r="B31" i="37" s="1"/>
  <c r="A32" i="37"/>
  <c r="B32" i="37" s="1"/>
  <c r="A33" i="37"/>
  <c r="B33" i="37" s="1"/>
  <c r="A34" i="37"/>
  <c r="B34" i="37" s="1"/>
  <c r="A35" i="37"/>
  <c r="B35" i="37" s="1"/>
  <c r="K665" i="36"/>
  <c r="M664" i="36"/>
  <c r="K664" i="36"/>
  <c r="M663" i="36"/>
  <c r="K663" i="36"/>
  <c r="K662" i="36"/>
  <c r="M661" i="36"/>
  <c r="K661" i="36"/>
  <c r="M660" i="36"/>
  <c r="K660" i="36"/>
  <c r="K659" i="36"/>
  <c r="M658" i="36"/>
  <c r="K658" i="36"/>
  <c r="M657" i="36"/>
  <c r="K657" i="36"/>
  <c r="K656" i="36"/>
  <c r="M655" i="36"/>
  <c r="K655" i="36"/>
  <c r="M654" i="36"/>
  <c r="K654" i="36"/>
  <c r="K643" i="36"/>
  <c r="M642" i="36"/>
  <c r="K642" i="36"/>
  <c r="M641" i="36"/>
  <c r="K641" i="36"/>
  <c r="K640" i="36"/>
  <c r="M639" i="36"/>
  <c r="K639" i="36"/>
  <c r="M638" i="36"/>
  <c r="K638" i="36"/>
  <c r="K637" i="36"/>
  <c r="M636" i="36"/>
  <c r="K636" i="36"/>
  <c r="M635" i="36"/>
  <c r="K635" i="36"/>
  <c r="K634" i="36"/>
  <c r="M633" i="36"/>
  <c r="K633" i="36"/>
  <c r="M632" i="36"/>
  <c r="K632" i="36"/>
  <c r="K621" i="36"/>
  <c r="M620" i="36"/>
  <c r="K620" i="36"/>
  <c r="M619" i="36"/>
  <c r="K619" i="36"/>
  <c r="K618" i="36"/>
  <c r="M617" i="36"/>
  <c r="K617" i="36"/>
  <c r="M616" i="36"/>
  <c r="K616" i="36"/>
  <c r="K615" i="36"/>
  <c r="M614" i="36"/>
  <c r="K614" i="36"/>
  <c r="M613" i="36"/>
  <c r="K613" i="36"/>
  <c r="K612" i="36"/>
  <c r="M611" i="36"/>
  <c r="K611" i="36"/>
  <c r="M610" i="36"/>
  <c r="K610" i="36"/>
  <c r="G70" i="55" l="1"/>
  <c r="F30" i="37"/>
  <c r="J29" i="37"/>
  <c r="F27" i="37"/>
  <c r="J25" i="37"/>
  <c r="F23" i="37"/>
  <c r="F34" i="37"/>
  <c r="J27" i="37"/>
  <c r="F29" i="37"/>
  <c r="J23" i="37"/>
  <c r="F25" i="37"/>
  <c r="J32" i="37"/>
  <c r="F32" i="37"/>
  <c r="F35" i="37"/>
  <c r="J35" i="37"/>
  <c r="F31" i="37"/>
  <c r="J31" i="37"/>
  <c r="J33" i="37"/>
  <c r="F33" i="37"/>
  <c r="F28" i="37"/>
  <c r="O28" i="37" s="1"/>
  <c r="F24" i="37"/>
  <c r="O24" i="37" s="1"/>
  <c r="J34" i="37"/>
  <c r="J30" i="37"/>
  <c r="J26" i="37"/>
  <c r="O26" i="37" s="1"/>
  <c r="J22" i="37"/>
  <c r="O22" i="37" s="1"/>
  <c r="G31" i="55"/>
  <c r="G65" i="55"/>
  <c r="S666" i="36"/>
  <c r="S654" i="36"/>
  <c r="S651" i="36"/>
  <c r="S648" i="36"/>
  <c r="F648" i="36"/>
  <c r="S644" i="36"/>
  <c r="S632" i="36"/>
  <c r="S629" i="36"/>
  <c r="S626" i="36"/>
  <c r="F626" i="36"/>
  <c r="S622" i="36"/>
  <c r="S610" i="36"/>
  <c r="S607" i="36"/>
  <c r="S604" i="36"/>
  <c r="F604" i="36"/>
  <c r="S588" i="36"/>
  <c r="S585" i="36"/>
  <c r="S582" i="36"/>
  <c r="F582" i="36"/>
  <c r="S566" i="36"/>
  <c r="S563" i="36"/>
  <c r="S560" i="36"/>
  <c r="F560" i="36"/>
  <c r="S541" i="36"/>
  <c r="S538" i="36"/>
  <c r="F538" i="36"/>
  <c r="S522" i="36"/>
  <c r="S519" i="36"/>
  <c r="S516" i="36"/>
  <c r="F516" i="36"/>
  <c r="S500" i="36"/>
  <c r="S497" i="36"/>
  <c r="S494" i="36"/>
  <c r="F494" i="36"/>
  <c r="S478" i="36"/>
  <c r="S475" i="36"/>
  <c r="S472" i="36"/>
  <c r="F472" i="36"/>
  <c r="S456" i="36"/>
  <c r="S453" i="36"/>
  <c r="S450" i="36"/>
  <c r="F450" i="36"/>
  <c r="S434" i="36"/>
  <c r="S431" i="36"/>
  <c r="S428" i="36"/>
  <c r="F428" i="36"/>
  <c r="S412" i="36"/>
  <c r="S409" i="36"/>
  <c r="S406" i="36"/>
  <c r="S390" i="36"/>
  <c r="S387" i="36"/>
  <c r="S384" i="36"/>
  <c r="F384" i="36"/>
  <c r="T4" i="21"/>
  <c r="U4" i="21"/>
  <c r="V4" i="21"/>
  <c r="W4" i="21"/>
  <c r="X4" i="21"/>
  <c r="Y4" i="21"/>
  <c r="Z4" i="21"/>
  <c r="AA4" i="21"/>
  <c r="AB4" i="21"/>
  <c r="AC4" i="21"/>
  <c r="AD4" i="21"/>
  <c r="AE4" i="21"/>
  <c r="AF4" i="21"/>
  <c r="AG4" i="21"/>
  <c r="A34" i="35"/>
  <c r="C34" i="35" s="1"/>
  <c r="A35" i="35"/>
  <c r="C35" i="35" s="1"/>
  <c r="A36" i="35"/>
  <c r="C36" i="35" s="1"/>
  <c r="A23" i="35"/>
  <c r="C23" i="35" s="1"/>
  <c r="A24" i="35"/>
  <c r="C24" i="35" s="1"/>
  <c r="A25" i="35"/>
  <c r="C25" i="35" s="1"/>
  <c r="A26" i="35"/>
  <c r="C26" i="35" s="1"/>
  <c r="A27" i="35"/>
  <c r="C27" i="35" s="1"/>
  <c r="A28" i="35"/>
  <c r="C28" i="35" s="1"/>
  <c r="A29" i="35"/>
  <c r="C29" i="35" s="1"/>
  <c r="A30" i="35"/>
  <c r="C30" i="35" s="1"/>
  <c r="A31" i="35"/>
  <c r="A32" i="35"/>
  <c r="A33" i="35"/>
  <c r="C33" i="35" s="1"/>
  <c r="O30" i="37" l="1"/>
  <c r="O27" i="37"/>
  <c r="O23" i="37"/>
  <c r="O34" i="37"/>
  <c r="O31" i="37"/>
  <c r="O29" i="37"/>
  <c r="O25" i="37"/>
  <c r="O35" i="37"/>
  <c r="C32" i="35"/>
  <c r="C31" i="35"/>
  <c r="O32" i="37"/>
  <c r="O33" i="37"/>
  <c r="G71" i="55"/>
  <c r="S547" i="36"/>
  <c r="S544" i="36"/>
  <c r="S503" i="36"/>
  <c r="S657" i="36" l="1"/>
  <c r="S635" i="36"/>
  <c r="S613" i="36"/>
  <c r="S591" i="36"/>
  <c r="S569" i="36"/>
  <c r="S553" i="36"/>
  <c r="S550" i="36"/>
  <c r="S556" i="36" s="1"/>
  <c r="S525" i="36"/>
  <c r="S509" i="36"/>
  <c r="S506" i="36"/>
  <c r="S481" i="36"/>
  <c r="S459" i="36"/>
  <c r="S437" i="36"/>
  <c r="S415" i="36"/>
  <c r="S393" i="36"/>
  <c r="S512" i="36" l="1"/>
  <c r="S663" i="36"/>
  <c r="S660" i="36"/>
  <c r="S641" i="36"/>
  <c r="S638" i="36"/>
  <c r="S619" i="36"/>
  <c r="S616" i="36"/>
  <c r="S597" i="36"/>
  <c r="S594" i="36"/>
  <c r="S575" i="36"/>
  <c r="S572" i="36"/>
  <c r="S531" i="36"/>
  <c r="S528" i="36"/>
  <c r="S487" i="36"/>
  <c r="S484" i="36"/>
  <c r="S465" i="36"/>
  <c r="S462" i="36"/>
  <c r="S443" i="36"/>
  <c r="S440" i="36"/>
  <c r="S421" i="36"/>
  <c r="S418" i="36"/>
  <c r="S399" i="36"/>
  <c r="S396" i="36"/>
  <c r="S468" i="36" l="1"/>
  <c r="S534" i="36"/>
  <c r="S600" i="36"/>
  <c r="S578" i="36"/>
  <c r="S490" i="36"/>
  <c r="S446" i="36"/>
  <c r="S424" i="36"/>
  <c r="S402" i="36"/>
  <c r="B16" i="56"/>
  <c r="C16" i="56" s="1"/>
  <c r="B17" i="56"/>
  <c r="C17" i="56" s="1"/>
  <c r="B18" i="56"/>
  <c r="C18" i="56" s="1"/>
  <c r="B19" i="56"/>
  <c r="C19" i="56" s="1"/>
  <c r="B20" i="56"/>
  <c r="C20" i="56" s="1"/>
  <c r="B21" i="56"/>
  <c r="C21" i="56" s="1"/>
  <c r="B22" i="56"/>
  <c r="C22" i="56" s="1"/>
  <c r="B23" i="56"/>
  <c r="C23" i="56" s="1"/>
  <c r="B24" i="56"/>
  <c r="C24" i="56" s="1"/>
  <c r="B25" i="56"/>
  <c r="C25" i="56" s="1"/>
  <c r="B26" i="56"/>
  <c r="C26" i="56" s="1"/>
  <c r="B27" i="56"/>
  <c r="C27" i="56" s="1"/>
  <c r="B28" i="56"/>
  <c r="C28" i="56" s="1"/>
  <c r="B29" i="56"/>
  <c r="C29" i="56" s="1"/>
  <c r="B30" i="56"/>
  <c r="C30" i="56" s="1"/>
  <c r="B15" i="56"/>
  <c r="B4" i="56"/>
  <c r="B3" i="56"/>
  <c r="B2" i="56"/>
  <c r="K13" i="56"/>
  <c r="M13" i="56" s="1"/>
  <c r="I8" i="56"/>
  <c r="L4" i="28" s="1"/>
  <c r="X26" i="36"/>
  <c r="AD26" i="36" s="1"/>
  <c r="X27" i="36"/>
  <c r="AD27" i="36" s="1"/>
  <c r="A18" i="38"/>
  <c r="B18" i="38" s="1"/>
  <c r="K18" i="38"/>
  <c r="A19" i="38"/>
  <c r="B19" i="38" s="1"/>
  <c r="K19" i="38"/>
  <c r="FB8" i="55"/>
  <c r="FA2" i="55"/>
  <c r="EY73" i="55" s="1"/>
  <c r="ES8" i="55"/>
  <c r="ER2" i="55"/>
  <c r="EP73" i="55" s="1"/>
  <c r="C15" i="56" l="1"/>
  <c r="A20" i="37" l="1"/>
  <c r="B20" i="37" s="1"/>
  <c r="A21" i="37"/>
  <c r="B21" i="37" s="1"/>
  <c r="N20" i="37"/>
  <c r="N21" i="37"/>
  <c r="S377" i="36"/>
  <c r="S374" i="36"/>
  <c r="S371" i="36"/>
  <c r="S368" i="36"/>
  <c r="S365" i="36"/>
  <c r="S362" i="36"/>
  <c r="F362" i="36"/>
  <c r="S355" i="36"/>
  <c r="S352" i="36"/>
  <c r="S349" i="36"/>
  <c r="S346" i="36"/>
  <c r="S343" i="36"/>
  <c r="S340" i="36"/>
  <c r="F340" i="36"/>
  <c r="R4" i="21"/>
  <c r="S4" i="21"/>
  <c r="A21" i="35"/>
  <c r="C21" i="35" s="1"/>
  <c r="A22" i="35"/>
  <c r="C22" i="35" s="1"/>
  <c r="S380" i="36" l="1"/>
  <c r="S358" i="36"/>
  <c r="J21" i="37"/>
  <c r="F21" i="37"/>
  <c r="J20" i="37"/>
  <c r="F20" i="37"/>
  <c r="I6" i="37"/>
  <c r="O21" i="37" l="1"/>
  <c r="O20" i="37"/>
  <c r="T33" i="36" l="1"/>
  <c r="T341" i="36" s="1"/>
  <c r="T649" i="36" s="1"/>
  <c r="L4" i="38" l="1"/>
  <c r="T319" i="36" l="1"/>
  <c r="T627" i="36" s="1"/>
  <c r="T297" i="36"/>
  <c r="T605" i="36" s="1"/>
  <c r="T275" i="36"/>
  <c r="T583" i="36" s="1"/>
  <c r="T253" i="36"/>
  <c r="T561" i="36" s="1"/>
  <c r="T231" i="36"/>
  <c r="T539" i="36" s="1"/>
  <c r="T209" i="36"/>
  <c r="T517" i="36" s="1"/>
  <c r="T187" i="36"/>
  <c r="T495" i="36" s="1"/>
  <c r="T165" i="36"/>
  <c r="T473" i="36" s="1"/>
  <c r="T143" i="36"/>
  <c r="T451" i="36" s="1"/>
  <c r="T121" i="36"/>
  <c r="T429" i="36" s="1"/>
  <c r="T99" i="36"/>
  <c r="T407" i="36" s="1"/>
  <c r="T55" i="36"/>
  <c r="T363" i="36" s="1"/>
  <c r="T385" i="36" s="1"/>
  <c r="V5" i="55" l="1"/>
  <c r="AE5" i="55" s="1"/>
  <c r="AN5" i="55" s="1"/>
  <c r="AW5" i="55" s="1"/>
  <c r="BF5" i="55" s="1"/>
  <c r="BO5" i="55" s="1"/>
  <c r="BX5" i="55" s="1"/>
  <c r="CG5" i="55" s="1"/>
  <c r="CP5" i="55" s="1"/>
  <c r="CY5" i="55" s="1"/>
  <c r="DH5" i="55" s="1"/>
  <c r="DQ5" i="55" s="1"/>
  <c r="DZ5" i="55" s="1"/>
  <c r="EI5" i="55" s="1"/>
  <c r="ER5" i="55" s="1"/>
  <c r="FA5" i="55" s="1"/>
  <c r="FJ5" i="55" s="1"/>
  <c r="FS5" i="55" s="1"/>
  <c r="GB5" i="55" s="1"/>
  <c r="GK5" i="55" s="1"/>
  <c r="GT5" i="55" s="1"/>
  <c r="HC5" i="55" s="1"/>
  <c r="HL5" i="55" s="1"/>
  <c r="HU5" i="55" s="1"/>
  <c r="ID5" i="55" s="1"/>
  <c r="IM5" i="55" s="1"/>
  <c r="IV5" i="55" s="1"/>
  <c r="JE5" i="55" s="1"/>
  <c r="JN5" i="55" s="1"/>
  <c r="EJ8" i="55" l="1"/>
  <c r="EA8" i="55"/>
  <c r="DR8" i="55"/>
  <c r="DI8" i="55"/>
  <c r="CZ8" i="55"/>
  <c r="CQ8" i="55"/>
  <c r="CH8" i="55"/>
  <c r="BY8" i="55"/>
  <c r="BP8" i="55"/>
  <c r="BG8" i="55"/>
  <c r="AX8" i="55"/>
  <c r="AO8" i="55"/>
  <c r="AF8" i="55"/>
  <c r="W8" i="55"/>
  <c r="N8" i="55"/>
  <c r="E8" i="55"/>
  <c r="X18" i="36" l="1"/>
  <c r="AD18" i="36" s="1"/>
  <c r="X19" i="36"/>
  <c r="AD19" i="36" s="1"/>
  <c r="X20" i="36"/>
  <c r="AD20" i="36" s="1"/>
  <c r="X21" i="36"/>
  <c r="AD21" i="36" s="1"/>
  <c r="X22" i="36"/>
  <c r="AD22" i="36" s="1"/>
  <c r="X23" i="36"/>
  <c r="AD23" i="36" s="1"/>
  <c r="X24" i="36"/>
  <c r="AD24" i="36" s="1"/>
  <c r="X25" i="36"/>
  <c r="AD25" i="36" s="1"/>
  <c r="BR79" i="55" l="1"/>
  <c r="I78" i="55"/>
  <c r="H78" i="55" s="1"/>
  <c r="EI2" i="55"/>
  <c r="EG73" i="55" s="1"/>
  <c r="DZ2" i="55"/>
  <c r="DX73" i="55" s="1"/>
  <c r="DQ2" i="55"/>
  <c r="DO73" i="55" s="1"/>
  <c r="DH2" i="55"/>
  <c r="DF73" i="55" s="1"/>
  <c r="CY2" i="55"/>
  <c r="CW73" i="55" s="1"/>
  <c r="CP2" i="55"/>
  <c r="CN73" i="55" s="1"/>
  <c r="CG2" i="55"/>
  <c r="CE73" i="55" s="1"/>
  <c r="BX2" i="55"/>
  <c r="BV73" i="55" s="1"/>
  <c r="BO2" i="55"/>
  <c r="BM73" i="55" s="1"/>
  <c r="BF2" i="55"/>
  <c r="BD73" i="55" s="1"/>
  <c r="AW2" i="55"/>
  <c r="AU73" i="55" s="1"/>
  <c r="AN2" i="55"/>
  <c r="AL73" i="55" s="1"/>
  <c r="AE2" i="55"/>
  <c r="AC73" i="55" s="1"/>
  <c r="V2" i="55"/>
  <c r="T73" i="55" s="1"/>
  <c r="M2" i="55"/>
  <c r="K73" i="55" s="1"/>
  <c r="G78" i="55"/>
  <c r="I79" i="55" l="1"/>
  <c r="H79" i="55" s="1"/>
  <c r="I80" i="55" l="1"/>
  <c r="H80" i="55" s="1"/>
  <c r="G80" i="55"/>
  <c r="I81" i="55" l="1"/>
  <c r="H81" i="55" s="1"/>
  <c r="F13" i="44" l="1"/>
  <c r="F12" i="44"/>
  <c r="F11" i="44"/>
  <c r="I82" i="55"/>
  <c r="H82" i="55" s="1"/>
  <c r="G81" i="55"/>
  <c r="I83" i="55" l="1"/>
  <c r="H83" i="55" s="1"/>
  <c r="G82" i="55"/>
  <c r="I84" i="55" l="1"/>
  <c r="H84" i="55" s="1"/>
  <c r="G83" i="55"/>
  <c r="I85" i="55" l="1"/>
  <c r="H85" i="55" s="1"/>
  <c r="G84" i="55"/>
  <c r="I86" i="55" l="1"/>
  <c r="H86" i="55" s="1"/>
  <c r="AH13" i="36"/>
  <c r="X12" i="36"/>
  <c r="AD12" i="36" s="1"/>
  <c r="S333" i="36"/>
  <c r="S330" i="36"/>
  <c r="S327" i="36"/>
  <c r="S324" i="36"/>
  <c r="S321" i="36"/>
  <c r="S318" i="36"/>
  <c r="F318" i="36"/>
  <c r="S311" i="36"/>
  <c r="S308" i="36"/>
  <c r="S305" i="36"/>
  <c r="S296" i="36"/>
  <c r="F296" i="36"/>
  <c r="S289" i="36"/>
  <c r="S286" i="36"/>
  <c r="S283" i="36"/>
  <c r="S280" i="36"/>
  <c r="S277" i="36"/>
  <c r="S274" i="36"/>
  <c r="F274" i="36"/>
  <c r="S267" i="36"/>
  <c r="S264" i="36"/>
  <c r="S261" i="36"/>
  <c r="S258" i="36"/>
  <c r="S255" i="36"/>
  <c r="S252" i="36"/>
  <c r="F252" i="36"/>
  <c r="S245" i="36"/>
  <c r="S242" i="36"/>
  <c r="S239" i="36"/>
  <c r="S236" i="36"/>
  <c r="S233" i="36"/>
  <c r="S230" i="36"/>
  <c r="F230" i="36"/>
  <c r="S223" i="36"/>
  <c r="S220" i="36"/>
  <c r="S217" i="36"/>
  <c r="S214" i="36"/>
  <c r="S211" i="36"/>
  <c r="S208" i="36"/>
  <c r="F208" i="36"/>
  <c r="S201" i="36"/>
  <c r="S198" i="36"/>
  <c r="S195" i="36"/>
  <c r="S192" i="36"/>
  <c r="S189" i="36"/>
  <c r="S186" i="36"/>
  <c r="F186" i="36"/>
  <c r="S179" i="36"/>
  <c r="S176" i="36"/>
  <c r="S173" i="36"/>
  <c r="S170" i="36"/>
  <c r="S167" i="36"/>
  <c r="S164" i="36"/>
  <c r="F164" i="36"/>
  <c r="S157" i="36"/>
  <c r="S154" i="36"/>
  <c r="S151" i="36"/>
  <c r="S148" i="36"/>
  <c r="S145" i="36"/>
  <c r="S142" i="36"/>
  <c r="F142" i="36"/>
  <c r="S135" i="36"/>
  <c r="S132" i="36"/>
  <c r="S129" i="36"/>
  <c r="S126" i="36"/>
  <c r="S123" i="36"/>
  <c r="S120" i="36"/>
  <c r="F120" i="36"/>
  <c r="S113" i="36"/>
  <c r="S110" i="36"/>
  <c r="S107" i="36"/>
  <c r="S98" i="36"/>
  <c r="F98" i="36"/>
  <c r="S91" i="36"/>
  <c r="S88" i="36"/>
  <c r="S85" i="36"/>
  <c r="S82" i="36"/>
  <c r="S79" i="36"/>
  <c r="S76" i="36"/>
  <c r="F76" i="36"/>
  <c r="S69" i="36"/>
  <c r="S54" i="36"/>
  <c r="F54" i="36"/>
  <c r="S47" i="36"/>
  <c r="S44" i="36"/>
  <c r="S41" i="36"/>
  <c r="S38" i="36"/>
  <c r="S35" i="36"/>
  <c r="S32" i="36"/>
  <c r="F32" i="36"/>
  <c r="G85" i="55"/>
  <c r="G79" i="55"/>
  <c r="F6" i="44" l="1"/>
  <c r="F5" i="44"/>
  <c r="I87" i="55"/>
  <c r="H87" i="55" s="1"/>
  <c r="S116" i="36"/>
  <c r="S138" i="36"/>
  <c r="S204" i="36"/>
  <c r="S292" i="36"/>
  <c r="S94" i="36"/>
  <c r="S270" i="36"/>
  <c r="S160" i="36"/>
  <c r="S182" i="36"/>
  <c r="S248" i="36"/>
  <c r="S336" i="36"/>
  <c r="S72" i="36"/>
  <c r="S50" i="36"/>
  <c r="S226" i="36"/>
  <c r="S314" i="36"/>
  <c r="S13" i="36"/>
  <c r="S10" i="36"/>
  <c r="S25" i="36"/>
  <c r="G86" i="55"/>
  <c r="I88" i="55" l="1"/>
  <c r="H88" i="55" s="1"/>
  <c r="AH14" i="36"/>
  <c r="Q4" i="21"/>
  <c r="P4" i="21"/>
  <c r="O4" i="21"/>
  <c r="N4" i="21"/>
  <c r="M4" i="21"/>
  <c r="L4" i="21"/>
  <c r="K4" i="21"/>
  <c r="J4" i="21"/>
  <c r="I4" i="21"/>
  <c r="H4" i="21"/>
  <c r="G4" i="21"/>
  <c r="F4" i="21"/>
  <c r="E4" i="21"/>
  <c r="D4" i="21"/>
  <c r="G87" i="55"/>
  <c r="I89" i="55" l="1"/>
  <c r="H89" i="55" s="1"/>
  <c r="AH15" i="36"/>
  <c r="G88" i="55"/>
  <c r="I90" i="55" l="1"/>
  <c r="H90" i="55" s="1"/>
  <c r="AH16" i="36"/>
  <c r="G89" i="55"/>
  <c r="I91" i="55" l="1"/>
  <c r="AH17" i="36"/>
  <c r="G90" i="55"/>
  <c r="H91" i="55" l="1"/>
  <c r="I92" i="55"/>
  <c r="AH18" i="36"/>
  <c r="G91" i="55"/>
  <c r="H92" i="55" l="1"/>
  <c r="I93" i="55"/>
  <c r="I94" i="55" s="1"/>
  <c r="AH19" i="36"/>
  <c r="G92" i="55"/>
  <c r="H94" i="55" l="1"/>
  <c r="I95" i="55"/>
  <c r="H93" i="55"/>
  <c r="AH20" i="36"/>
  <c r="G93" i="55"/>
  <c r="G94" i="55"/>
  <c r="H95" i="55" l="1"/>
  <c r="I96" i="55"/>
  <c r="AH21" i="36"/>
  <c r="S22" i="36"/>
  <c r="S19" i="36"/>
  <c r="S16" i="36"/>
  <c r="G95" i="55"/>
  <c r="I97" i="55" l="1"/>
  <c r="H96" i="55"/>
  <c r="AH22" i="36"/>
  <c r="S28" i="36"/>
  <c r="N7" i="37"/>
  <c r="N8" i="37"/>
  <c r="N9" i="37"/>
  <c r="N10" i="37"/>
  <c r="N11" i="37"/>
  <c r="N12" i="37"/>
  <c r="N13" i="37"/>
  <c r="N14" i="37"/>
  <c r="N15" i="37"/>
  <c r="N16" i="37"/>
  <c r="N17" i="37"/>
  <c r="N18" i="37"/>
  <c r="N19" i="37"/>
  <c r="N6" i="37"/>
  <c r="B6" i="44"/>
  <c r="B7" i="44"/>
  <c r="B8" i="44"/>
  <c r="B9" i="44"/>
  <c r="B10" i="44"/>
  <c r="B5" i="44"/>
  <c r="G96" i="55"/>
  <c r="H97" i="55" l="1"/>
  <c r="I98" i="55"/>
  <c r="AH23" i="36"/>
  <c r="G97" i="55"/>
  <c r="H98" i="55" l="1"/>
  <c r="I99" i="55"/>
  <c r="AH24" i="36"/>
  <c r="K5" i="38"/>
  <c r="K6" i="38"/>
  <c r="K7" i="38"/>
  <c r="K8" i="38"/>
  <c r="K9" i="38"/>
  <c r="K10" i="38"/>
  <c r="K11" i="38"/>
  <c r="K12" i="38"/>
  <c r="K13" i="38"/>
  <c r="K14" i="38"/>
  <c r="K15" i="38"/>
  <c r="K16" i="38"/>
  <c r="K17" i="38"/>
  <c r="K4" i="38"/>
  <c r="A6" i="38"/>
  <c r="B6" i="38" s="1"/>
  <c r="A7" i="38"/>
  <c r="B7" i="38" s="1"/>
  <c r="A8" i="38"/>
  <c r="B8" i="38" s="1"/>
  <c r="A9" i="38"/>
  <c r="B9" i="38" s="1"/>
  <c r="A10" i="38"/>
  <c r="B10" i="38" s="1"/>
  <c r="A11" i="38"/>
  <c r="B11" i="38" s="1"/>
  <c r="A12" i="38"/>
  <c r="B12" i="38" s="1"/>
  <c r="A13" i="38"/>
  <c r="B13" i="38" s="1"/>
  <c r="A14" i="38"/>
  <c r="B14" i="38" s="1"/>
  <c r="A15" i="38"/>
  <c r="B15" i="38" s="1"/>
  <c r="A16" i="38"/>
  <c r="B16" i="38" s="1"/>
  <c r="A17" i="38"/>
  <c r="B17" i="38" s="1"/>
  <c r="A5" i="38"/>
  <c r="B5" i="38" s="1"/>
  <c r="A4" i="38"/>
  <c r="B4" i="38" s="1"/>
  <c r="A7" i="37"/>
  <c r="B7" i="37" s="1"/>
  <c r="F7" i="37" s="1"/>
  <c r="A8" i="37"/>
  <c r="B8" i="37" s="1"/>
  <c r="F8" i="37" s="1"/>
  <c r="A9" i="37"/>
  <c r="B9" i="37" s="1"/>
  <c r="F9" i="37" s="1"/>
  <c r="A10" i="37"/>
  <c r="B10" i="37" s="1"/>
  <c r="A11" i="37"/>
  <c r="B11" i="37" s="1"/>
  <c r="A12" i="37"/>
  <c r="B12" i="37" s="1"/>
  <c r="A13" i="37"/>
  <c r="B13" i="37" s="1"/>
  <c r="A14" i="37"/>
  <c r="B14" i="37" s="1"/>
  <c r="A15" i="37"/>
  <c r="B15" i="37" s="1"/>
  <c r="F15" i="37" s="1"/>
  <c r="A16" i="37"/>
  <c r="B16" i="37" s="1"/>
  <c r="A17" i="37"/>
  <c r="B17" i="37" s="1"/>
  <c r="A18" i="37"/>
  <c r="B18" i="37" s="1"/>
  <c r="A19" i="37"/>
  <c r="B19" i="37" s="1"/>
  <c r="X13" i="36"/>
  <c r="AD13" i="36" s="1"/>
  <c r="X14" i="36"/>
  <c r="AD14" i="36" s="1"/>
  <c r="X15" i="36"/>
  <c r="AD15" i="36" s="1"/>
  <c r="X16" i="36"/>
  <c r="AD16" i="36" s="1"/>
  <c r="X17" i="36"/>
  <c r="AD17" i="36" s="1"/>
  <c r="F10" i="36"/>
  <c r="G98" i="55"/>
  <c r="H99" i="55" l="1"/>
  <c r="I100" i="55"/>
  <c r="F14" i="37"/>
  <c r="J14" i="37"/>
  <c r="J17" i="37"/>
  <c r="F17" i="37"/>
  <c r="J13" i="37"/>
  <c r="F13" i="37"/>
  <c r="J9" i="37"/>
  <c r="F18" i="37"/>
  <c r="J18" i="37"/>
  <c r="J16" i="37"/>
  <c r="F16" i="37"/>
  <c r="J8" i="37"/>
  <c r="F10" i="37"/>
  <c r="J10" i="37"/>
  <c r="J12" i="37"/>
  <c r="F12" i="37"/>
  <c r="F19" i="37"/>
  <c r="J19" i="37"/>
  <c r="J15" i="37"/>
  <c r="F11" i="37"/>
  <c r="J11" i="37"/>
  <c r="J7" i="37"/>
  <c r="AH25" i="36"/>
  <c r="A9" i="35"/>
  <c r="C9" i="35" s="1"/>
  <c r="A10" i="35"/>
  <c r="C10" i="35" s="1"/>
  <c r="A11" i="35"/>
  <c r="C11" i="35" s="1"/>
  <c r="A12" i="35"/>
  <c r="C12" i="35" s="1"/>
  <c r="A13" i="35"/>
  <c r="C13" i="35" s="1"/>
  <c r="A14" i="35"/>
  <c r="C14" i="35" s="1"/>
  <c r="A15" i="35"/>
  <c r="C15" i="35" s="1"/>
  <c r="A16" i="35"/>
  <c r="C16" i="35" s="1"/>
  <c r="A17" i="35"/>
  <c r="C17" i="35" s="1"/>
  <c r="A18" i="35"/>
  <c r="C18" i="35" s="1"/>
  <c r="A19" i="35"/>
  <c r="C19" i="35" s="1"/>
  <c r="A20" i="35"/>
  <c r="C20" i="35" s="1"/>
  <c r="A8" i="35"/>
  <c r="C8" i="35" s="1"/>
  <c r="G99" i="55"/>
  <c r="H100" i="55" l="1"/>
  <c r="I101" i="55"/>
  <c r="O7" i="37"/>
  <c r="D6" i="44" s="1"/>
  <c r="O15" i="37"/>
  <c r="O12" i="37"/>
  <c r="O10" i="37"/>
  <c r="D9" i="44" s="1"/>
  <c r="O16" i="37"/>
  <c r="O17" i="37"/>
  <c r="O11" i="37"/>
  <c r="D10" i="44" s="1"/>
  <c r="O19" i="37"/>
  <c r="O9" i="37"/>
  <c r="D8" i="44" s="1"/>
  <c r="O8" i="37"/>
  <c r="D7" i="44" s="1"/>
  <c r="O18" i="37"/>
  <c r="O13" i="37"/>
  <c r="O14" i="37"/>
  <c r="AH26" i="36"/>
  <c r="AH27" i="36" s="1"/>
  <c r="AH28" i="36" s="1"/>
  <c r="AH29" i="36" s="1"/>
  <c r="AH30" i="36" s="1"/>
  <c r="AH31" i="36" s="1"/>
  <c r="AH32" i="36" s="1"/>
  <c r="AH33" i="36" s="1"/>
  <c r="AH34" i="36" s="1"/>
  <c r="AH35" i="36" s="1"/>
  <c r="AH36" i="36" s="1"/>
  <c r="AH37" i="36" s="1"/>
  <c r="AH38" i="36" s="1"/>
  <c r="AH39" i="36" s="1"/>
  <c r="AH40" i="36" s="1"/>
  <c r="AH41" i="36" s="1"/>
  <c r="G100" i="55"/>
  <c r="H101" i="55" l="1"/>
  <c r="I102" i="55"/>
  <c r="A6" i="37"/>
  <c r="B6" i="37" s="1"/>
  <c r="F6" i="37" s="1"/>
  <c r="G101" i="55"/>
  <c r="H102" i="55" l="1"/>
  <c r="I103" i="55"/>
  <c r="J6" i="37"/>
  <c r="P6" i="36"/>
  <c r="G102" i="55"/>
  <c r="H103" i="55" l="1"/>
  <c r="I104" i="55"/>
  <c r="S403" i="36"/>
  <c r="S447" i="36"/>
  <c r="B446" i="36" s="1"/>
  <c r="S469" i="36"/>
  <c r="S513" i="36"/>
  <c r="S557" i="36"/>
  <c r="S645" i="36"/>
  <c r="S623" i="36"/>
  <c r="S601" i="36"/>
  <c r="S667" i="36"/>
  <c r="S491" i="36"/>
  <c r="S535" i="36"/>
  <c r="S579" i="36"/>
  <c r="S425" i="36"/>
  <c r="S381" i="36"/>
  <c r="S359" i="36"/>
  <c r="S29" i="36"/>
  <c r="T28" i="36" s="1"/>
  <c r="S139" i="36"/>
  <c r="B138" i="36" s="1"/>
  <c r="S117" i="36"/>
  <c r="S293" i="36"/>
  <c r="S205" i="36"/>
  <c r="S73" i="36"/>
  <c r="S249" i="36"/>
  <c r="S227" i="36"/>
  <c r="S161" i="36"/>
  <c r="S183" i="36"/>
  <c r="S271" i="36"/>
  <c r="B270" i="36" s="1"/>
  <c r="S337" i="36"/>
  <c r="S95" i="36"/>
  <c r="S315" i="36"/>
  <c r="S51" i="36"/>
  <c r="A7" i="35"/>
  <c r="AE12" i="36"/>
  <c r="G103" i="55"/>
  <c r="C7" i="35" l="1"/>
  <c r="H5" i="21"/>
  <c r="L5" i="21"/>
  <c r="P5" i="21"/>
  <c r="T5" i="21"/>
  <c r="X5" i="21"/>
  <c r="AB5" i="21"/>
  <c r="AF5" i="21"/>
  <c r="Q5" i="21"/>
  <c r="Y5" i="21"/>
  <c r="E5" i="21"/>
  <c r="I5" i="21"/>
  <c r="U5" i="21"/>
  <c r="F5" i="21"/>
  <c r="J5" i="21"/>
  <c r="N5" i="21"/>
  <c r="R5" i="21"/>
  <c r="V5" i="21"/>
  <c r="Z5" i="21"/>
  <c r="AD5" i="21"/>
  <c r="D5" i="21"/>
  <c r="AG5" i="21"/>
  <c r="G5" i="21"/>
  <c r="K5" i="21"/>
  <c r="O5" i="21"/>
  <c r="S5" i="21"/>
  <c r="W5" i="21"/>
  <c r="AA5" i="21"/>
  <c r="AE5" i="21"/>
  <c r="M5" i="21"/>
  <c r="AC5" i="21"/>
  <c r="I105" i="55"/>
  <c r="H104" i="55"/>
  <c r="T644" i="36"/>
  <c r="B644" i="36"/>
  <c r="B666" i="36"/>
  <c r="T666" i="36"/>
  <c r="B512" i="36"/>
  <c r="T512" i="36"/>
  <c r="B490" i="36"/>
  <c r="T490" i="36"/>
  <c r="T446" i="36"/>
  <c r="T424" i="36"/>
  <c r="B424" i="36"/>
  <c r="B556" i="36"/>
  <c r="T556" i="36"/>
  <c r="B402" i="36"/>
  <c r="T402" i="36"/>
  <c r="B578" i="36"/>
  <c r="T578" i="36"/>
  <c r="T600" i="36"/>
  <c r="B600" i="36"/>
  <c r="T534" i="36"/>
  <c r="B534" i="36"/>
  <c r="B622" i="36"/>
  <c r="T622" i="36"/>
  <c r="B468" i="36"/>
  <c r="T468" i="36"/>
  <c r="B358" i="36"/>
  <c r="T358" i="36"/>
  <c r="T380" i="36"/>
  <c r="B380" i="36"/>
  <c r="Y12" i="36"/>
  <c r="Z12" i="36" s="1"/>
  <c r="B160" i="36"/>
  <c r="T160" i="36"/>
  <c r="T204" i="36"/>
  <c r="B204" i="36"/>
  <c r="T336" i="36"/>
  <c r="B336" i="36"/>
  <c r="T226" i="36"/>
  <c r="B226" i="36"/>
  <c r="B292" i="36"/>
  <c r="T292" i="36"/>
  <c r="T94" i="36"/>
  <c r="B94" i="36"/>
  <c r="T50" i="36"/>
  <c r="B50" i="36"/>
  <c r="T270" i="36"/>
  <c r="B248" i="36"/>
  <c r="T248" i="36"/>
  <c r="B116" i="36"/>
  <c r="T116" i="36"/>
  <c r="T314" i="36"/>
  <c r="B314" i="36"/>
  <c r="T182" i="36"/>
  <c r="B182" i="36"/>
  <c r="T72" i="36"/>
  <c r="B72" i="36"/>
  <c r="T138" i="36"/>
  <c r="O6" i="37"/>
  <c r="D5" i="44" s="1"/>
  <c r="B28" i="36"/>
  <c r="AE21" i="36"/>
  <c r="AE32" i="36"/>
  <c r="AE25" i="36"/>
  <c r="AE36" i="36"/>
  <c r="AE24" i="36"/>
  <c r="AE37" i="36"/>
  <c r="AE33" i="36"/>
  <c r="AE26" i="36"/>
  <c r="AE16" i="36"/>
  <c r="AE23" i="36"/>
  <c r="AE19" i="36"/>
  <c r="G104" i="55"/>
  <c r="AE40" i="36"/>
  <c r="AE27" i="36"/>
  <c r="AE15" i="36"/>
  <c r="AE29" i="36"/>
  <c r="AE28" i="36"/>
  <c r="AE20" i="36"/>
  <c r="AE17" i="36"/>
  <c r="AE22" i="36"/>
  <c r="AE34" i="36"/>
  <c r="AE14" i="36"/>
  <c r="AE30" i="36"/>
  <c r="AE18" i="36"/>
  <c r="AE31" i="36"/>
  <c r="AE41" i="36"/>
  <c r="AE38" i="36"/>
  <c r="AE13" i="36"/>
  <c r="AE35" i="36"/>
  <c r="AE39" i="36"/>
  <c r="C5" i="44" l="1"/>
  <c r="H5" i="44" s="1"/>
  <c r="F15" i="56" s="1"/>
  <c r="N15" i="56" s="1"/>
  <c r="H105" i="55"/>
  <c r="I106" i="55"/>
  <c r="Y39" i="36"/>
  <c r="Z39" i="36" s="1"/>
  <c r="C11" i="44" s="1"/>
  <c r="Y38" i="36"/>
  <c r="Z38" i="36" s="1"/>
  <c r="Y37" i="36"/>
  <c r="Z37" i="36" s="1"/>
  <c r="Y36" i="36"/>
  <c r="Z36" i="36" s="1"/>
  <c r="Y40" i="36"/>
  <c r="Z40" i="36" s="1"/>
  <c r="C12" i="44" s="1"/>
  <c r="Y28" i="36"/>
  <c r="Z28" i="36" s="1"/>
  <c r="Y34" i="36"/>
  <c r="Z34" i="36" s="1"/>
  <c r="Y32" i="36"/>
  <c r="Z32" i="36" s="1"/>
  <c r="Y29" i="36"/>
  <c r="Z29" i="36" s="1"/>
  <c r="Y31" i="36"/>
  <c r="Z31" i="36" s="1"/>
  <c r="Y35" i="36"/>
  <c r="Z35" i="36" s="1"/>
  <c r="Y33" i="36"/>
  <c r="Z33" i="36" s="1"/>
  <c r="Y30" i="36"/>
  <c r="Z30" i="36" s="1"/>
  <c r="Y27" i="36"/>
  <c r="Z27" i="36" s="1"/>
  <c r="Y26" i="36"/>
  <c r="Z26" i="36" s="1"/>
  <c r="Y17" i="36"/>
  <c r="Z17" i="36" s="1"/>
  <c r="C10" i="44" s="1"/>
  <c r="H10" i="44" s="1"/>
  <c r="F20" i="56" s="1"/>
  <c r="Y24" i="36"/>
  <c r="Z24" i="36" s="1"/>
  <c r="Y23" i="36"/>
  <c r="Z23" i="36" s="1"/>
  <c r="Y21" i="36"/>
  <c r="Z21" i="36" s="1"/>
  <c r="Y19" i="36"/>
  <c r="Z19" i="36" s="1"/>
  <c r="Y18" i="36"/>
  <c r="Z18" i="36" s="1"/>
  <c r="Y13" i="36"/>
  <c r="Z13" i="36" s="1"/>
  <c r="C6" i="44" s="1"/>
  <c r="H6" i="44" s="1"/>
  <c r="F16" i="56" s="1"/>
  <c r="Y20" i="36"/>
  <c r="Z20" i="36" s="1"/>
  <c r="Y22" i="36"/>
  <c r="Z22" i="36" s="1"/>
  <c r="Y16" i="36"/>
  <c r="Z16" i="36" s="1"/>
  <c r="C9" i="44" s="1"/>
  <c r="H9" i="44" s="1"/>
  <c r="F19" i="56" s="1"/>
  <c r="Y25" i="36"/>
  <c r="Z25" i="36" s="1"/>
  <c r="Y14" i="36"/>
  <c r="Z14" i="36" s="1"/>
  <c r="C7" i="44" s="1"/>
  <c r="H7" i="44" s="1"/>
  <c r="F17" i="56" s="1"/>
  <c r="Y15" i="36"/>
  <c r="Z15" i="36" s="1"/>
  <c r="C8" i="44" s="1"/>
  <c r="H8" i="44" s="1"/>
  <c r="F18" i="56" s="1"/>
  <c r="G105" i="55"/>
  <c r="N21" i="56" l="1"/>
  <c r="L15" i="56"/>
  <c r="J15" i="56"/>
  <c r="K15" i="56"/>
  <c r="G19" i="56"/>
  <c r="H19" i="56"/>
  <c r="G18" i="56"/>
  <c r="H18" i="56"/>
  <c r="G20" i="56"/>
  <c r="H20" i="56"/>
  <c r="G17" i="56"/>
  <c r="H17" i="56"/>
  <c r="G16" i="56"/>
  <c r="H16" i="56"/>
  <c r="G15" i="56"/>
  <c r="I15" i="56" s="1"/>
  <c r="H15" i="56"/>
  <c r="L32" i="56"/>
  <c r="H11" i="44"/>
  <c r="F42" i="56" s="1"/>
  <c r="N42" i="56" s="1"/>
  <c r="L29" i="56"/>
  <c r="L35" i="56"/>
  <c r="L39" i="56"/>
  <c r="H12" i="44"/>
  <c r="F43" i="56" s="1"/>
  <c r="N43" i="56" s="1"/>
  <c r="L38" i="56"/>
  <c r="L40" i="56"/>
  <c r="L33" i="56"/>
  <c r="L28" i="56"/>
  <c r="L37" i="56"/>
  <c r="L27" i="56"/>
  <c r="L34" i="56"/>
  <c r="L41" i="56"/>
  <c r="H106" i="55"/>
  <c r="I107" i="55"/>
  <c r="H107" i="55" s="1"/>
  <c r="Y41" i="36"/>
  <c r="Z41" i="36" s="1"/>
  <c r="L23" i="56"/>
  <c r="L24" i="56"/>
  <c r="L21" i="56"/>
  <c r="L26" i="56"/>
  <c r="L25" i="56"/>
  <c r="L22" i="56"/>
  <c r="G106" i="55"/>
  <c r="G107" i="55"/>
  <c r="L19" i="56" l="1"/>
  <c r="L18" i="56"/>
  <c r="L17" i="56"/>
  <c r="L20" i="56"/>
  <c r="L16" i="56"/>
  <c r="G43" i="56"/>
  <c r="K43" i="56"/>
  <c r="G42" i="56"/>
  <c r="K42" i="56"/>
  <c r="G47" i="56"/>
  <c r="G46" i="56"/>
  <c r="K8" i="56"/>
  <c r="I17" i="56" s="1"/>
  <c r="BH8" i="28"/>
  <c r="L43" i="56"/>
  <c r="BF8" i="28"/>
  <c r="L42" i="56"/>
  <c r="I33" i="56"/>
  <c r="H33" i="56"/>
  <c r="AN8" i="28"/>
  <c r="I29" i="56"/>
  <c r="H29" i="56"/>
  <c r="AX8" i="28"/>
  <c r="H38" i="56"/>
  <c r="I38" i="56"/>
  <c r="I39" i="56"/>
  <c r="AZ8" i="28"/>
  <c r="H39" i="56"/>
  <c r="I34" i="56"/>
  <c r="AP8" i="28"/>
  <c r="H34" i="56"/>
  <c r="I32" i="56"/>
  <c r="H32" i="56"/>
  <c r="AL8" i="28"/>
  <c r="H37" i="56"/>
  <c r="I28" i="56"/>
  <c r="H28" i="56"/>
  <c r="J42" i="56"/>
  <c r="I41" i="56"/>
  <c r="J41" i="56"/>
  <c r="BD8" i="28"/>
  <c r="I40" i="56"/>
  <c r="BB8" i="28"/>
  <c r="H40" i="56"/>
  <c r="I27" i="56"/>
  <c r="H27" i="56"/>
  <c r="I35" i="56"/>
  <c r="AR8" i="28"/>
  <c r="H35" i="56"/>
  <c r="J43" i="56"/>
  <c r="AV8" i="28"/>
  <c r="I37" i="56"/>
  <c r="H41" i="56"/>
  <c r="C13" i="44"/>
  <c r="H26" i="56"/>
  <c r="I26" i="56"/>
  <c r="H22" i="56"/>
  <c r="I22" i="56"/>
  <c r="H21" i="56"/>
  <c r="I21" i="56"/>
  <c r="I23" i="56"/>
  <c r="H23" i="56"/>
  <c r="H25" i="56"/>
  <c r="I25" i="56"/>
  <c r="I24" i="56"/>
  <c r="H24" i="56"/>
  <c r="T8" i="28"/>
  <c r="J8" i="28"/>
  <c r="P8" i="28"/>
  <c r="R8" i="28"/>
  <c r="L8" i="28"/>
  <c r="H8" i="28"/>
  <c r="X8" i="28"/>
  <c r="N8" i="28"/>
  <c r="V8" i="28"/>
  <c r="Z8" i="28"/>
  <c r="L30" i="56"/>
  <c r="AD8" i="28"/>
  <c r="AB8" i="28"/>
  <c r="I16" i="56" l="1"/>
  <c r="I20" i="56"/>
  <c r="I18" i="56"/>
  <c r="I19" i="56"/>
  <c r="G48" i="56"/>
  <c r="G49" i="56"/>
  <c r="AD437" i="28"/>
  <c r="AE437" i="28" s="1"/>
  <c r="AD435" i="28"/>
  <c r="AE435" i="28" s="1"/>
  <c r="AD432" i="28"/>
  <c r="AE432" i="28" s="1"/>
  <c r="AD430" i="28"/>
  <c r="AE430" i="28" s="1"/>
  <c r="AD431" i="28"/>
  <c r="AE431" i="28" s="1"/>
  <c r="AD426" i="28"/>
  <c r="AE426" i="28" s="1"/>
  <c r="AD425" i="28"/>
  <c r="AE425" i="28" s="1"/>
  <c r="AD423" i="28"/>
  <c r="AE423" i="28" s="1"/>
  <c r="AD419" i="28"/>
  <c r="AE419" i="28" s="1"/>
  <c r="AD434" i="28"/>
  <c r="AE434" i="28" s="1"/>
  <c r="AD427" i="28"/>
  <c r="AE427" i="28" s="1"/>
  <c r="AD422" i="28"/>
  <c r="AE422" i="28" s="1"/>
  <c r="AD433" i="28"/>
  <c r="AE433" i="28" s="1"/>
  <c r="AD429" i="28"/>
  <c r="AE429" i="28" s="1"/>
  <c r="AD418" i="28"/>
  <c r="AD415" i="28"/>
  <c r="AE415" i="28" s="1"/>
  <c r="AD411" i="28"/>
  <c r="AE411" i="28" s="1"/>
  <c r="AD428" i="28"/>
  <c r="AE428" i="28" s="1"/>
  <c r="AD421" i="28"/>
  <c r="AE421" i="28" s="1"/>
  <c r="AD436" i="28"/>
  <c r="AE436" i="28" s="1"/>
  <c r="AD420" i="28"/>
  <c r="AE420" i="28" s="1"/>
  <c r="AD417" i="28"/>
  <c r="AE417" i="28" s="1"/>
  <c r="AD414" i="28"/>
  <c r="AE414" i="28" s="1"/>
  <c r="AD413" i="28"/>
  <c r="AE413" i="28" s="1"/>
  <c r="AD412" i="28"/>
  <c r="AE412" i="28" s="1"/>
  <c r="AD406" i="28"/>
  <c r="AE406" i="28" s="1"/>
  <c r="AD402" i="28"/>
  <c r="AE402" i="28" s="1"/>
  <c r="AD401" i="28"/>
  <c r="AE401" i="28" s="1"/>
  <c r="AD399" i="28"/>
  <c r="AE399" i="28" s="1"/>
  <c r="AD396" i="28"/>
  <c r="AE396" i="28" s="1"/>
  <c r="AD387" i="28"/>
  <c r="AE387" i="28" s="1"/>
  <c r="AD385" i="28"/>
  <c r="AE385" i="28" s="1"/>
  <c r="AD410" i="28"/>
  <c r="AE410" i="28" s="1"/>
  <c r="AD408" i="28"/>
  <c r="AE408" i="28" s="1"/>
  <c r="AD407" i="28"/>
  <c r="AE407" i="28" s="1"/>
  <c r="AD404" i="28"/>
  <c r="AE404" i="28" s="1"/>
  <c r="AD416" i="28"/>
  <c r="AE416" i="28" s="1"/>
  <c r="AD405" i="28"/>
  <c r="AE405" i="28" s="1"/>
  <c r="AD403" i="28"/>
  <c r="AE403" i="28" s="1"/>
  <c r="AD398" i="28"/>
  <c r="AE398" i="28" s="1"/>
  <c r="AD395" i="28"/>
  <c r="AE395" i="28" s="1"/>
  <c r="AD392" i="28"/>
  <c r="AE392" i="28" s="1"/>
  <c r="AD391" i="28"/>
  <c r="AE391" i="28" s="1"/>
  <c r="AD390" i="28"/>
  <c r="AE390" i="28" s="1"/>
  <c r="AD386" i="28"/>
  <c r="AE386" i="28" s="1"/>
  <c r="AD384" i="28"/>
  <c r="AE384" i="28" s="1"/>
  <c r="AD383" i="28"/>
  <c r="AE383" i="28" s="1"/>
  <c r="AD379" i="28"/>
  <c r="AE379" i="28" s="1"/>
  <c r="AD377" i="28"/>
  <c r="AE377" i="28" s="1"/>
  <c r="AD371" i="28"/>
  <c r="AE371" i="28" s="1"/>
  <c r="AD368" i="28"/>
  <c r="AE368" i="28" s="1"/>
  <c r="AD364" i="28"/>
  <c r="AE364" i="28" s="1"/>
  <c r="AD361" i="28"/>
  <c r="AE361" i="28" s="1"/>
  <c r="AD357" i="28"/>
  <c r="AE357" i="28" s="1"/>
  <c r="AD354" i="28"/>
  <c r="AE354" i="28" s="1"/>
  <c r="AD424" i="28"/>
  <c r="AE424" i="28" s="1"/>
  <c r="AD409" i="28"/>
  <c r="AE409" i="28" s="1"/>
  <c r="AD397" i="28"/>
  <c r="AE397" i="28" s="1"/>
  <c r="AD394" i="28"/>
  <c r="AE394" i="28" s="1"/>
  <c r="AD389" i="28"/>
  <c r="AE389" i="28" s="1"/>
  <c r="AD378" i="28"/>
  <c r="AE378" i="28" s="1"/>
  <c r="AD373" i="28"/>
  <c r="AE373" i="28" s="1"/>
  <c r="AD367" i="28"/>
  <c r="AE367" i="28" s="1"/>
  <c r="AD366" i="28"/>
  <c r="AE366" i="28" s="1"/>
  <c r="AD365" i="28"/>
  <c r="AE365" i="28" s="1"/>
  <c r="AD362" i="28"/>
  <c r="AE362" i="28" s="1"/>
  <c r="AD382" i="28"/>
  <c r="AE382" i="28" s="1"/>
  <c r="AD376" i="28"/>
  <c r="AE376" i="28" s="1"/>
  <c r="AD375" i="28"/>
  <c r="AE375" i="28" s="1"/>
  <c r="AD372" i="28"/>
  <c r="AE372" i="28" s="1"/>
  <c r="AD370" i="28"/>
  <c r="AE370" i="28" s="1"/>
  <c r="AD369" i="28"/>
  <c r="AE369" i="28" s="1"/>
  <c r="AD400" i="28"/>
  <c r="AE400" i="28" s="1"/>
  <c r="AD393" i="28"/>
  <c r="AE393" i="28" s="1"/>
  <c r="AD388" i="28"/>
  <c r="AE388" i="28" s="1"/>
  <c r="AD380" i="28"/>
  <c r="AE380" i="28" s="1"/>
  <c r="AD355" i="28"/>
  <c r="AE355" i="28" s="1"/>
  <c r="AD353" i="28"/>
  <c r="AE353" i="28" s="1"/>
  <c r="AD356" i="28"/>
  <c r="AE356" i="28" s="1"/>
  <c r="AD360" i="28"/>
  <c r="AE360" i="28" s="1"/>
  <c r="AD358" i="28"/>
  <c r="AE358" i="28" s="1"/>
  <c r="AD381" i="28"/>
  <c r="AE381" i="28" s="1"/>
  <c r="AD374" i="28"/>
  <c r="AE374" i="28" s="1"/>
  <c r="AD363" i="28"/>
  <c r="AE363" i="28" s="1"/>
  <c r="AD359" i="28"/>
  <c r="AE359" i="28" s="1"/>
  <c r="AV434" i="28"/>
  <c r="AW434" i="28" s="1"/>
  <c r="AV432" i="28"/>
  <c r="AW432" i="28" s="1"/>
  <c r="AV436" i="28"/>
  <c r="AW436" i="28" s="1"/>
  <c r="AV429" i="28"/>
  <c r="AW429" i="28" s="1"/>
  <c r="AV435" i="28"/>
  <c r="AW435" i="28" s="1"/>
  <c r="AV422" i="28"/>
  <c r="AW422" i="28" s="1"/>
  <c r="AV420" i="28"/>
  <c r="AW420" i="28" s="1"/>
  <c r="AV416" i="28"/>
  <c r="AW416" i="28" s="1"/>
  <c r="AV415" i="28"/>
  <c r="AW415" i="28" s="1"/>
  <c r="AV427" i="28"/>
  <c r="AW427" i="28" s="1"/>
  <c r="AV421" i="28"/>
  <c r="AW421" i="28" s="1"/>
  <c r="AV433" i="28"/>
  <c r="AW433" i="28" s="1"/>
  <c r="AV428" i="28"/>
  <c r="AW428" i="28" s="1"/>
  <c r="AV426" i="28"/>
  <c r="AW426" i="28" s="1"/>
  <c r="AV423" i="28"/>
  <c r="AW423" i="28" s="1"/>
  <c r="AV419" i="28"/>
  <c r="AW419" i="28" s="1"/>
  <c r="AV410" i="28"/>
  <c r="AW410" i="28" s="1"/>
  <c r="AV409" i="28"/>
  <c r="AW409" i="28" s="1"/>
  <c r="AV430" i="28"/>
  <c r="AW430" i="28" s="1"/>
  <c r="AV437" i="28"/>
  <c r="AW437" i="28" s="1"/>
  <c r="AV425" i="28"/>
  <c r="AW425" i="28" s="1"/>
  <c r="AV411" i="28"/>
  <c r="AW411" i="28" s="1"/>
  <c r="AV408" i="28"/>
  <c r="AW408" i="28" s="1"/>
  <c r="AV397" i="28"/>
  <c r="AW397" i="28" s="1"/>
  <c r="AV395" i="28"/>
  <c r="AW395" i="28" s="1"/>
  <c r="AV388" i="28"/>
  <c r="AW388" i="28" s="1"/>
  <c r="AV386" i="28"/>
  <c r="AW386" i="28" s="1"/>
  <c r="AV385" i="28"/>
  <c r="AW385" i="28" s="1"/>
  <c r="AV384" i="28"/>
  <c r="AW384" i="28" s="1"/>
  <c r="AV382" i="28"/>
  <c r="AW382" i="28" s="1"/>
  <c r="AV418" i="28"/>
  <c r="AV407" i="28"/>
  <c r="AW407" i="28" s="1"/>
  <c r="AV406" i="28"/>
  <c r="AW406" i="28" s="1"/>
  <c r="AV404" i="28"/>
  <c r="AW404" i="28" s="1"/>
  <c r="AV403" i="28"/>
  <c r="AW403" i="28" s="1"/>
  <c r="AV401" i="28"/>
  <c r="AW401" i="28" s="1"/>
  <c r="AV400" i="28"/>
  <c r="AW400" i="28" s="1"/>
  <c r="AV394" i="28"/>
  <c r="AW394" i="28" s="1"/>
  <c r="AV424" i="28"/>
  <c r="AW424" i="28" s="1"/>
  <c r="AV413" i="28"/>
  <c r="AW413" i="28" s="1"/>
  <c r="AV391" i="28"/>
  <c r="AW391" i="28" s="1"/>
  <c r="AV390" i="28"/>
  <c r="AW390" i="28" s="1"/>
  <c r="AV383" i="28"/>
  <c r="AW383" i="28" s="1"/>
  <c r="AV381" i="28"/>
  <c r="AW381" i="28" s="1"/>
  <c r="AV380" i="28"/>
  <c r="AW380" i="28" s="1"/>
  <c r="AV379" i="28"/>
  <c r="AW379" i="28" s="1"/>
  <c r="AV378" i="28"/>
  <c r="AW378" i="28" s="1"/>
  <c r="AV377" i="28"/>
  <c r="AW377" i="28" s="1"/>
  <c r="AV374" i="28"/>
  <c r="AW374" i="28" s="1"/>
  <c r="AV370" i="28"/>
  <c r="AW370" i="28" s="1"/>
  <c r="AV369" i="28"/>
  <c r="AW369" i="28" s="1"/>
  <c r="AV360" i="28"/>
  <c r="AW360" i="28" s="1"/>
  <c r="AV357" i="28"/>
  <c r="AW357" i="28" s="1"/>
  <c r="AV431" i="28"/>
  <c r="AW431" i="28" s="1"/>
  <c r="AV417" i="28"/>
  <c r="AW417" i="28" s="1"/>
  <c r="AV402" i="28"/>
  <c r="AW402" i="28" s="1"/>
  <c r="AV396" i="28"/>
  <c r="AW396" i="28" s="1"/>
  <c r="AV371" i="28"/>
  <c r="AW371" i="28" s="1"/>
  <c r="AV367" i="28"/>
  <c r="AW367" i="28" s="1"/>
  <c r="AV356" i="28"/>
  <c r="AW356" i="28" s="1"/>
  <c r="AV354" i="28"/>
  <c r="AW354" i="28" s="1"/>
  <c r="AV405" i="28"/>
  <c r="AW405" i="28" s="1"/>
  <c r="AV376" i="28"/>
  <c r="AW376" i="28" s="1"/>
  <c r="AV364" i="28"/>
  <c r="AW364" i="28" s="1"/>
  <c r="AV362" i="28"/>
  <c r="AW362" i="28" s="1"/>
  <c r="AV358" i="28"/>
  <c r="AW358" i="28" s="1"/>
  <c r="AV414" i="28"/>
  <c r="AW414" i="28" s="1"/>
  <c r="AV412" i="28"/>
  <c r="AW412" i="28" s="1"/>
  <c r="AV399" i="28"/>
  <c r="AW399" i="28" s="1"/>
  <c r="AV398" i="28"/>
  <c r="AW398" i="28" s="1"/>
  <c r="AV393" i="28"/>
  <c r="AW393" i="28" s="1"/>
  <c r="AV392" i="28"/>
  <c r="AW392" i="28" s="1"/>
  <c r="AV389" i="28"/>
  <c r="AW389" i="28" s="1"/>
  <c r="AV387" i="28"/>
  <c r="AW387" i="28" s="1"/>
  <c r="AV375" i="28"/>
  <c r="AW375" i="28" s="1"/>
  <c r="AV355" i="28"/>
  <c r="AW355" i="28" s="1"/>
  <c r="AV353" i="28"/>
  <c r="AW353" i="28" s="1"/>
  <c r="AV366" i="28"/>
  <c r="AW366" i="28" s="1"/>
  <c r="AV368" i="28"/>
  <c r="AW368" i="28" s="1"/>
  <c r="AV373" i="28"/>
  <c r="AW373" i="28" s="1"/>
  <c r="AV365" i="28"/>
  <c r="AW365" i="28" s="1"/>
  <c r="AV363" i="28"/>
  <c r="AW363" i="28" s="1"/>
  <c r="AV361" i="28"/>
  <c r="AW361" i="28" s="1"/>
  <c r="AV359" i="28"/>
  <c r="AW359" i="28" s="1"/>
  <c r="AV372" i="28"/>
  <c r="AW372" i="28" s="1"/>
  <c r="BD430" i="28"/>
  <c r="BE430" i="28" s="1"/>
  <c r="BD429" i="28"/>
  <c r="BE429" i="28" s="1"/>
  <c r="BD437" i="28"/>
  <c r="BE437" i="28" s="1"/>
  <c r="BD423" i="28"/>
  <c r="BE423" i="28" s="1"/>
  <c r="BD422" i="28"/>
  <c r="BE422" i="28" s="1"/>
  <c r="BD421" i="28"/>
  <c r="BE421" i="28" s="1"/>
  <c r="BD420" i="28"/>
  <c r="BE420" i="28" s="1"/>
  <c r="BD416" i="28"/>
  <c r="BE416" i="28" s="1"/>
  <c r="BD436" i="28"/>
  <c r="BE436" i="28" s="1"/>
  <c r="BD433" i="28"/>
  <c r="BE433" i="28" s="1"/>
  <c r="BD426" i="28"/>
  <c r="BE426" i="28" s="1"/>
  <c r="BD424" i="28"/>
  <c r="BE424" i="28" s="1"/>
  <c r="BD434" i="28"/>
  <c r="BE434" i="28" s="1"/>
  <c r="BD431" i="28"/>
  <c r="BE431" i="28" s="1"/>
  <c r="BD427" i="28"/>
  <c r="BE427" i="28" s="1"/>
  <c r="BD417" i="28"/>
  <c r="BE417" i="28" s="1"/>
  <c r="BD414" i="28"/>
  <c r="BE414" i="28" s="1"/>
  <c r="BD413" i="28"/>
  <c r="BE413" i="28" s="1"/>
  <c r="BD410" i="28"/>
  <c r="BE410" i="28" s="1"/>
  <c r="BD435" i="28"/>
  <c r="BE435" i="28" s="1"/>
  <c r="BD419" i="28"/>
  <c r="BE419" i="28" s="1"/>
  <c r="BD418" i="28"/>
  <c r="BD411" i="28"/>
  <c r="BE411" i="28" s="1"/>
  <c r="BD405" i="28"/>
  <c r="BE405" i="28" s="1"/>
  <c r="BD404" i="28"/>
  <c r="BE404" i="28" s="1"/>
  <c r="BD401" i="28"/>
  <c r="BE401" i="28" s="1"/>
  <c r="BD399" i="28"/>
  <c r="BE399" i="28" s="1"/>
  <c r="BD397" i="28"/>
  <c r="BE397" i="28" s="1"/>
  <c r="BD395" i="28"/>
  <c r="BE395" i="28" s="1"/>
  <c r="BD390" i="28"/>
  <c r="BE390" i="28" s="1"/>
  <c r="BD432" i="28"/>
  <c r="BE432" i="28" s="1"/>
  <c r="BD428" i="28"/>
  <c r="BE428" i="28" s="1"/>
  <c r="BD425" i="28"/>
  <c r="BE425" i="28" s="1"/>
  <c r="BD412" i="28"/>
  <c r="BE412" i="28" s="1"/>
  <c r="BD407" i="28"/>
  <c r="BE407" i="28" s="1"/>
  <c r="BD406" i="28"/>
  <c r="BE406" i="28" s="1"/>
  <c r="BD403" i="28"/>
  <c r="BE403" i="28" s="1"/>
  <c r="BD409" i="28"/>
  <c r="BE409" i="28" s="1"/>
  <c r="BD408" i="28"/>
  <c r="BE408" i="28" s="1"/>
  <c r="BD400" i="28"/>
  <c r="BE400" i="28" s="1"/>
  <c r="BD393" i="28"/>
  <c r="BE393" i="28" s="1"/>
  <c r="BD392" i="28"/>
  <c r="BE392" i="28" s="1"/>
  <c r="BD383" i="28"/>
  <c r="BE383" i="28" s="1"/>
  <c r="BD376" i="28"/>
  <c r="BE376" i="28" s="1"/>
  <c r="BD374" i="28"/>
  <c r="BE374" i="28" s="1"/>
  <c r="BD371" i="28"/>
  <c r="BE371" i="28" s="1"/>
  <c r="BD364" i="28"/>
  <c r="BE364" i="28" s="1"/>
  <c r="BD358" i="28"/>
  <c r="BE358" i="28" s="1"/>
  <c r="BD357" i="28"/>
  <c r="BE357" i="28" s="1"/>
  <c r="BD354" i="28"/>
  <c r="BE354" i="28" s="1"/>
  <c r="BD353" i="28"/>
  <c r="BE353" i="28" s="1"/>
  <c r="BD398" i="28"/>
  <c r="BE398" i="28" s="1"/>
  <c r="BD391" i="28"/>
  <c r="BE391" i="28" s="1"/>
  <c r="BD385" i="28"/>
  <c r="BE385" i="28" s="1"/>
  <c r="BD384" i="28"/>
  <c r="BE384" i="28" s="1"/>
  <c r="BD373" i="28"/>
  <c r="BE373" i="28" s="1"/>
  <c r="BD369" i="28"/>
  <c r="BE369" i="28" s="1"/>
  <c r="BD367" i="28"/>
  <c r="BE367" i="28" s="1"/>
  <c r="BD365" i="28"/>
  <c r="BE365" i="28" s="1"/>
  <c r="BD394" i="28"/>
  <c r="BE394" i="28" s="1"/>
  <c r="BD386" i="28"/>
  <c r="BE386" i="28" s="1"/>
  <c r="BD381" i="28"/>
  <c r="BE381" i="28" s="1"/>
  <c r="BD380" i="28"/>
  <c r="BE380" i="28" s="1"/>
  <c r="BD378" i="28"/>
  <c r="BE378" i="28" s="1"/>
  <c r="BD362" i="28"/>
  <c r="BE362" i="28" s="1"/>
  <c r="BD360" i="28"/>
  <c r="BE360" i="28" s="1"/>
  <c r="BD402" i="28"/>
  <c r="BE402" i="28" s="1"/>
  <c r="BD396" i="28"/>
  <c r="BE396" i="28" s="1"/>
  <c r="BD388" i="28"/>
  <c r="BE388" i="28" s="1"/>
  <c r="BD382" i="28"/>
  <c r="BE382" i="28" s="1"/>
  <c r="BD379" i="28"/>
  <c r="BE379" i="28" s="1"/>
  <c r="BD372" i="28"/>
  <c r="BE372" i="28" s="1"/>
  <c r="BD370" i="28"/>
  <c r="BE370" i="28" s="1"/>
  <c r="BD368" i="28"/>
  <c r="BE368" i="28" s="1"/>
  <c r="BD366" i="28"/>
  <c r="BE366" i="28" s="1"/>
  <c r="BD375" i="28"/>
  <c r="BE375" i="28" s="1"/>
  <c r="BD355" i="28"/>
  <c r="BE355" i="28" s="1"/>
  <c r="BD359" i="28"/>
  <c r="BE359" i="28" s="1"/>
  <c r="BD389" i="28"/>
  <c r="BE389" i="28" s="1"/>
  <c r="BD377" i="28"/>
  <c r="BE377" i="28" s="1"/>
  <c r="BD415" i="28"/>
  <c r="BE415" i="28" s="1"/>
  <c r="BD387" i="28"/>
  <c r="BE387" i="28" s="1"/>
  <c r="BD363" i="28"/>
  <c r="BE363" i="28" s="1"/>
  <c r="BD361" i="28"/>
  <c r="BE361" i="28" s="1"/>
  <c r="BD356" i="28"/>
  <c r="BE356" i="28" s="1"/>
  <c r="AN430" i="28"/>
  <c r="AO430" i="28" s="1"/>
  <c r="AN437" i="28"/>
  <c r="AO437" i="28" s="1"/>
  <c r="AN436" i="28"/>
  <c r="AO436" i="28" s="1"/>
  <c r="AN423" i="28"/>
  <c r="AO423" i="28" s="1"/>
  <c r="AN422" i="28"/>
  <c r="AO422" i="28" s="1"/>
  <c r="AN421" i="28"/>
  <c r="AO421" i="28" s="1"/>
  <c r="AN420" i="28"/>
  <c r="AO420" i="28" s="1"/>
  <c r="AN416" i="28"/>
  <c r="AO416" i="28" s="1"/>
  <c r="AN415" i="28"/>
  <c r="AO415" i="28" s="1"/>
  <c r="AN431" i="28"/>
  <c r="AO431" i="28" s="1"/>
  <c r="AN428" i="28"/>
  <c r="AO428" i="28" s="1"/>
  <c r="AN427" i="28"/>
  <c r="AO427" i="28" s="1"/>
  <c r="AN434" i="28"/>
  <c r="AO434" i="28" s="1"/>
  <c r="AN429" i="28"/>
  <c r="AO429" i="28" s="1"/>
  <c r="AN426" i="28"/>
  <c r="AO426" i="28" s="1"/>
  <c r="AN424" i="28"/>
  <c r="AO424" i="28" s="1"/>
  <c r="AN432" i="28"/>
  <c r="AO432" i="28" s="1"/>
  <c r="AN418" i="28"/>
  <c r="AN408" i="28"/>
  <c r="AO408" i="28" s="1"/>
  <c r="AN407" i="28"/>
  <c r="AO407" i="28" s="1"/>
  <c r="AN405" i="28"/>
  <c r="AO405" i="28" s="1"/>
  <c r="AN400" i="28"/>
  <c r="AO400" i="28" s="1"/>
  <c r="AN397" i="28"/>
  <c r="AO397" i="28" s="1"/>
  <c r="AN393" i="28"/>
  <c r="AO393" i="28" s="1"/>
  <c r="AN388" i="28"/>
  <c r="AO388" i="28" s="1"/>
  <c r="AN383" i="28"/>
  <c r="AO383" i="28" s="1"/>
  <c r="AN381" i="28"/>
  <c r="AO381" i="28" s="1"/>
  <c r="AN435" i="28"/>
  <c r="AO435" i="28" s="1"/>
  <c r="AN411" i="28"/>
  <c r="AO411" i="28" s="1"/>
  <c r="AN409" i="28"/>
  <c r="AO409" i="28" s="1"/>
  <c r="AN403" i="28"/>
  <c r="AO403" i="28" s="1"/>
  <c r="AN395" i="28"/>
  <c r="AO395" i="28" s="1"/>
  <c r="AN394" i="28"/>
  <c r="AO394" i="28" s="1"/>
  <c r="AN410" i="28"/>
  <c r="AO410" i="28" s="1"/>
  <c r="AN402" i="28"/>
  <c r="AO402" i="28" s="1"/>
  <c r="AN392" i="28"/>
  <c r="AO392" i="28" s="1"/>
  <c r="AN391" i="28"/>
  <c r="AO391" i="28" s="1"/>
  <c r="AN389" i="28"/>
  <c r="AO389" i="28" s="1"/>
  <c r="AN387" i="28"/>
  <c r="AO387" i="28" s="1"/>
  <c r="AN382" i="28"/>
  <c r="AO382" i="28" s="1"/>
  <c r="AN369" i="28"/>
  <c r="AO369" i="28" s="1"/>
  <c r="AN364" i="28"/>
  <c r="AO364" i="28" s="1"/>
  <c r="AN359" i="28"/>
  <c r="AO359" i="28" s="1"/>
  <c r="AN358" i="28"/>
  <c r="AO358" i="28" s="1"/>
  <c r="AN355" i="28"/>
  <c r="AO355" i="28" s="1"/>
  <c r="AN354" i="28"/>
  <c r="AO354" i="28" s="1"/>
  <c r="AN399" i="28"/>
  <c r="AO399" i="28" s="1"/>
  <c r="AN386" i="28"/>
  <c r="AO386" i="28" s="1"/>
  <c r="AN380" i="28"/>
  <c r="AO380" i="28" s="1"/>
  <c r="AN376" i="28"/>
  <c r="AO376" i="28" s="1"/>
  <c r="AN371" i="28"/>
  <c r="AO371" i="28" s="1"/>
  <c r="AN367" i="28"/>
  <c r="AO367" i="28" s="1"/>
  <c r="AN356" i="28"/>
  <c r="AO356" i="28" s="1"/>
  <c r="AN385" i="28"/>
  <c r="AO385" i="28" s="1"/>
  <c r="AN425" i="28"/>
  <c r="AO425" i="28" s="1"/>
  <c r="AN417" i="28"/>
  <c r="AO417" i="28" s="1"/>
  <c r="AN413" i="28"/>
  <c r="AO413" i="28" s="1"/>
  <c r="AN404" i="28"/>
  <c r="AO404" i="28" s="1"/>
  <c r="AN398" i="28"/>
  <c r="AO398" i="28" s="1"/>
  <c r="AN375" i="28"/>
  <c r="AO375" i="28" s="1"/>
  <c r="AN353" i="28"/>
  <c r="AO353" i="28" s="1"/>
  <c r="AN419" i="28"/>
  <c r="AO419" i="28" s="1"/>
  <c r="AN396" i="28"/>
  <c r="AO396" i="28" s="1"/>
  <c r="AN390" i="28"/>
  <c r="AO390" i="28" s="1"/>
  <c r="AN433" i="28"/>
  <c r="AO433" i="28" s="1"/>
  <c r="AN414" i="28"/>
  <c r="AO414" i="28" s="1"/>
  <c r="AN379" i="28"/>
  <c r="AO379" i="28" s="1"/>
  <c r="AN362" i="28"/>
  <c r="AO362" i="28" s="1"/>
  <c r="AN360" i="28"/>
  <c r="AO360" i="28" s="1"/>
  <c r="AN378" i="28"/>
  <c r="AO378" i="28" s="1"/>
  <c r="AN361" i="28"/>
  <c r="AO361" i="28" s="1"/>
  <c r="AN357" i="28"/>
  <c r="AO357" i="28" s="1"/>
  <c r="AN384" i="28"/>
  <c r="AO384" i="28" s="1"/>
  <c r="AN373" i="28"/>
  <c r="AO373" i="28" s="1"/>
  <c r="AN365" i="28"/>
  <c r="AO365" i="28" s="1"/>
  <c r="AN363" i="28"/>
  <c r="AO363" i="28" s="1"/>
  <c r="AN377" i="28"/>
  <c r="AO377" i="28" s="1"/>
  <c r="AN372" i="28"/>
  <c r="AO372" i="28" s="1"/>
  <c r="AN370" i="28"/>
  <c r="AO370" i="28" s="1"/>
  <c r="AN368" i="28"/>
  <c r="AO368" i="28" s="1"/>
  <c r="AN366" i="28"/>
  <c r="AO366" i="28" s="1"/>
  <c r="AN412" i="28"/>
  <c r="AO412" i="28" s="1"/>
  <c r="AN406" i="28"/>
  <c r="AO406" i="28" s="1"/>
  <c r="AN401" i="28"/>
  <c r="AO401" i="28" s="1"/>
  <c r="AN374" i="28"/>
  <c r="AO374" i="28" s="1"/>
  <c r="AB436" i="28"/>
  <c r="AC436" i="28" s="1"/>
  <c r="AB433" i="28"/>
  <c r="AC433" i="28" s="1"/>
  <c r="AB431" i="28"/>
  <c r="AC431" i="28" s="1"/>
  <c r="AB437" i="28"/>
  <c r="AC437" i="28" s="1"/>
  <c r="AB435" i="28"/>
  <c r="AC435" i="28" s="1"/>
  <c r="AB429" i="28"/>
  <c r="AC429" i="28" s="1"/>
  <c r="AB432" i="28"/>
  <c r="AC432" i="28" s="1"/>
  <c r="AB430" i="28"/>
  <c r="AC430" i="28" s="1"/>
  <c r="AB415" i="28"/>
  <c r="AC415" i="28" s="1"/>
  <c r="AB414" i="28"/>
  <c r="AC414" i="28" s="1"/>
  <c r="AB413" i="28"/>
  <c r="AC413" i="28" s="1"/>
  <c r="AB426" i="28"/>
  <c r="AC426" i="28" s="1"/>
  <c r="AB423" i="28"/>
  <c r="AC423" i="28" s="1"/>
  <c r="AB434" i="28"/>
  <c r="AC434" i="28" s="1"/>
  <c r="AB427" i="28"/>
  <c r="AC427" i="28" s="1"/>
  <c r="AB422" i="28"/>
  <c r="AC422" i="28" s="1"/>
  <c r="AB410" i="28"/>
  <c r="AC410" i="28" s="1"/>
  <c r="AB428" i="28"/>
  <c r="AC428" i="28" s="1"/>
  <c r="AB421" i="28"/>
  <c r="AC421" i="28" s="1"/>
  <c r="AB419" i="28"/>
  <c r="AC419" i="28" s="1"/>
  <c r="AB416" i="28"/>
  <c r="AC416" i="28" s="1"/>
  <c r="AB411" i="28"/>
  <c r="AC411" i="28" s="1"/>
  <c r="AB409" i="28"/>
  <c r="AC409" i="28" s="1"/>
  <c r="AB404" i="28"/>
  <c r="AC404" i="28" s="1"/>
  <c r="AB400" i="28"/>
  <c r="AC400" i="28" s="1"/>
  <c r="AB398" i="28"/>
  <c r="AC398" i="28" s="1"/>
  <c r="AB395" i="28"/>
  <c r="AC395" i="28" s="1"/>
  <c r="AB388" i="28"/>
  <c r="AC388" i="28" s="1"/>
  <c r="AB383" i="28"/>
  <c r="AC383" i="28" s="1"/>
  <c r="AB381" i="28"/>
  <c r="AC381" i="28" s="1"/>
  <c r="AB425" i="28"/>
  <c r="AC425" i="28" s="1"/>
  <c r="AB401" i="28"/>
  <c r="AC401" i="28" s="1"/>
  <c r="AB408" i="28"/>
  <c r="AC408" i="28" s="1"/>
  <c r="AB407" i="28"/>
  <c r="AC407" i="28" s="1"/>
  <c r="AB387" i="28"/>
  <c r="AC387" i="28" s="1"/>
  <c r="AB372" i="28"/>
  <c r="AC372" i="28" s="1"/>
  <c r="AB369" i="28"/>
  <c r="AC369" i="28" s="1"/>
  <c r="AB366" i="28"/>
  <c r="AC366" i="28" s="1"/>
  <c r="AB365" i="28"/>
  <c r="AC365" i="28" s="1"/>
  <c r="AB362" i="28"/>
  <c r="AC362" i="28" s="1"/>
  <c r="AB359" i="28"/>
  <c r="AC359" i="28" s="1"/>
  <c r="AB412" i="28"/>
  <c r="AC412" i="28" s="1"/>
  <c r="AB403" i="28"/>
  <c r="AC403" i="28" s="1"/>
  <c r="AB402" i="28"/>
  <c r="AC402" i="28" s="1"/>
  <c r="AB396" i="28"/>
  <c r="AC396" i="28" s="1"/>
  <c r="AB384" i="28"/>
  <c r="AC384" i="28" s="1"/>
  <c r="AB379" i="28"/>
  <c r="AC379" i="28" s="1"/>
  <c r="AB374" i="28"/>
  <c r="AC374" i="28" s="1"/>
  <c r="AB364" i="28"/>
  <c r="AC364" i="28" s="1"/>
  <c r="AB363" i="28"/>
  <c r="AC363" i="28" s="1"/>
  <c r="AB361" i="28"/>
  <c r="AC361" i="28" s="1"/>
  <c r="AB358" i="28"/>
  <c r="AC358" i="28" s="1"/>
  <c r="AB424" i="28"/>
  <c r="AC424" i="28" s="1"/>
  <c r="AB406" i="28"/>
  <c r="AC406" i="28" s="1"/>
  <c r="AB397" i="28"/>
  <c r="AC397" i="28" s="1"/>
  <c r="AB394" i="28"/>
  <c r="AC394" i="28" s="1"/>
  <c r="AB389" i="28"/>
  <c r="AC389" i="28" s="1"/>
  <c r="AB386" i="28"/>
  <c r="AC386" i="28" s="1"/>
  <c r="AB378" i="28"/>
  <c r="AC378" i="28" s="1"/>
  <c r="AB377" i="28"/>
  <c r="AC377" i="28" s="1"/>
  <c r="AB373" i="28"/>
  <c r="AC373" i="28" s="1"/>
  <c r="AB371" i="28"/>
  <c r="AC371" i="28" s="1"/>
  <c r="AB360" i="28"/>
  <c r="AC360" i="28" s="1"/>
  <c r="AB420" i="28"/>
  <c r="AC420" i="28" s="1"/>
  <c r="AB417" i="28"/>
  <c r="AC417" i="28" s="1"/>
  <c r="AB405" i="28"/>
  <c r="AC405" i="28" s="1"/>
  <c r="AB392" i="28"/>
  <c r="AC392" i="28" s="1"/>
  <c r="AB391" i="28"/>
  <c r="AC391" i="28" s="1"/>
  <c r="AB390" i="28"/>
  <c r="AC390" i="28" s="1"/>
  <c r="AB385" i="28"/>
  <c r="AC385" i="28" s="1"/>
  <c r="AB376" i="28"/>
  <c r="AC376" i="28" s="1"/>
  <c r="AB375" i="28"/>
  <c r="AC375" i="28" s="1"/>
  <c r="AB370" i="28"/>
  <c r="AC370" i="28" s="1"/>
  <c r="AB368" i="28"/>
  <c r="AC368" i="28" s="1"/>
  <c r="AB367" i="28"/>
  <c r="AC367" i="28" s="1"/>
  <c r="AB418" i="28"/>
  <c r="AB393" i="28"/>
  <c r="AC393" i="28" s="1"/>
  <c r="AB380" i="28"/>
  <c r="AC380" i="28" s="1"/>
  <c r="AB357" i="28"/>
  <c r="AC357" i="28" s="1"/>
  <c r="AB355" i="28"/>
  <c r="AC355" i="28" s="1"/>
  <c r="AB353" i="28"/>
  <c r="AC353" i="28" s="1"/>
  <c r="AB399" i="28"/>
  <c r="AC399" i="28" s="1"/>
  <c r="AB382" i="28"/>
  <c r="AC382" i="28" s="1"/>
  <c r="AB356" i="28"/>
  <c r="AC356" i="28" s="1"/>
  <c r="AB354" i="28"/>
  <c r="AC354" i="28" s="1"/>
  <c r="BB437" i="28"/>
  <c r="BC437" i="28" s="1"/>
  <c r="BB436" i="28"/>
  <c r="BC436" i="28" s="1"/>
  <c r="BB435" i="28"/>
  <c r="BC435" i="28" s="1"/>
  <c r="BB434" i="28"/>
  <c r="BC434" i="28" s="1"/>
  <c r="BB433" i="28"/>
  <c r="BC433" i="28" s="1"/>
  <c r="BB430" i="28"/>
  <c r="BC430" i="28" s="1"/>
  <c r="BB419" i="28"/>
  <c r="BC419" i="28" s="1"/>
  <c r="BB415" i="28"/>
  <c r="BC415" i="28" s="1"/>
  <c r="BB412" i="28"/>
  <c r="BC412" i="28" s="1"/>
  <c r="BB421" i="28"/>
  <c r="BC421" i="28" s="1"/>
  <c r="BB429" i="28"/>
  <c r="BC429" i="28" s="1"/>
  <c r="BB426" i="28"/>
  <c r="BC426" i="28" s="1"/>
  <c r="BB424" i="28"/>
  <c r="BC424" i="28" s="1"/>
  <c r="BB418" i="28"/>
  <c r="BB409" i="28"/>
  <c r="BC409" i="28" s="1"/>
  <c r="BB427" i="28"/>
  <c r="BC427" i="28" s="1"/>
  <c r="BB423" i="28"/>
  <c r="BC423" i="28" s="1"/>
  <c r="BB416" i="28"/>
  <c r="BC416" i="28" s="1"/>
  <c r="BB413" i="28"/>
  <c r="BC413" i="28" s="1"/>
  <c r="BB410" i="28"/>
  <c r="BC410" i="28" s="1"/>
  <c r="BB408" i="28"/>
  <c r="BC408" i="28" s="1"/>
  <c r="BB403" i="28"/>
  <c r="BC403" i="28" s="1"/>
  <c r="BB388" i="28"/>
  <c r="BC388" i="28" s="1"/>
  <c r="BB386" i="28"/>
  <c r="BC386" i="28" s="1"/>
  <c r="BB385" i="28"/>
  <c r="BC385" i="28" s="1"/>
  <c r="BB431" i="28"/>
  <c r="BC431" i="28" s="1"/>
  <c r="BB432" i="28"/>
  <c r="BC432" i="28" s="1"/>
  <c r="BB428" i="28"/>
  <c r="BC428" i="28" s="1"/>
  <c r="BB417" i="28"/>
  <c r="BC417" i="28" s="1"/>
  <c r="BB414" i="28"/>
  <c r="BC414" i="28" s="1"/>
  <c r="BB396" i="28"/>
  <c r="BC396" i="28" s="1"/>
  <c r="BB425" i="28"/>
  <c r="BC425" i="28" s="1"/>
  <c r="BB422" i="28"/>
  <c r="BC422" i="28" s="1"/>
  <c r="BB407" i="28"/>
  <c r="BC407" i="28" s="1"/>
  <c r="BB406" i="28"/>
  <c r="BC406" i="28" s="1"/>
  <c r="BB401" i="28"/>
  <c r="BC401" i="28" s="1"/>
  <c r="BB397" i="28"/>
  <c r="BC397" i="28" s="1"/>
  <c r="BB394" i="28"/>
  <c r="BC394" i="28" s="1"/>
  <c r="BB390" i="28"/>
  <c r="BC390" i="28" s="1"/>
  <c r="BB382" i="28"/>
  <c r="BC382" i="28" s="1"/>
  <c r="BB378" i="28"/>
  <c r="BC378" i="28" s="1"/>
  <c r="BB377" i="28"/>
  <c r="BC377" i="28" s="1"/>
  <c r="BB370" i="28"/>
  <c r="BC370" i="28" s="1"/>
  <c r="BB369" i="28"/>
  <c r="BC369" i="28" s="1"/>
  <c r="BB366" i="28"/>
  <c r="BC366" i="28" s="1"/>
  <c r="BB365" i="28"/>
  <c r="BC365" i="28" s="1"/>
  <c r="BB420" i="28"/>
  <c r="BC420" i="28" s="1"/>
  <c r="BB400" i="28"/>
  <c r="BC400" i="28" s="1"/>
  <c r="BB393" i="28"/>
  <c r="BC393" i="28" s="1"/>
  <c r="BB389" i="28"/>
  <c r="BC389" i="28" s="1"/>
  <c r="BB387" i="28"/>
  <c r="BC387" i="28" s="1"/>
  <c r="BB374" i="28"/>
  <c r="BC374" i="28" s="1"/>
  <c r="BB363" i="28"/>
  <c r="BC363" i="28" s="1"/>
  <c r="BB361" i="28"/>
  <c r="BC361" i="28" s="1"/>
  <c r="BB359" i="28"/>
  <c r="BC359" i="28" s="1"/>
  <c r="BB411" i="28"/>
  <c r="BC411" i="28" s="1"/>
  <c r="BB399" i="28"/>
  <c r="BC399" i="28" s="1"/>
  <c r="BB398" i="28"/>
  <c r="BC398" i="28" s="1"/>
  <c r="BB392" i="28"/>
  <c r="BC392" i="28" s="1"/>
  <c r="BB391" i="28"/>
  <c r="BC391" i="28" s="1"/>
  <c r="BB384" i="28"/>
  <c r="BC384" i="28" s="1"/>
  <c r="BB376" i="28"/>
  <c r="BC376" i="28" s="1"/>
  <c r="BB373" i="28"/>
  <c r="BC373" i="28" s="1"/>
  <c r="BB371" i="28"/>
  <c r="BC371" i="28" s="1"/>
  <c r="BB367" i="28"/>
  <c r="BC367" i="28" s="1"/>
  <c r="BB358" i="28"/>
  <c r="BC358" i="28" s="1"/>
  <c r="BB356" i="28"/>
  <c r="BC356" i="28" s="1"/>
  <c r="BB354" i="28"/>
  <c r="BC354" i="28" s="1"/>
  <c r="BB404" i="28"/>
  <c r="BC404" i="28" s="1"/>
  <c r="BB395" i="28"/>
  <c r="BC395" i="28" s="1"/>
  <c r="BB381" i="28"/>
  <c r="BC381" i="28" s="1"/>
  <c r="BB364" i="28"/>
  <c r="BC364" i="28" s="1"/>
  <c r="BB362" i="28"/>
  <c r="BC362" i="28" s="1"/>
  <c r="BB360" i="28"/>
  <c r="BC360" i="28" s="1"/>
  <c r="BB375" i="28"/>
  <c r="BC375" i="28" s="1"/>
  <c r="BB357" i="28"/>
  <c r="BC357" i="28" s="1"/>
  <c r="BB353" i="28"/>
  <c r="BC353" i="28" s="1"/>
  <c r="BB405" i="28"/>
  <c r="BC405" i="28" s="1"/>
  <c r="BB379" i="28"/>
  <c r="BC379" i="28" s="1"/>
  <c r="BB372" i="28"/>
  <c r="BC372" i="28" s="1"/>
  <c r="BB368" i="28"/>
  <c r="BC368" i="28" s="1"/>
  <c r="BB380" i="28"/>
  <c r="BC380" i="28" s="1"/>
  <c r="BB402" i="28"/>
  <c r="BC402" i="28" s="1"/>
  <c r="BB383" i="28"/>
  <c r="BC383" i="28" s="1"/>
  <c r="BB355" i="28"/>
  <c r="BC355" i="28" s="1"/>
  <c r="V437" i="28"/>
  <c r="W437" i="28" s="1"/>
  <c r="V436" i="28"/>
  <c r="W436" i="28" s="1"/>
  <c r="V435" i="28"/>
  <c r="W435" i="28" s="1"/>
  <c r="V434" i="28"/>
  <c r="W434" i="28" s="1"/>
  <c r="V433" i="28"/>
  <c r="W433" i="28" s="1"/>
  <c r="V430" i="28"/>
  <c r="W430" i="28" s="1"/>
  <c r="V428" i="28"/>
  <c r="W428" i="28" s="1"/>
  <c r="V419" i="28"/>
  <c r="W419" i="28" s="1"/>
  <c r="V413" i="28"/>
  <c r="W413" i="28" s="1"/>
  <c r="V432" i="28"/>
  <c r="W432" i="28" s="1"/>
  <c r="V431" i="28"/>
  <c r="W431" i="28" s="1"/>
  <c r="V423" i="28"/>
  <c r="W423" i="28" s="1"/>
  <c r="V425" i="28"/>
  <c r="W425" i="28" s="1"/>
  <c r="V424" i="28"/>
  <c r="W424" i="28" s="1"/>
  <c r="V418" i="28"/>
  <c r="V415" i="28"/>
  <c r="W415" i="28" s="1"/>
  <c r="V411" i="28"/>
  <c r="W411" i="28" s="1"/>
  <c r="V426" i="28"/>
  <c r="W426" i="28" s="1"/>
  <c r="V422" i="28"/>
  <c r="W422" i="28" s="1"/>
  <c r="V406" i="28"/>
  <c r="W406" i="28" s="1"/>
  <c r="V404" i="28"/>
  <c r="W404" i="28" s="1"/>
  <c r="V401" i="28"/>
  <c r="W401" i="28" s="1"/>
  <c r="V400" i="28"/>
  <c r="W400" i="28" s="1"/>
  <c r="V399" i="28"/>
  <c r="W399" i="28" s="1"/>
  <c r="V386" i="28"/>
  <c r="W386" i="28" s="1"/>
  <c r="V383" i="28"/>
  <c r="W383" i="28" s="1"/>
  <c r="V412" i="28"/>
  <c r="W412" i="28" s="1"/>
  <c r="V408" i="28"/>
  <c r="W408" i="28" s="1"/>
  <c r="V403" i="28"/>
  <c r="W403" i="28" s="1"/>
  <c r="V395" i="28"/>
  <c r="W395" i="28" s="1"/>
  <c r="V391" i="28"/>
  <c r="W391" i="28" s="1"/>
  <c r="V405" i="28"/>
  <c r="W405" i="28" s="1"/>
  <c r="V402" i="28"/>
  <c r="W402" i="28" s="1"/>
  <c r="V398" i="28"/>
  <c r="W398" i="28" s="1"/>
  <c r="V397" i="28"/>
  <c r="W397" i="28" s="1"/>
  <c r="V396" i="28"/>
  <c r="W396" i="28" s="1"/>
  <c r="V392" i="28"/>
  <c r="W392" i="28" s="1"/>
  <c r="V385" i="28"/>
  <c r="W385" i="28" s="1"/>
  <c r="V378" i="28"/>
  <c r="W378" i="28" s="1"/>
  <c r="V370" i="28"/>
  <c r="W370" i="28" s="1"/>
  <c r="V369" i="28"/>
  <c r="W369" i="28" s="1"/>
  <c r="V366" i="28"/>
  <c r="W366" i="28" s="1"/>
  <c r="V365" i="28"/>
  <c r="W365" i="28" s="1"/>
  <c r="V416" i="28"/>
  <c r="W416" i="28" s="1"/>
  <c r="V393" i="28"/>
  <c r="W393" i="28" s="1"/>
  <c r="V390" i="28"/>
  <c r="W390" i="28" s="1"/>
  <c r="V377" i="28"/>
  <c r="W377" i="28" s="1"/>
  <c r="V376" i="28"/>
  <c r="W376" i="28" s="1"/>
  <c r="V371" i="28"/>
  <c r="W371" i="28" s="1"/>
  <c r="V367" i="28"/>
  <c r="W367" i="28" s="1"/>
  <c r="V364" i="28"/>
  <c r="W364" i="28" s="1"/>
  <c r="V362" i="28"/>
  <c r="W362" i="28" s="1"/>
  <c r="V360" i="28"/>
  <c r="W360" i="28" s="1"/>
  <c r="V384" i="28"/>
  <c r="W384" i="28" s="1"/>
  <c r="V414" i="28"/>
  <c r="W414" i="28" s="1"/>
  <c r="V388" i="28"/>
  <c r="W388" i="28" s="1"/>
  <c r="V382" i="28"/>
  <c r="W382" i="28" s="1"/>
  <c r="V375" i="28"/>
  <c r="W375" i="28" s="1"/>
  <c r="V373" i="28"/>
  <c r="W373" i="28" s="1"/>
  <c r="V372" i="28"/>
  <c r="W372" i="28" s="1"/>
  <c r="V368" i="28"/>
  <c r="W368" i="28" s="1"/>
  <c r="V421" i="28"/>
  <c r="W421" i="28" s="1"/>
  <c r="V409" i="28"/>
  <c r="W409" i="28" s="1"/>
  <c r="V387" i="28"/>
  <c r="W387" i="28" s="1"/>
  <c r="V420" i="28"/>
  <c r="W420" i="28" s="1"/>
  <c r="V417" i="28"/>
  <c r="W417" i="28" s="1"/>
  <c r="V410" i="28"/>
  <c r="W410" i="28" s="1"/>
  <c r="V389" i="28"/>
  <c r="W389" i="28" s="1"/>
  <c r="V357" i="28"/>
  <c r="W357" i="28" s="1"/>
  <c r="V355" i="28"/>
  <c r="W355" i="28" s="1"/>
  <c r="V353" i="28"/>
  <c r="W353" i="28" s="1"/>
  <c r="V374" i="28"/>
  <c r="W374" i="28" s="1"/>
  <c r="V429" i="28"/>
  <c r="W429" i="28" s="1"/>
  <c r="V407" i="28"/>
  <c r="W407" i="28" s="1"/>
  <c r="V379" i="28"/>
  <c r="W379" i="28" s="1"/>
  <c r="V358" i="28"/>
  <c r="W358" i="28" s="1"/>
  <c r="V356" i="28"/>
  <c r="W356" i="28" s="1"/>
  <c r="V354" i="28"/>
  <c r="W354" i="28" s="1"/>
  <c r="V427" i="28"/>
  <c r="W427" i="28" s="1"/>
  <c r="V394" i="28"/>
  <c r="W394" i="28" s="1"/>
  <c r="V381" i="28"/>
  <c r="W381" i="28" s="1"/>
  <c r="V380" i="28"/>
  <c r="W380" i="28" s="1"/>
  <c r="V363" i="28"/>
  <c r="W363" i="28" s="1"/>
  <c r="V361" i="28"/>
  <c r="W361" i="28" s="1"/>
  <c r="V359" i="28"/>
  <c r="W359" i="28" s="1"/>
  <c r="T433" i="28"/>
  <c r="U433" i="28" s="1"/>
  <c r="T431" i="28"/>
  <c r="U431" i="28" s="1"/>
  <c r="T437" i="28"/>
  <c r="U437" i="28" s="1"/>
  <c r="T435" i="28"/>
  <c r="U435" i="28" s="1"/>
  <c r="T434" i="28"/>
  <c r="U434" i="28" s="1"/>
  <c r="T432" i="28"/>
  <c r="U432" i="28" s="1"/>
  <c r="T429" i="28"/>
  <c r="U429" i="28" s="1"/>
  <c r="T426" i="28"/>
  <c r="U426" i="28" s="1"/>
  <c r="T425" i="28"/>
  <c r="U425" i="28" s="1"/>
  <c r="T415" i="28"/>
  <c r="U415" i="28" s="1"/>
  <c r="T414" i="28"/>
  <c r="U414" i="28" s="1"/>
  <c r="T427" i="28"/>
  <c r="U427" i="28" s="1"/>
  <c r="T422" i="28"/>
  <c r="U422" i="28" s="1"/>
  <c r="T421" i="28"/>
  <c r="U421" i="28" s="1"/>
  <c r="T430" i="28"/>
  <c r="U430" i="28" s="1"/>
  <c r="T423" i="28"/>
  <c r="U423" i="28" s="1"/>
  <c r="T410" i="28"/>
  <c r="U410" i="28" s="1"/>
  <c r="T424" i="28"/>
  <c r="U424" i="28" s="1"/>
  <c r="T420" i="28"/>
  <c r="U420" i="28" s="1"/>
  <c r="T412" i="28"/>
  <c r="U412" i="28" s="1"/>
  <c r="T408" i="28"/>
  <c r="U408" i="28" s="1"/>
  <c r="T395" i="28"/>
  <c r="U395" i="28" s="1"/>
  <c r="T394" i="28"/>
  <c r="U394" i="28" s="1"/>
  <c r="T393" i="28"/>
  <c r="U393" i="28" s="1"/>
  <c r="T388" i="28"/>
  <c r="U388" i="28" s="1"/>
  <c r="T436" i="28"/>
  <c r="U436" i="28" s="1"/>
  <c r="T417" i="28"/>
  <c r="U417" i="28" s="1"/>
  <c r="T413" i="28"/>
  <c r="U413" i="28" s="1"/>
  <c r="T407" i="28"/>
  <c r="U407" i="28" s="1"/>
  <c r="T404" i="28"/>
  <c r="U404" i="28" s="1"/>
  <c r="T401" i="28"/>
  <c r="U401" i="28" s="1"/>
  <c r="T391" i="28"/>
  <c r="U391" i="28" s="1"/>
  <c r="T380" i="28"/>
  <c r="U380" i="28" s="1"/>
  <c r="T373" i="28"/>
  <c r="U373" i="28" s="1"/>
  <c r="T368" i="28"/>
  <c r="U368" i="28" s="1"/>
  <c r="T363" i="28"/>
  <c r="U363" i="28" s="1"/>
  <c r="T359" i="28"/>
  <c r="U359" i="28" s="1"/>
  <c r="T356" i="28"/>
  <c r="U356" i="28" s="1"/>
  <c r="T428" i="28"/>
  <c r="U428" i="28" s="1"/>
  <c r="T419" i="28"/>
  <c r="U419" i="28" s="1"/>
  <c r="T418" i="28"/>
  <c r="T400" i="28"/>
  <c r="U400" i="28" s="1"/>
  <c r="T399" i="28"/>
  <c r="U399" i="28" s="1"/>
  <c r="T392" i="28"/>
  <c r="U392" i="28" s="1"/>
  <c r="T389" i="28"/>
  <c r="U389" i="28" s="1"/>
  <c r="T386" i="28"/>
  <c r="U386" i="28" s="1"/>
  <c r="T374" i="28"/>
  <c r="U374" i="28" s="1"/>
  <c r="T365" i="28"/>
  <c r="U365" i="28" s="1"/>
  <c r="T361" i="28"/>
  <c r="U361" i="28" s="1"/>
  <c r="T354" i="28"/>
  <c r="U354" i="28" s="1"/>
  <c r="T416" i="28"/>
  <c r="U416" i="28" s="1"/>
  <c r="T405" i="28"/>
  <c r="U405" i="28" s="1"/>
  <c r="T390" i="28"/>
  <c r="U390" i="28" s="1"/>
  <c r="T385" i="28"/>
  <c r="U385" i="28" s="1"/>
  <c r="T379" i="28"/>
  <c r="U379" i="28" s="1"/>
  <c r="T378" i="28"/>
  <c r="U378" i="28" s="1"/>
  <c r="T377" i="28"/>
  <c r="U377" i="28" s="1"/>
  <c r="T369" i="28"/>
  <c r="U369" i="28" s="1"/>
  <c r="T367" i="28"/>
  <c r="U367" i="28" s="1"/>
  <c r="T364" i="28"/>
  <c r="U364" i="28" s="1"/>
  <c r="T362" i="28"/>
  <c r="U362" i="28" s="1"/>
  <c r="T360" i="28"/>
  <c r="U360" i="28" s="1"/>
  <c r="T358" i="28"/>
  <c r="U358" i="28" s="1"/>
  <c r="T411" i="28"/>
  <c r="U411" i="28" s="1"/>
  <c r="T406" i="28"/>
  <c r="U406" i="28" s="1"/>
  <c r="T403" i="28"/>
  <c r="U403" i="28" s="1"/>
  <c r="T402" i="28"/>
  <c r="U402" i="28" s="1"/>
  <c r="T398" i="28"/>
  <c r="U398" i="28" s="1"/>
  <c r="T397" i="28"/>
  <c r="U397" i="28" s="1"/>
  <c r="T396" i="28"/>
  <c r="U396" i="28" s="1"/>
  <c r="T382" i="28"/>
  <c r="U382" i="28" s="1"/>
  <c r="T371" i="28"/>
  <c r="U371" i="28" s="1"/>
  <c r="T383" i="28"/>
  <c r="U383" i="28" s="1"/>
  <c r="T370" i="28"/>
  <c r="U370" i="28" s="1"/>
  <c r="T366" i="28"/>
  <c r="U366" i="28" s="1"/>
  <c r="T381" i="28"/>
  <c r="U381" i="28" s="1"/>
  <c r="T357" i="28"/>
  <c r="U357" i="28" s="1"/>
  <c r="T387" i="28"/>
  <c r="U387" i="28" s="1"/>
  <c r="T384" i="28"/>
  <c r="U384" i="28" s="1"/>
  <c r="T376" i="28"/>
  <c r="U376" i="28" s="1"/>
  <c r="T375" i="28"/>
  <c r="U375" i="28" s="1"/>
  <c r="T372" i="28"/>
  <c r="U372" i="28" s="1"/>
  <c r="T409" i="28"/>
  <c r="U409" i="28" s="1"/>
  <c r="T355" i="28"/>
  <c r="U355" i="28" s="1"/>
  <c r="T353" i="28"/>
  <c r="U353" i="28" s="1"/>
  <c r="R433" i="28"/>
  <c r="S433" i="28" s="1"/>
  <c r="R431" i="28"/>
  <c r="S431" i="28" s="1"/>
  <c r="R436" i="28"/>
  <c r="S436" i="28" s="1"/>
  <c r="R424" i="28"/>
  <c r="S424" i="28" s="1"/>
  <c r="R421" i="28"/>
  <c r="S421" i="28" s="1"/>
  <c r="R417" i="28"/>
  <c r="S417" i="28" s="1"/>
  <c r="R437" i="28"/>
  <c r="S437" i="28" s="1"/>
  <c r="R434" i="28"/>
  <c r="S434" i="28" s="1"/>
  <c r="R429" i="28"/>
  <c r="S429" i="28" s="1"/>
  <c r="R432" i="28"/>
  <c r="S432" i="28" s="1"/>
  <c r="R428" i="28"/>
  <c r="S428" i="28" s="1"/>
  <c r="R427" i="28"/>
  <c r="S427" i="28" s="1"/>
  <c r="R426" i="28"/>
  <c r="S426" i="28" s="1"/>
  <c r="R422" i="28"/>
  <c r="S422" i="28" s="1"/>
  <c r="R418" i="28"/>
  <c r="R413" i="28"/>
  <c r="S413" i="28" s="1"/>
  <c r="R435" i="28"/>
  <c r="S435" i="28" s="1"/>
  <c r="R425" i="28"/>
  <c r="S425" i="28" s="1"/>
  <c r="R420" i="28"/>
  <c r="S420" i="28" s="1"/>
  <c r="R411" i="28"/>
  <c r="S411" i="28" s="1"/>
  <c r="R409" i="28"/>
  <c r="S409" i="28" s="1"/>
  <c r="R407" i="28"/>
  <c r="S407" i="28" s="1"/>
  <c r="R405" i="28"/>
  <c r="S405" i="28" s="1"/>
  <c r="R403" i="28"/>
  <c r="S403" i="28" s="1"/>
  <c r="R402" i="28"/>
  <c r="S402" i="28" s="1"/>
  <c r="R398" i="28"/>
  <c r="S398" i="28" s="1"/>
  <c r="R391" i="28"/>
  <c r="S391" i="28" s="1"/>
  <c r="R390" i="28"/>
  <c r="S390" i="28" s="1"/>
  <c r="R387" i="28"/>
  <c r="S387" i="28" s="1"/>
  <c r="R385" i="28"/>
  <c r="S385" i="28" s="1"/>
  <c r="R430" i="28"/>
  <c r="S430" i="28" s="1"/>
  <c r="R416" i="28"/>
  <c r="S416" i="28" s="1"/>
  <c r="R415" i="28"/>
  <c r="S415" i="28" s="1"/>
  <c r="R414" i="28"/>
  <c r="S414" i="28" s="1"/>
  <c r="R410" i="28"/>
  <c r="S410" i="28" s="1"/>
  <c r="R412" i="28"/>
  <c r="S412" i="28" s="1"/>
  <c r="R408" i="28"/>
  <c r="S408" i="28" s="1"/>
  <c r="R404" i="28"/>
  <c r="S404" i="28" s="1"/>
  <c r="R401" i="28"/>
  <c r="S401" i="28" s="1"/>
  <c r="R395" i="28"/>
  <c r="S395" i="28" s="1"/>
  <c r="R394" i="28"/>
  <c r="S394" i="28" s="1"/>
  <c r="R382" i="28"/>
  <c r="S382" i="28" s="1"/>
  <c r="R381" i="28"/>
  <c r="S381" i="28" s="1"/>
  <c r="R379" i="28"/>
  <c r="S379" i="28" s="1"/>
  <c r="R376" i="28"/>
  <c r="S376" i="28" s="1"/>
  <c r="R375" i="28"/>
  <c r="S375" i="28" s="1"/>
  <c r="R372" i="28"/>
  <c r="S372" i="28" s="1"/>
  <c r="R371" i="28"/>
  <c r="S371" i="28" s="1"/>
  <c r="R367" i="28"/>
  <c r="S367" i="28" s="1"/>
  <c r="R362" i="28"/>
  <c r="S362" i="28" s="1"/>
  <c r="R361" i="28"/>
  <c r="S361" i="28" s="1"/>
  <c r="R358" i="28"/>
  <c r="S358" i="28" s="1"/>
  <c r="R423" i="28"/>
  <c r="S423" i="28" s="1"/>
  <c r="R384" i="28"/>
  <c r="S384" i="28" s="1"/>
  <c r="R383" i="28"/>
  <c r="S383" i="28" s="1"/>
  <c r="R370" i="28"/>
  <c r="S370" i="28" s="1"/>
  <c r="R359" i="28"/>
  <c r="S359" i="28" s="1"/>
  <c r="R357" i="28"/>
  <c r="S357" i="28" s="1"/>
  <c r="R355" i="28"/>
  <c r="S355" i="28" s="1"/>
  <c r="R353" i="28"/>
  <c r="S353" i="28" s="1"/>
  <c r="R419" i="28"/>
  <c r="S419" i="28" s="1"/>
  <c r="R400" i="28"/>
  <c r="S400" i="28" s="1"/>
  <c r="R399" i="28"/>
  <c r="S399" i="28" s="1"/>
  <c r="R393" i="28"/>
  <c r="S393" i="28" s="1"/>
  <c r="R392" i="28"/>
  <c r="S392" i="28" s="1"/>
  <c r="R389" i="28"/>
  <c r="S389" i="28" s="1"/>
  <c r="R380" i="28"/>
  <c r="S380" i="28" s="1"/>
  <c r="R374" i="28"/>
  <c r="S374" i="28" s="1"/>
  <c r="R365" i="28"/>
  <c r="S365" i="28" s="1"/>
  <c r="R363" i="28"/>
  <c r="S363" i="28" s="1"/>
  <c r="R356" i="28"/>
  <c r="S356" i="28" s="1"/>
  <c r="R354" i="28"/>
  <c r="S354" i="28" s="1"/>
  <c r="R386" i="28"/>
  <c r="S386" i="28" s="1"/>
  <c r="R406" i="28"/>
  <c r="S406" i="28" s="1"/>
  <c r="R396" i="28"/>
  <c r="S396" i="28" s="1"/>
  <c r="R373" i="28"/>
  <c r="S373" i="28" s="1"/>
  <c r="R364" i="28"/>
  <c r="S364" i="28" s="1"/>
  <c r="R366" i="28"/>
  <c r="S366" i="28" s="1"/>
  <c r="R397" i="28"/>
  <c r="S397" i="28" s="1"/>
  <c r="R388" i="28"/>
  <c r="S388" i="28" s="1"/>
  <c r="R378" i="28"/>
  <c r="S378" i="28" s="1"/>
  <c r="R369" i="28"/>
  <c r="S369" i="28" s="1"/>
  <c r="R377" i="28"/>
  <c r="S377" i="28" s="1"/>
  <c r="R360" i="28"/>
  <c r="S360" i="28" s="1"/>
  <c r="R368" i="28"/>
  <c r="S368" i="28" s="1"/>
  <c r="AZ433" i="28"/>
  <c r="BA433" i="28" s="1"/>
  <c r="AZ431" i="28"/>
  <c r="BA431" i="28" s="1"/>
  <c r="AZ430" i="28"/>
  <c r="BA430" i="28" s="1"/>
  <c r="AZ437" i="28"/>
  <c r="BA437" i="28" s="1"/>
  <c r="AZ435" i="28"/>
  <c r="BA435" i="28" s="1"/>
  <c r="AZ434" i="28"/>
  <c r="BA434" i="28" s="1"/>
  <c r="AZ432" i="28"/>
  <c r="BA432" i="28" s="1"/>
  <c r="AZ429" i="28"/>
  <c r="BA429" i="28" s="1"/>
  <c r="AZ428" i="28"/>
  <c r="BA428" i="28" s="1"/>
  <c r="AZ427" i="28"/>
  <c r="BA427" i="28" s="1"/>
  <c r="AZ426" i="28"/>
  <c r="BA426" i="28" s="1"/>
  <c r="AZ425" i="28"/>
  <c r="BA425" i="28" s="1"/>
  <c r="AZ414" i="28"/>
  <c r="BA414" i="28" s="1"/>
  <c r="AZ422" i="28"/>
  <c r="BA422" i="28" s="1"/>
  <c r="AZ436" i="28"/>
  <c r="BA436" i="28" s="1"/>
  <c r="AZ412" i="28"/>
  <c r="BA412" i="28" s="1"/>
  <c r="AZ423" i="28"/>
  <c r="BA423" i="28" s="1"/>
  <c r="AZ415" i="28"/>
  <c r="BA415" i="28" s="1"/>
  <c r="AZ409" i="28"/>
  <c r="BA409" i="28" s="1"/>
  <c r="AZ407" i="28"/>
  <c r="BA407" i="28" s="1"/>
  <c r="AZ406" i="28"/>
  <c r="BA406" i="28" s="1"/>
  <c r="AZ402" i="28"/>
  <c r="BA402" i="28" s="1"/>
  <c r="AZ401" i="28"/>
  <c r="BA401" i="28" s="1"/>
  <c r="AZ400" i="28"/>
  <c r="BA400" i="28" s="1"/>
  <c r="AZ396" i="28"/>
  <c r="BA396" i="28" s="1"/>
  <c r="AZ394" i="28"/>
  <c r="BA394" i="28" s="1"/>
  <c r="AZ393" i="28"/>
  <c r="BA393" i="28" s="1"/>
  <c r="AZ392" i="28"/>
  <c r="BA392" i="28" s="1"/>
  <c r="AZ391" i="28"/>
  <c r="BA391" i="28" s="1"/>
  <c r="AZ389" i="28"/>
  <c r="BA389" i="28" s="1"/>
  <c r="AZ387" i="28"/>
  <c r="BA387" i="28" s="1"/>
  <c r="AZ383" i="28"/>
  <c r="BA383" i="28" s="1"/>
  <c r="AZ381" i="28"/>
  <c r="BA381" i="28" s="1"/>
  <c r="AZ380" i="28"/>
  <c r="BA380" i="28" s="1"/>
  <c r="AZ424" i="28"/>
  <c r="BA424" i="28" s="1"/>
  <c r="AZ416" i="28"/>
  <c r="BA416" i="28" s="1"/>
  <c r="AZ413" i="28"/>
  <c r="BA413" i="28" s="1"/>
  <c r="AZ411" i="28"/>
  <c r="BA411" i="28" s="1"/>
  <c r="AZ399" i="28"/>
  <c r="BA399" i="28" s="1"/>
  <c r="AZ398" i="28"/>
  <c r="BA398" i="28" s="1"/>
  <c r="AZ418" i="28"/>
  <c r="AZ417" i="28"/>
  <c r="BA417" i="28" s="1"/>
  <c r="AZ410" i="28"/>
  <c r="BA410" i="28" s="1"/>
  <c r="AZ405" i="28"/>
  <c r="BA405" i="28" s="1"/>
  <c r="AZ384" i="28"/>
  <c r="BA384" i="28" s="1"/>
  <c r="AZ375" i="28"/>
  <c r="BA375" i="28" s="1"/>
  <c r="AZ368" i="28"/>
  <c r="BA368" i="28" s="1"/>
  <c r="AZ363" i="28"/>
  <c r="BA363" i="28" s="1"/>
  <c r="AZ359" i="28"/>
  <c r="BA359" i="28" s="1"/>
  <c r="AZ356" i="28"/>
  <c r="BA356" i="28" s="1"/>
  <c r="AZ421" i="28"/>
  <c r="BA421" i="28" s="1"/>
  <c r="AZ408" i="28"/>
  <c r="BA408" i="28" s="1"/>
  <c r="AZ397" i="28"/>
  <c r="BA397" i="28" s="1"/>
  <c r="AZ382" i="28"/>
  <c r="BA382" i="28" s="1"/>
  <c r="AZ379" i="28"/>
  <c r="BA379" i="28" s="1"/>
  <c r="AZ372" i="28"/>
  <c r="BA372" i="28" s="1"/>
  <c r="AZ370" i="28"/>
  <c r="BA370" i="28" s="1"/>
  <c r="AZ366" i="28"/>
  <c r="BA366" i="28" s="1"/>
  <c r="AZ357" i="28"/>
  <c r="BA357" i="28" s="1"/>
  <c r="AZ355" i="28"/>
  <c r="BA355" i="28" s="1"/>
  <c r="AZ353" i="28"/>
  <c r="BA353" i="28" s="1"/>
  <c r="AZ420" i="28"/>
  <c r="BA420" i="28" s="1"/>
  <c r="AZ419" i="28"/>
  <c r="BA419" i="28" s="1"/>
  <c r="AZ385" i="28"/>
  <c r="BA385" i="28" s="1"/>
  <c r="AZ377" i="28"/>
  <c r="BA377" i="28" s="1"/>
  <c r="AZ374" i="28"/>
  <c r="BA374" i="28" s="1"/>
  <c r="AZ365" i="28"/>
  <c r="BA365" i="28" s="1"/>
  <c r="AZ361" i="28"/>
  <c r="BA361" i="28" s="1"/>
  <c r="AZ403" i="28"/>
  <c r="BA403" i="28" s="1"/>
  <c r="AZ390" i="28"/>
  <c r="BA390" i="28" s="1"/>
  <c r="AZ373" i="28"/>
  <c r="BA373" i="28" s="1"/>
  <c r="AZ369" i="28"/>
  <c r="BA369" i="28" s="1"/>
  <c r="AZ367" i="28"/>
  <c r="BA367" i="28" s="1"/>
  <c r="AZ354" i="28"/>
  <c r="BA354" i="28" s="1"/>
  <c r="AZ378" i="28"/>
  <c r="BA378" i="28" s="1"/>
  <c r="AZ404" i="28"/>
  <c r="BA404" i="28" s="1"/>
  <c r="AZ395" i="28"/>
  <c r="BA395" i="28" s="1"/>
  <c r="AZ371" i="28"/>
  <c r="BA371" i="28" s="1"/>
  <c r="AZ364" i="28"/>
  <c r="BA364" i="28" s="1"/>
  <c r="AZ362" i="28"/>
  <c r="BA362" i="28" s="1"/>
  <c r="AZ360" i="28"/>
  <c r="BA360" i="28" s="1"/>
  <c r="AZ358" i="28"/>
  <c r="BA358" i="28" s="1"/>
  <c r="AZ388" i="28"/>
  <c r="BA388" i="28" s="1"/>
  <c r="AZ386" i="28"/>
  <c r="BA386" i="28" s="1"/>
  <c r="AZ376" i="28"/>
  <c r="BA376" i="28" s="1"/>
  <c r="AX433" i="28"/>
  <c r="AY433" i="28" s="1"/>
  <c r="AX431" i="28"/>
  <c r="AY431" i="28" s="1"/>
  <c r="AX428" i="28"/>
  <c r="AY428" i="28" s="1"/>
  <c r="AX436" i="28"/>
  <c r="AY436" i="28" s="1"/>
  <c r="AX424" i="28"/>
  <c r="AY424" i="28" s="1"/>
  <c r="AX421" i="28"/>
  <c r="AY421" i="28" s="1"/>
  <c r="AX417" i="28"/>
  <c r="AY417" i="28" s="1"/>
  <c r="AX413" i="28"/>
  <c r="AY413" i="28" s="1"/>
  <c r="AX435" i="28"/>
  <c r="AY435" i="28" s="1"/>
  <c r="AX432" i="28"/>
  <c r="AY432" i="28" s="1"/>
  <c r="AX423" i="28"/>
  <c r="AY423" i="28" s="1"/>
  <c r="AX430" i="28"/>
  <c r="AY430" i="28" s="1"/>
  <c r="AX425" i="28"/>
  <c r="AY425" i="28" s="1"/>
  <c r="AX422" i="28"/>
  <c r="AY422" i="28" s="1"/>
  <c r="AX418" i="28"/>
  <c r="AX411" i="28"/>
  <c r="AY411" i="28" s="1"/>
  <c r="AX437" i="28"/>
  <c r="AY437" i="28" s="1"/>
  <c r="AX420" i="28"/>
  <c r="AY420" i="28" s="1"/>
  <c r="AX427" i="28"/>
  <c r="AY427" i="28" s="1"/>
  <c r="AX426" i="28"/>
  <c r="AY426" i="28" s="1"/>
  <c r="AX405" i="28"/>
  <c r="AY405" i="28" s="1"/>
  <c r="AX404" i="28"/>
  <c r="AY404" i="28" s="1"/>
  <c r="AX399" i="28"/>
  <c r="AY399" i="28" s="1"/>
  <c r="AX398" i="28"/>
  <c r="AY398" i="28" s="1"/>
  <c r="AX390" i="28"/>
  <c r="AY390" i="28" s="1"/>
  <c r="AX429" i="28"/>
  <c r="AY429" i="28" s="1"/>
  <c r="AX419" i="28"/>
  <c r="AY419" i="28" s="1"/>
  <c r="AX415" i="28"/>
  <c r="AY415" i="28" s="1"/>
  <c r="AX409" i="28"/>
  <c r="AY409" i="28" s="1"/>
  <c r="AX408" i="28"/>
  <c r="AY408" i="28" s="1"/>
  <c r="AX402" i="28"/>
  <c r="AY402" i="28" s="1"/>
  <c r="AX395" i="28"/>
  <c r="AY395" i="28" s="1"/>
  <c r="AX393" i="28"/>
  <c r="AY393" i="28" s="1"/>
  <c r="AX391" i="28"/>
  <c r="AY391" i="28" s="1"/>
  <c r="AX434" i="28"/>
  <c r="AY434" i="28" s="1"/>
  <c r="AX416" i="28"/>
  <c r="AY416" i="28" s="1"/>
  <c r="AX414" i="28"/>
  <c r="AY414" i="28" s="1"/>
  <c r="AX412" i="28"/>
  <c r="AY412" i="28" s="1"/>
  <c r="AX396" i="28"/>
  <c r="AY396" i="28" s="1"/>
  <c r="AX392" i="28"/>
  <c r="AY392" i="28" s="1"/>
  <c r="AX387" i="28"/>
  <c r="AY387" i="28" s="1"/>
  <c r="AX376" i="28"/>
  <c r="AY376" i="28" s="1"/>
  <c r="AX373" i="28"/>
  <c r="AY373" i="28" s="1"/>
  <c r="AX372" i="28"/>
  <c r="AY372" i="28" s="1"/>
  <c r="AX371" i="28"/>
  <c r="AY371" i="28" s="1"/>
  <c r="AX367" i="28"/>
  <c r="AY367" i="28" s="1"/>
  <c r="AX362" i="28"/>
  <c r="AY362" i="28" s="1"/>
  <c r="AX361" i="28"/>
  <c r="AY361" i="28" s="1"/>
  <c r="AX358" i="28"/>
  <c r="AY358" i="28" s="1"/>
  <c r="AX407" i="28"/>
  <c r="AY407" i="28" s="1"/>
  <c r="AX406" i="28"/>
  <c r="AY406" i="28" s="1"/>
  <c r="AX388" i="28"/>
  <c r="AY388" i="28" s="1"/>
  <c r="AX386" i="28"/>
  <c r="AY386" i="28" s="1"/>
  <c r="AX383" i="28"/>
  <c r="AY383" i="28" s="1"/>
  <c r="AX380" i="28"/>
  <c r="AY380" i="28" s="1"/>
  <c r="AX375" i="28"/>
  <c r="AY375" i="28" s="1"/>
  <c r="AX369" i="28"/>
  <c r="AY369" i="28" s="1"/>
  <c r="AX364" i="28"/>
  <c r="AY364" i="28" s="1"/>
  <c r="AX360" i="28"/>
  <c r="AY360" i="28" s="1"/>
  <c r="AX401" i="28"/>
  <c r="AY401" i="28" s="1"/>
  <c r="AX400" i="28"/>
  <c r="AY400" i="28" s="1"/>
  <c r="AX397" i="28"/>
  <c r="AY397" i="28" s="1"/>
  <c r="AX389" i="28"/>
  <c r="AY389" i="28" s="1"/>
  <c r="AX382" i="28"/>
  <c r="AY382" i="28" s="1"/>
  <c r="AX379" i="28"/>
  <c r="AY379" i="28" s="1"/>
  <c r="AX378" i="28"/>
  <c r="AY378" i="28" s="1"/>
  <c r="AX368" i="28"/>
  <c r="AY368" i="28" s="1"/>
  <c r="AX366" i="28"/>
  <c r="AY366" i="28" s="1"/>
  <c r="AX359" i="28"/>
  <c r="AY359" i="28" s="1"/>
  <c r="AX357" i="28"/>
  <c r="AY357" i="28" s="1"/>
  <c r="AX355" i="28"/>
  <c r="AY355" i="28" s="1"/>
  <c r="AX353" i="28"/>
  <c r="AY353" i="28" s="1"/>
  <c r="AX410" i="28"/>
  <c r="AY410" i="28" s="1"/>
  <c r="AX384" i="28"/>
  <c r="AY384" i="28" s="1"/>
  <c r="AX403" i="28"/>
  <c r="AY403" i="28" s="1"/>
  <c r="AX394" i="28"/>
  <c r="AY394" i="28" s="1"/>
  <c r="AX374" i="28"/>
  <c r="AY374" i="28" s="1"/>
  <c r="AX365" i="28"/>
  <c r="AY365" i="28" s="1"/>
  <c r="AX363" i="28"/>
  <c r="AY363" i="28" s="1"/>
  <c r="AX377" i="28"/>
  <c r="AY377" i="28" s="1"/>
  <c r="AX385" i="28"/>
  <c r="AY385" i="28" s="1"/>
  <c r="AX381" i="28"/>
  <c r="AY381" i="28" s="1"/>
  <c r="AX356" i="28"/>
  <c r="AY356" i="28" s="1"/>
  <c r="AX354" i="28"/>
  <c r="AY354" i="28" s="1"/>
  <c r="AX370" i="28"/>
  <c r="AY370" i="28" s="1"/>
  <c r="Z432" i="28"/>
  <c r="AA432" i="28" s="1"/>
  <c r="Z436" i="28"/>
  <c r="AA436" i="28" s="1"/>
  <c r="Z434" i="28"/>
  <c r="AA434" i="28" s="1"/>
  <c r="Z433" i="28"/>
  <c r="AA433" i="28" s="1"/>
  <c r="Z431" i="28"/>
  <c r="AA431" i="28" s="1"/>
  <c r="Z424" i="28"/>
  <c r="AA424" i="28" s="1"/>
  <c r="Z417" i="28"/>
  <c r="AA417" i="28" s="1"/>
  <c r="Z435" i="28"/>
  <c r="AA435" i="28" s="1"/>
  <c r="Z428" i="28"/>
  <c r="AA428" i="28" s="1"/>
  <c r="Z421" i="28"/>
  <c r="AA421" i="28" s="1"/>
  <c r="Z426" i="28"/>
  <c r="AA426" i="28" s="1"/>
  <c r="Z420" i="28"/>
  <c r="AA420" i="28" s="1"/>
  <c r="Z419" i="28"/>
  <c r="AA419" i="28" s="1"/>
  <c r="Z418" i="28"/>
  <c r="Z416" i="28"/>
  <c r="AA416" i="28" s="1"/>
  <c r="Z423" i="28"/>
  <c r="AA423" i="28" s="1"/>
  <c r="Z422" i="28"/>
  <c r="AA422" i="28" s="1"/>
  <c r="Z430" i="28"/>
  <c r="AA430" i="28" s="1"/>
  <c r="Z410" i="28"/>
  <c r="AA410" i="28" s="1"/>
  <c r="Z407" i="28"/>
  <c r="AA407" i="28" s="1"/>
  <c r="Z394" i="28"/>
  <c r="AA394" i="28" s="1"/>
  <c r="Z393" i="28"/>
  <c r="AA393" i="28" s="1"/>
  <c r="Z389" i="28"/>
  <c r="AA389" i="28" s="1"/>
  <c r="Z384" i="28"/>
  <c r="AA384" i="28" s="1"/>
  <c r="Z382" i="28"/>
  <c r="AA382" i="28" s="1"/>
  <c r="Z429" i="28"/>
  <c r="AA429" i="28" s="1"/>
  <c r="Z411" i="28"/>
  <c r="AA411" i="28" s="1"/>
  <c r="Z409" i="28"/>
  <c r="AA409" i="28" s="1"/>
  <c r="Z406" i="28"/>
  <c r="AA406" i="28" s="1"/>
  <c r="Z400" i="28"/>
  <c r="AA400" i="28" s="1"/>
  <c r="Z399" i="28"/>
  <c r="AA399" i="28" s="1"/>
  <c r="Z397" i="28"/>
  <c r="AA397" i="28" s="1"/>
  <c r="Z396" i="28"/>
  <c r="AA396" i="28" s="1"/>
  <c r="Z437" i="28"/>
  <c r="AA437" i="28" s="1"/>
  <c r="Z425" i="28"/>
  <c r="AA425" i="28" s="1"/>
  <c r="Z404" i="28"/>
  <c r="AA404" i="28" s="1"/>
  <c r="Z401" i="28"/>
  <c r="AA401" i="28" s="1"/>
  <c r="Z381" i="28"/>
  <c r="AA381" i="28" s="1"/>
  <c r="Z380" i="28"/>
  <c r="AA380" i="28" s="1"/>
  <c r="Z373" i="28"/>
  <c r="AA373" i="28" s="1"/>
  <c r="Z367" i="28"/>
  <c r="AA367" i="28" s="1"/>
  <c r="Z360" i="28"/>
  <c r="AA360" i="28" s="1"/>
  <c r="Z356" i="28"/>
  <c r="AA356" i="28" s="1"/>
  <c r="Z355" i="28"/>
  <c r="AA355" i="28" s="1"/>
  <c r="Z414" i="28"/>
  <c r="AA414" i="28" s="1"/>
  <c r="Z395" i="28"/>
  <c r="AA395" i="28" s="1"/>
  <c r="Z388" i="28"/>
  <c r="AA388" i="28" s="1"/>
  <c r="Z353" i="28"/>
  <c r="AA353" i="28" s="1"/>
  <c r="Z386" i="28"/>
  <c r="AA386" i="28" s="1"/>
  <c r="Z412" i="28"/>
  <c r="AA412" i="28" s="1"/>
  <c r="Z403" i="28"/>
  <c r="AA403" i="28" s="1"/>
  <c r="Z402" i="28"/>
  <c r="AA402" i="28" s="1"/>
  <c r="Z398" i="28"/>
  <c r="AA398" i="28" s="1"/>
  <c r="Z387" i="28"/>
  <c r="AA387" i="28" s="1"/>
  <c r="Z383" i="28"/>
  <c r="AA383" i="28" s="1"/>
  <c r="Z379" i="28"/>
  <c r="AA379" i="28" s="1"/>
  <c r="Z374" i="28"/>
  <c r="AA374" i="28" s="1"/>
  <c r="Z363" i="28"/>
  <c r="AA363" i="28" s="1"/>
  <c r="Z361" i="28"/>
  <c r="AA361" i="28" s="1"/>
  <c r="Z359" i="28"/>
  <c r="AA359" i="28" s="1"/>
  <c r="Z358" i="28"/>
  <c r="AA358" i="28" s="1"/>
  <c r="Z357" i="28"/>
  <c r="AA357" i="28" s="1"/>
  <c r="Z354" i="28"/>
  <c r="AA354" i="28" s="1"/>
  <c r="Z427" i="28"/>
  <c r="AA427" i="28" s="1"/>
  <c r="Z415" i="28"/>
  <c r="AA415" i="28" s="1"/>
  <c r="Z413" i="28"/>
  <c r="AA413" i="28" s="1"/>
  <c r="Z408" i="28"/>
  <c r="AA408" i="28" s="1"/>
  <c r="Z392" i="28"/>
  <c r="AA392" i="28" s="1"/>
  <c r="Z377" i="28"/>
  <c r="AA377" i="28" s="1"/>
  <c r="Z366" i="28"/>
  <c r="AA366" i="28" s="1"/>
  <c r="Z364" i="28"/>
  <c r="AA364" i="28" s="1"/>
  <c r="Z362" i="28"/>
  <c r="AA362" i="28" s="1"/>
  <c r="Z369" i="28"/>
  <c r="AA369" i="28" s="1"/>
  <c r="Z391" i="28"/>
  <c r="AA391" i="28" s="1"/>
  <c r="Z376" i="28"/>
  <c r="AA376" i="28" s="1"/>
  <c r="Z375" i="28"/>
  <c r="AA375" i="28" s="1"/>
  <c r="Z372" i="28"/>
  <c r="AA372" i="28" s="1"/>
  <c r="Z370" i="28"/>
  <c r="AA370" i="28" s="1"/>
  <c r="Z368" i="28"/>
  <c r="AA368" i="28" s="1"/>
  <c r="Z378" i="28"/>
  <c r="AA378" i="28" s="1"/>
  <c r="Z371" i="28"/>
  <c r="AA371" i="28" s="1"/>
  <c r="Z365" i="28"/>
  <c r="AA365" i="28" s="1"/>
  <c r="Z405" i="28"/>
  <c r="AA405" i="28" s="1"/>
  <c r="Z390" i="28"/>
  <c r="AA390" i="28" s="1"/>
  <c r="Z385" i="28"/>
  <c r="AA385" i="28" s="1"/>
  <c r="X430" i="28"/>
  <c r="Y430" i="28" s="1"/>
  <c r="X437" i="28"/>
  <c r="Y437" i="28" s="1"/>
  <c r="X429" i="28"/>
  <c r="Y429" i="28" s="1"/>
  <c r="X427" i="28"/>
  <c r="Y427" i="28" s="1"/>
  <c r="X423" i="28"/>
  <c r="Y423" i="28" s="1"/>
  <c r="X422" i="28"/>
  <c r="Y422" i="28" s="1"/>
  <c r="X421" i="28"/>
  <c r="Y421" i="28" s="1"/>
  <c r="X420" i="28"/>
  <c r="Y420" i="28" s="1"/>
  <c r="X416" i="28"/>
  <c r="Y416" i="28" s="1"/>
  <c r="X412" i="28"/>
  <c r="Y412" i="28" s="1"/>
  <c r="X425" i="28"/>
  <c r="Y425" i="28" s="1"/>
  <c r="X424" i="28"/>
  <c r="Y424" i="28" s="1"/>
  <c r="X436" i="28"/>
  <c r="Y436" i="28" s="1"/>
  <c r="X435" i="28"/>
  <c r="Y435" i="28" s="1"/>
  <c r="X428" i="28"/>
  <c r="Y428" i="28" s="1"/>
  <c r="X417" i="28"/>
  <c r="Y417" i="28" s="1"/>
  <c r="X414" i="28"/>
  <c r="Y414" i="28" s="1"/>
  <c r="X433" i="28"/>
  <c r="Y433" i="28" s="1"/>
  <c r="X426" i="28"/>
  <c r="Y426" i="28" s="1"/>
  <c r="X431" i="28"/>
  <c r="Y431" i="28" s="1"/>
  <c r="X418" i="28"/>
  <c r="X405" i="28"/>
  <c r="Y405" i="28" s="1"/>
  <c r="X403" i="28"/>
  <c r="Y403" i="28" s="1"/>
  <c r="X397" i="28"/>
  <c r="Y397" i="28" s="1"/>
  <c r="X396" i="28"/>
  <c r="Y396" i="28" s="1"/>
  <c r="X392" i="28"/>
  <c r="Y392" i="28" s="1"/>
  <c r="X391" i="28"/>
  <c r="Y391" i="28" s="1"/>
  <c r="X390" i="28"/>
  <c r="Y390" i="28" s="1"/>
  <c r="X387" i="28"/>
  <c r="Y387" i="28" s="1"/>
  <c r="X434" i="28"/>
  <c r="Y434" i="28" s="1"/>
  <c r="X402" i="28"/>
  <c r="Y402" i="28" s="1"/>
  <c r="X398" i="28"/>
  <c r="Y398" i="28" s="1"/>
  <c r="X432" i="28"/>
  <c r="Y432" i="28" s="1"/>
  <c r="X419" i="28"/>
  <c r="Y419" i="28" s="1"/>
  <c r="X411" i="28"/>
  <c r="Y411" i="28" s="1"/>
  <c r="X409" i="28"/>
  <c r="Y409" i="28" s="1"/>
  <c r="X406" i="28"/>
  <c r="Y406" i="28" s="1"/>
  <c r="X400" i="28"/>
  <c r="Y400" i="28" s="1"/>
  <c r="X399" i="28"/>
  <c r="Y399" i="28" s="1"/>
  <c r="X394" i="28"/>
  <c r="Y394" i="28" s="1"/>
  <c r="X393" i="28"/>
  <c r="Y393" i="28" s="1"/>
  <c r="X389" i="28"/>
  <c r="Y389" i="28" s="1"/>
  <c r="X388" i="28"/>
  <c r="Y388" i="28" s="1"/>
  <c r="X384" i="28"/>
  <c r="Y384" i="28" s="1"/>
  <c r="X383" i="28"/>
  <c r="Y383" i="28" s="1"/>
  <c r="X379" i="28"/>
  <c r="Y379" i="28" s="1"/>
  <c r="X376" i="28"/>
  <c r="Y376" i="28" s="1"/>
  <c r="X374" i="28"/>
  <c r="Y374" i="28" s="1"/>
  <c r="X371" i="28"/>
  <c r="Y371" i="28" s="1"/>
  <c r="X364" i="28"/>
  <c r="Y364" i="28" s="1"/>
  <c r="X358" i="28"/>
  <c r="Y358" i="28" s="1"/>
  <c r="X357" i="28"/>
  <c r="Y357" i="28" s="1"/>
  <c r="X354" i="28"/>
  <c r="Y354" i="28" s="1"/>
  <c r="X353" i="28"/>
  <c r="Y353" i="28" s="1"/>
  <c r="X404" i="28"/>
  <c r="Y404" i="28" s="1"/>
  <c r="X385" i="28"/>
  <c r="Y385" i="28" s="1"/>
  <c r="X382" i="28"/>
  <c r="Y382" i="28" s="1"/>
  <c r="X375" i="28"/>
  <c r="Y375" i="28" s="1"/>
  <c r="X372" i="28"/>
  <c r="Y372" i="28" s="1"/>
  <c r="X370" i="28"/>
  <c r="Y370" i="28" s="1"/>
  <c r="X368" i="28"/>
  <c r="Y368" i="28" s="1"/>
  <c r="X366" i="28"/>
  <c r="Y366" i="28" s="1"/>
  <c r="X395" i="28"/>
  <c r="Y395" i="28" s="1"/>
  <c r="X381" i="28"/>
  <c r="Y381" i="28" s="1"/>
  <c r="X380" i="28"/>
  <c r="Y380" i="28" s="1"/>
  <c r="X356" i="28"/>
  <c r="Y356" i="28" s="1"/>
  <c r="X355" i="28"/>
  <c r="Y355" i="28" s="1"/>
  <c r="X410" i="28"/>
  <c r="Y410" i="28" s="1"/>
  <c r="X407" i="28"/>
  <c r="Y407" i="28" s="1"/>
  <c r="X401" i="28"/>
  <c r="Y401" i="28" s="1"/>
  <c r="X359" i="28"/>
  <c r="Y359" i="28" s="1"/>
  <c r="X378" i="28"/>
  <c r="Y378" i="28" s="1"/>
  <c r="X369" i="28"/>
  <c r="Y369" i="28" s="1"/>
  <c r="X367" i="28"/>
  <c r="Y367" i="28" s="1"/>
  <c r="X377" i="28"/>
  <c r="Y377" i="28" s="1"/>
  <c r="X362" i="28"/>
  <c r="Y362" i="28" s="1"/>
  <c r="X360" i="28"/>
  <c r="Y360" i="28" s="1"/>
  <c r="X413" i="28"/>
  <c r="Y413" i="28" s="1"/>
  <c r="X408" i="28"/>
  <c r="Y408" i="28" s="1"/>
  <c r="X386" i="28"/>
  <c r="Y386" i="28" s="1"/>
  <c r="X363" i="28"/>
  <c r="Y363" i="28" s="1"/>
  <c r="X361" i="28"/>
  <c r="Y361" i="28" s="1"/>
  <c r="X415" i="28"/>
  <c r="Y415" i="28" s="1"/>
  <c r="X373" i="28"/>
  <c r="Y373" i="28" s="1"/>
  <c r="X365" i="28"/>
  <c r="Y365" i="28" s="1"/>
  <c r="P434" i="28"/>
  <c r="Q434" i="28" s="1"/>
  <c r="P432" i="28"/>
  <c r="Q432" i="28" s="1"/>
  <c r="P436" i="28"/>
  <c r="Q436" i="28" s="1"/>
  <c r="P435" i="28"/>
  <c r="Q435" i="28" s="1"/>
  <c r="P428" i="28"/>
  <c r="Q428" i="28" s="1"/>
  <c r="P427" i="28"/>
  <c r="Q427" i="28" s="1"/>
  <c r="P422" i="28"/>
  <c r="Q422" i="28" s="1"/>
  <c r="P420" i="28"/>
  <c r="Q420" i="28" s="1"/>
  <c r="P416" i="28"/>
  <c r="Q416" i="28" s="1"/>
  <c r="P437" i="28"/>
  <c r="Q437" i="28" s="1"/>
  <c r="P431" i="28"/>
  <c r="Q431" i="28" s="1"/>
  <c r="P429" i="28"/>
  <c r="Q429" i="28" s="1"/>
  <c r="P425" i="28"/>
  <c r="Q425" i="28" s="1"/>
  <c r="P419" i="28"/>
  <c r="Q419" i="28" s="1"/>
  <c r="P412" i="28"/>
  <c r="Q412" i="28" s="1"/>
  <c r="P411" i="28"/>
  <c r="Q411" i="28" s="1"/>
  <c r="P421" i="28"/>
  <c r="Q421" i="28" s="1"/>
  <c r="P433" i="28"/>
  <c r="Q433" i="28" s="1"/>
  <c r="P424" i="28"/>
  <c r="Q424" i="28" s="1"/>
  <c r="P417" i="28"/>
  <c r="Q417" i="28" s="1"/>
  <c r="P414" i="28"/>
  <c r="Q414" i="28" s="1"/>
  <c r="P413" i="28"/>
  <c r="Q413" i="28" s="1"/>
  <c r="P396" i="28"/>
  <c r="Q396" i="28" s="1"/>
  <c r="P386" i="28"/>
  <c r="Q386" i="28" s="1"/>
  <c r="P384" i="28"/>
  <c r="Q384" i="28" s="1"/>
  <c r="P383" i="28"/>
  <c r="Q383" i="28" s="1"/>
  <c r="P382" i="28"/>
  <c r="Q382" i="28" s="1"/>
  <c r="P381" i="28"/>
  <c r="Q381" i="28" s="1"/>
  <c r="P406" i="28"/>
  <c r="Q406" i="28" s="1"/>
  <c r="P403" i="28"/>
  <c r="Q403" i="28" s="1"/>
  <c r="P402" i="28"/>
  <c r="Q402" i="28" s="1"/>
  <c r="P400" i="28"/>
  <c r="Q400" i="28" s="1"/>
  <c r="P399" i="28"/>
  <c r="Q399" i="28" s="1"/>
  <c r="P398" i="28"/>
  <c r="Q398" i="28" s="1"/>
  <c r="P397" i="28"/>
  <c r="Q397" i="28" s="1"/>
  <c r="P393" i="28"/>
  <c r="Q393" i="28" s="1"/>
  <c r="P392" i="28"/>
  <c r="Q392" i="28" s="1"/>
  <c r="P430" i="28"/>
  <c r="Q430" i="28" s="1"/>
  <c r="P415" i="28"/>
  <c r="Q415" i="28" s="1"/>
  <c r="P410" i="28"/>
  <c r="Q410" i="28" s="1"/>
  <c r="P409" i="28"/>
  <c r="Q409" i="28" s="1"/>
  <c r="P405" i="28"/>
  <c r="Q405" i="28" s="1"/>
  <c r="P389" i="28"/>
  <c r="Q389" i="28" s="1"/>
  <c r="P388" i="28"/>
  <c r="Q388" i="28" s="1"/>
  <c r="P378" i="28"/>
  <c r="Q378" i="28" s="1"/>
  <c r="P377" i="28"/>
  <c r="Q377" i="28" s="1"/>
  <c r="P374" i="28"/>
  <c r="Q374" i="28" s="1"/>
  <c r="P370" i="28"/>
  <c r="Q370" i="28" s="1"/>
  <c r="P369" i="28"/>
  <c r="Q369" i="28" s="1"/>
  <c r="P360" i="28"/>
  <c r="Q360" i="28" s="1"/>
  <c r="P357" i="28"/>
  <c r="Q357" i="28" s="1"/>
  <c r="P408" i="28"/>
  <c r="Q408" i="28" s="1"/>
  <c r="P407" i="28"/>
  <c r="Q407" i="28" s="1"/>
  <c r="P401" i="28"/>
  <c r="Q401" i="28" s="1"/>
  <c r="P394" i="28"/>
  <c r="Q394" i="28" s="1"/>
  <c r="P376" i="28"/>
  <c r="Q376" i="28" s="1"/>
  <c r="P375" i="28"/>
  <c r="Q375" i="28" s="1"/>
  <c r="P372" i="28"/>
  <c r="Q372" i="28" s="1"/>
  <c r="P366" i="28"/>
  <c r="Q366" i="28" s="1"/>
  <c r="P423" i="28"/>
  <c r="Q423" i="28" s="1"/>
  <c r="P391" i="28"/>
  <c r="Q391" i="28" s="1"/>
  <c r="P387" i="28"/>
  <c r="Q387" i="28" s="1"/>
  <c r="P368" i="28"/>
  <c r="Q368" i="28" s="1"/>
  <c r="P355" i="28"/>
  <c r="Q355" i="28" s="1"/>
  <c r="P353" i="28"/>
  <c r="Q353" i="28" s="1"/>
  <c r="P404" i="28"/>
  <c r="Q404" i="28" s="1"/>
  <c r="P395" i="28"/>
  <c r="Q395" i="28" s="1"/>
  <c r="P418" i="28"/>
  <c r="P390" i="28"/>
  <c r="Q390" i="28" s="1"/>
  <c r="P385" i="28"/>
  <c r="Q385" i="28" s="1"/>
  <c r="P380" i="28"/>
  <c r="Q380" i="28" s="1"/>
  <c r="P365" i="28"/>
  <c r="Q365" i="28" s="1"/>
  <c r="P363" i="28"/>
  <c r="Q363" i="28" s="1"/>
  <c r="P361" i="28"/>
  <c r="Q361" i="28" s="1"/>
  <c r="P359" i="28"/>
  <c r="Q359" i="28" s="1"/>
  <c r="P362" i="28"/>
  <c r="Q362" i="28" s="1"/>
  <c r="P373" i="28"/>
  <c r="Q373" i="28" s="1"/>
  <c r="P371" i="28"/>
  <c r="Q371" i="28" s="1"/>
  <c r="P367" i="28"/>
  <c r="Q367" i="28" s="1"/>
  <c r="P379" i="28"/>
  <c r="Q379" i="28" s="1"/>
  <c r="P356" i="28"/>
  <c r="Q356" i="28" s="1"/>
  <c r="P354" i="28"/>
  <c r="Q354" i="28" s="1"/>
  <c r="P426" i="28"/>
  <c r="Q426" i="28" s="1"/>
  <c r="P364" i="28"/>
  <c r="Q364" i="28" s="1"/>
  <c r="P358" i="28"/>
  <c r="Q358" i="28" s="1"/>
  <c r="AR436" i="28"/>
  <c r="AS436" i="28" s="1"/>
  <c r="AR433" i="28"/>
  <c r="AS433" i="28" s="1"/>
  <c r="AR431" i="28"/>
  <c r="AS431" i="28" s="1"/>
  <c r="AR437" i="28"/>
  <c r="AS437" i="28" s="1"/>
  <c r="AR435" i="28"/>
  <c r="AS435" i="28" s="1"/>
  <c r="AR428" i="28"/>
  <c r="AS428" i="28" s="1"/>
  <c r="AR434" i="28"/>
  <c r="AS434" i="28" s="1"/>
  <c r="AR429" i="28"/>
  <c r="AS429" i="28" s="1"/>
  <c r="AR414" i="28"/>
  <c r="AS414" i="28" s="1"/>
  <c r="AR425" i="28"/>
  <c r="AS425" i="28" s="1"/>
  <c r="AR424" i="28"/>
  <c r="AS424" i="28" s="1"/>
  <c r="AR411" i="28"/>
  <c r="AS411" i="28" s="1"/>
  <c r="AR432" i="28"/>
  <c r="AS432" i="28" s="1"/>
  <c r="AR421" i="28"/>
  <c r="AS421" i="28" s="1"/>
  <c r="AR430" i="28"/>
  <c r="AS430" i="28" s="1"/>
  <c r="AR422" i="28"/>
  <c r="AS422" i="28" s="1"/>
  <c r="AR420" i="28"/>
  <c r="AS420" i="28" s="1"/>
  <c r="AR417" i="28"/>
  <c r="AS417" i="28" s="1"/>
  <c r="AR412" i="28"/>
  <c r="AS412" i="28" s="1"/>
  <c r="AR410" i="28"/>
  <c r="AS410" i="28" s="1"/>
  <c r="AR403" i="28"/>
  <c r="AS403" i="28" s="1"/>
  <c r="AR401" i="28"/>
  <c r="AS401" i="28" s="1"/>
  <c r="AR399" i="28"/>
  <c r="AS399" i="28" s="1"/>
  <c r="AR398" i="28"/>
  <c r="AS398" i="28" s="1"/>
  <c r="AR396" i="28"/>
  <c r="AS396" i="28" s="1"/>
  <c r="AR391" i="28"/>
  <c r="AS391" i="28" s="1"/>
  <c r="AR390" i="28"/>
  <c r="AS390" i="28" s="1"/>
  <c r="AR427" i="28"/>
  <c r="AS427" i="28" s="1"/>
  <c r="AR419" i="28"/>
  <c r="AS419" i="28" s="1"/>
  <c r="AR406" i="28"/>
  <c r="AS406" i="28" s="1"/>
  <c r="AR405" i="28"/>
  <c r="AS405" i="28" s="1"/>
  <c r="AR397" i="28"/>
  <c r="AS397" i="28" s="1"/>
  <c r="AR386" i="28"/>
  <c r="AS386" i="28" s="1"/>
  <c r="AR376" i="28"/>
  <c r="AS376" i="28" s="1"/>
  <c r="AR373" i="28"/>
  <c r="AS373" i="28" s="1"/>
  <c r="AR372" i="28"/>
  <c r="AS372" i="28" s="1"/>
  <c r="AR366" i="28"/>
  <c r="AS366" i="28" s="1"/>
  <c r="AR363" i="28"/>
  <c r="AS363" i="28" s="1"/>
  <c r="AR362" i="28"/>
  <c r="AS362" i="28" s="1"/>
  <c r="AR353" i="28"/>
  <c r="AS353" i="28" s="1"/>
  <c r="AR415" i="28"/>
  <c r="AS415" i="28" s="1"/>
  <c r="AR413" i="28"/>
  <c r="AS413" i="28" s="1"/>
  <c r="AR409" i="28"/>
  <c r="AS409" i="28" s="1"/>
  <c r="AR404" i="28"/>
  <c r="AS404" i="28" s="1"/>
  <c r="AR394" i="28"/>
  <c r="AS394" i="28" s="1"/>
  <c r="AR382" i="28"/>
  <c r="AS382" i="28" s="1"/>
  <c r="AR379" i="28"/>
  <c r="AS379" i="28" s="1"/>
  <c r="AR378" i="28"/>
  <c r="AS378" i="28" s="1"/>
  <c r="AR360" i="28"/>
  <c r="AS360" i="28" s="1"/>
  <c r="AR357" i="28"/>
  <c r="AS357" i="28" s="1"/>
  <c r="AR426" i="28"/>
  <c r="AS426" i="28" s="1"/>
  <c r="AR418" i="28"/>
  <c r="AR402" i="28"/>
  <c r="AS402" i="28" s="1"/>
  <c r="AR395" i="28"/>
  <c r="AS395" i="28" s="1"/>
  <c r="AR385" i="28"/>
  <c r="AS385" i="28" s="1"/>
  <c r="AR384" i="28"/>
  <c r="AS384" i="28" s="1"/>
  <c r="AR381" i="28"/>
  <c r="AS381" i="28" s="1"/>
  <c r="AR374" i="28"/>
  <c r="AS374" i="28" s="1"/>
  <c r="AR370" i="28"/>
  <c r="AS370" i="28" s="1"/>
  <c r="AR368" i="28"/>
  <c r="AS368" i="28" s="1"/>
  <c r="AR365" i="28"/>
  <c r="AS365" i="28" s="1"/>
  <c r="AR361" i="28"/>
  <c r="AS361" i="28" s="1"/>
  <c r="AR359" i="28"/>
  <c r="AS359" i="28" s="1"/>
  <c r="AR416" i="28"/>
  <c r="AS416" i="28" s="1"/>
  <c r="AR408" i="28"/>
  <c r="AS408" i="28" s="1"/>
  <c r="AR407" i="28"/>
  <c r="AS407" i="28" s="1"/>
  <c r="AR400" i="28"/>
  <c r="AS400" i="28" s="1"/>
  <c r="AR388" i="28"/>
  <c r="AS388" i="28" s="1"/>
  <c r="AR393" i="28"/>
  <c r="AS393" i="28" s="1"/>
  <c r="AR383" i="28"/>
  <c r="AS383" i="28" s="1"/>
  <c r="AR380" i="28"/>
  <c r="AS380" i="28" s="1"/>
  <c r="AR377" i="28"/>
  <c r="AS377" i="28" s="1"/>
  <c r="AR371" i="28"/>
  <c r="AS371" i="28" s="1"/>
  <c r="AR369" i="28"/>
  <c r="AS369" i="28" s="1"/>
  <c r="AR356" i="28"/>
  <c r="AS356" i="28" s="1"/>
  <c r="AR354" i="28"/>
  <c r="AS354" i="28" s="1"/>
  <c r="AR392" i="28"/>
  <c r="AS392" i="28" s="1"/>
  <c r="AR387" i="28"/>
  <c r="AS387" i="28" s="1"/>
  <c r="AR423" i="28"/>
  <c r="AS423" i="28" s="1"/>
  <c r="AR375" i="28"/>
  <c r="AS375" i="28" s="1"/>
  <c r="AR355" i="28"/>
  <c r="AS355" i="28" s="1"/>
  <c r="AR389" i="28"/>
  <c r="AS389" i="28" s="1"/>
  <c r="AR367" i="28"/>
  <c r="AS367" i="28" s="1"/>
  <c r="AR364" i="28"/>
  <c r="AS364" i="28" s="1"/>
  <c r="AR358" i="28"/>
  <c r="AS358" i="28" s="1"/>
  <c r="AL437" i="28"/>
  <c r="AM437" i="28" s="1"/>
  <c r="AL436" i="28"/>
  <c r="AM436" i="28" s="1"/>
  <c r="AL435" i="28"/>
  <c r="AM435" i="28" s="1"/>
  <c r="AL434" i="28"/>
  <c r="AM434" i="28" s="1"/>
  <c r="AL433" i="28"/>
  <c r="AM433" i="28" s="1"/>
  <c r="AL432" i="28"/>
  <c r="AM432" i="28" s="1"/>
  <c r="AL428" i="28"/>
  <c r="AM428" i="28" s="1"/>
  <c r="AL419" i="28"/>
  <c r="AM419" i="28" s="1"/>
  <c r="AL412" i="28"/>
  <c r="AM412" i="28" s="1"/>
  <c r="AL425" i="28"/>
  <c r="AM425" i="28" s="1"/>
  <c r="AL431" i="28"/>
  <c r="AM431" i="28" s="1"/>
  <c r="AL427" i="28"/>
  <c r="AM427" i="28" s="1"/>
  <c r="AL422" i="28"/>
  <c r="AM422" i="28" s="1"/>
  <c r="AL421" i="28"/>
  <c r="AM421" i="28" s="1"/>
  <c r="AL418" i="28"/>
  <c r="AL415" i="28"/>
  <c r="AM415" i="28" s="1"/>
  <c r="AL413" i="28"/>
  <c r="AM413" i="28" s="1"/>
  <c r="AL429" i="28"/>
  <c r="AM429" i="28" s="1"/>
  <c r="AL426" i="28"/>
  <c r="AM426" i="28" s="1"/>
  <c r="AL424" i="28"/>
  <c r="AM424" i="28" s="1"/>
  <c r="AL423" i="28"/>
  <c r="AM423" i="28" s="1"/>
  <c r="AL411" i="28"/>
  <c r="AM411" i="28" s="1"/>
  <c r="AL406" i="28"/>
  <c r="AM406" i="28" s="1"/>
  <c r="AL402" i="28"/>
  <c r="AM402" i="28" s="1"/>
  <c r="AL396" i="28"/>
  <c r="AM396" i="28" s="1"/>
  <c r="AL391" i="28"/>
  <c r="AM391" i="28" s="1"/>
  <c r="AL389" i="28"/>
  <c r="AM389" i="28" s="1"/>
  <c r="AL387" i="28"/>
  <c r="AM387" i="28" s="1"/>
  <c r="AL386" i="28"/>
  <c r="AM386" i="28" s="1"/>
  <c r="AL430" i="28"/>
  <c r="AM430" i="28" s="1"/>
  <c r="AL417" i="28"/>
  <c r="AM417" i="28" s="1"/>
  <c r="AL414" i="28"/>
  <c r="AM414" i="28" s="1"/>
  <c r="AL407" i="28"/>
  <c r="AM407" i="28" s="1"/>
  <c r="AL405" i="28"/>
  <c r="AM405" i="28" s="1"/>
  <c r="AL404" i="28"/>
  <c r="AM404" i="28" s="1"/>
  <c r="AL401" i="28"/>
  <c r="AM401" i="28" s="1"/>
  <c r="AL398" i="28"/>
  <c r="AM398" i="28" s="1"/>
  <c r="AL420" i="28"/>
  <c r="AM420" i="28" s="1"/>
  <c r="AL409" i="28"/>
  <c r="AM409" i="28" s="1"/>
  <c r="AL408" i="28"/>
  <c r="AM408" i="28" s="1"/>
  <c r="AL403" i="28"/>
  <c r="AM403" i="28" s="1"/>
  <c r="AL395" i="28"/>
  <c r="AM395" i="28" s="1"/>
  <c r="AL390" i="28"/>
  <c r="AM390" i="28" s="1"/>
  <c r="AL384" i="28"/>
  <c r="AM384" i="28" s="1"/>
  <c r="AL383" i="28"/>
  <c r="AM383" i="28" s="1"/>
  <c r="AL378" i="28"/>
  <c r="AM378" i="28" s="1"/>
  <c r="AL375" i="28"/>
  <c r="AM375" i="28" s="1"/>
  <c r="AL373" i="28"/>
  <c r="AM373" i="28" s="1"/>
  <c r="AL370" i="28"/>
  <c r="AM370" i="28" s="1"/>
  <c r="AL367" i="28"/>
  <c r="AM367" i="28" s="1"/>
  <c r="AL366" i="28"/>
  <c r="AM366" i="28" s="1"/>
  <c r="AL363" i="28"/>
  <c r="AM363" i="28" s="1"/>
  <c r="AL353" i="28"/>
  <c r="AM353" i="28" s="1"/>
  <c r="AL410" i="28"/>
  <c r="AM410" i="28" s="1"/>
  <c r="AL400" i="28"/>
  <c r="AM400" i="28" s="1"/>
  <c r="AL393" i="28"/>
  <c r="AM393" i="28" s="1"/>
  <c r="AL392" i="28"/>
  <c r="AM392" i="28" s="1"/>
  <c r="AL381" i="28"/>
  <c r="AM381" i="28" s="1"/>
  <c r="AL374" i="28"/>
  <c r="AM374" i="28" s="1"/>
  <c r="AL372" i="28"/>
  <c r="AM372" i="28" s="1"/>
  <c r="AL368" i="28"/>
  <c r="AM368" i="28" s="1"/>
  <c r="AL365" i="28"/>
  <c r="AM365" i="28" s="1"/>
  <c r="AL361" i="28"/>
  <c r="AM361" i="28" s="1"/>
  <c r="AL382" i="28"/>
  <c r="AM382" i="28" s="1"/>
  <c r="AL399" i="28"/>
  <c r="AM399" i="28" s="1"/>
  <c r="AL377" i="28"/>
  <c r="AM377" i="28" s="1"/>
  <c r="AL376" i="28"/>
  <c r="AM376" i="28" s="1"/>
  <c r="AL371" i="28"/>
  <c r="AM371" i="28" s="1"/>
  <c r="AL369" i="28"/>
  <c r="AM369" i="28" s="1"/>
  <c r="AL394" i="28"/>
  <c r="AM394" i="28" s="1"/>
  <c r="AL397" i="28"/>
  <c r="AM397" i="28" s="1"/>
  <c r="AL358" i="28"/>
  <c r="AM358" i="28" s="1"/>
  <c r="AL356" i="28"/>
  <c r="AM356" i="28" s="1"/>
  <c r="AL354" i="28"/>
  <c r="AM354" i="28" s="1"/>
  <c r="AL355" i="28"/>
  <c r="AM355" i="28" s="1"/>
  <c r="AL359" i="28"/>
  <c r="AM359" i="28" s="1"/>
  <c r="AL416" i="28"/>
  <c r="AM416" i="28" s="1"/>
  <c r="AL379" i="28"/>
  <c r="AM379" i="28" s="1"/>
  <c r="AL364" i="28"/>
  <c r="AM364" i="28" s="1"/>
  <c r="AL362" i="28"/>
  <c r="AM362" i="28" s="1"/>
  <c r="AL360" i="28"/>
  <c r="AM360" i="28" s="1"/>
  <c r="AL385" i="28"/>
  <c r="AM385" i="28" s="1"/>
  <c r="AL380" i="28"/>
  <c r="AM380" i="28" s="1"/>
  <c r="AL388" i="28"/>
  <c r="AM388" i="28" s="1"/>
  <c r="AL357" i="28"/>
  <c r="AM357" i="28" s="1"/>
  <c r="AP432" i="28"/>
  <c r="AQ432" i="28" s="1"/>
  <c r="AP436" i="28"/>
  <c r="AQ436" i="28" s="1"/>
  <c r="AP434" i="28"/>
  <c r="AQ434" i="28" s="1"/>
  <c r="AP433" i="28"/>
  <c r="AQ433" i="28" s="1"/>
  <c r="AP431" i="28"/>
  <c r="AQ431" i="28" s="1"/>
  <c r="AP429" i="28"/>
  <c r="AQ429" i="28" s="1"/>
  <c r="AP424" i="28"/>
  <c r="AQ424" i="28" s="1"/>
  <c r="AP417" i="28"/>
  <c r="AQ417" i="28" s="1"/>
  <c r="AP437" i="28"/>
  <c r="AQ437" i="28" s="1"/>
  <c r="AP430" i="28"/>
  <c r="AQ430" i="28" s="1"/>
  <c r="AP426" i="28"/>
  <c r="AQ426" i="28" s="1"/>
  <c r="AP422" i="28"/>
  <c r="AQ422" i="28" s="1"/>
  <c r="AP435" i="28"/>
  <c r="AQ435" i="28" s="1"/>
  <c r="AP423" i="28"/>
  <c r="AQ423" i="28" s="1"/>
  <c r="AP418" i="28"/>
  <c r="AP412" i="28"/>
  <c r="AQ412" i="28" s="1"/>
  <c r="AP428" i="28"/>
  <c r="AQ428" i="28" s="1"/>
  <c r="AP421" i="28"/>
  <c r="AQ421" i="28" s="1"/>
  <c r="AP419" i="28"/>
  <c r="AQ419" i="28" s="1"/>
  <c r="AP416" i="28"/>
  <c r="AQ416" i="28" s="1"/>
  <c r="AP415" i="28"/>
  <c r="AQ415" i="28" s="1"/>
  <c r="AP414" i="28"/>
  <c r="AQ414" i="28" s="1"/>
  <c r="AP413" i="28"/>
  <c r="AQ413" i="28" s="1"/>
  <c r="AP404" i="28"/>
  <c r="AQ404" i="28" s="1"/>
  <c r="AP395" i="28"/>
  <c r="AQ395" i="28" s="1"/>
  <c r="AP394" i="28"/>
  <c r="AQ394" i="28" s="1"/>
  <c r="AP385" i="28"/>
  <c r="AQ385" i="28" s="1"/>
  <c r="AP384" i="28"/>
  <c r="AQ384" i="28" s="1"/>
  <c r="AP382" i="28"/>
  <c r="AQ382" i="28" s="1"/>
  <c r="AP420" i="28"/>
  <c r="AQ420" i="28" s="1"/>
  <c r="AP410" i="28"/>
  <c r="AQ410" i="28" s="1"/>
  <c r="AP402" i="28"/>
  <c r="AQ402" i="28" s="1"/>
  <c r="AP400" i="28"/>
  <c r="AQ400" i="28" s="1"/>
  <c r="AP393" i="28"/>
  <c r="AQ393" i="28" s="1"/>
  <c r="AP392" i="28"/>
  <c r="AQ392" i="28" s="1"/>
  <c r="AP391" i="28"/>
  <c r="AQ391" i="28" s="1"/>
  <c r="AP427" i="28"/>
  <c r="AQ427" i="28" s="1"/>
  <c r="AP399" i="28"/>
  <c r="AQ399" i="28" s="1"/>
  <c r="AP396" i="28"/>
  <c r="AQ396" i="28" s="1"/>
  <c r="AP388" i="28"/>
  <c r="AQ388" i="28" s="1"/>
  <c r="AP381" i="28"/>
  <c r="AQ381" i="28" s="1"/>
  <c r="AP380" i="28"/>
  <c r="AQ380" i="28" s="1"/>
  <c r="AP377" i="28"/>
  <c r="AQ377" i="28" s="1"/>
  <c r="AP374" i="28"/>
  <c r="AQ374" i="28" s="1"/>
  <c r="AP371" i="28"/>
  <c r="AQ371" i="28" s="1"/>
  <c r="AP365" i="28"/>
  <c r="AQ365" i="28" s="1"/>
  <c r="AP361" i="28"/>
  <c r="AQ361" i="28" s="1"/>
  <c r="AP360" i="28"/>
  <c r="AQ360" i="28" s="1"/>
  <c r="AP356" i="28"/>
  <c r="AQ356" i="28" s="1"/>
  <c r="AP425" i="28"/>
  <c r="AQ425" i="28" s="1"/>
  <c r="AP398" i="28"/>
  <c r="AQ398" i="28" s="1"/>
  <c r="AP389" i="28"/>
  <c r="AQ389" i="28" s="1"/>
  <c r="AP387" i="28"/>
  <c r="AQ387" i="28" s="1"/>
  <c r="AP383" i="28"/>
  <c r="AQ383" i="28" s="1"/>
  <c r="AP375" i="28"/>
  <c r="AQ375" i="28" s="1"/>
  <c r="AP358" i="28"/>
  <c r="AQ358" i="28" s="1"/>
  <c r="AP355" i="28"/>
  <c r="AQ355" i="28" s="1"/>
  <c r="AP354" i="28"/>
  <c r="AQ354" i="28" s="1"/>
  <c r="AP353" i="28"/>
  <c r="AQ353" i="28" s="1"/>
  <c r="AP409" i="28"/>
  <c r="AQ409" i="28" s="1"/>
  <c r="AP403" i="28"/>
  <c r="AQ403" i="28" s="1"/>
  <c r="AP390" i="28"/>
  <c r="AQ390" i="28" s="1"/>
  <c r="AP379" i="28"/>
  <c r="AQ379" i="28" s="1"/>
  <c r="AP378" i="28"/>
  <c r="AQ378" i="28" s="1"/>
  <c r="AP366" i="28"/>
  <c r="AQ366" i="28" s="1"/>
  <c r="AP364" i="28"/>
  <c r="AQ364" i="28" s="1"/>
  <c r="AP363" i="28"/>
  <c r="AQ363" i="28" s="1"/>
  <c r="AP362" i="28"/>
  <c r="AQ362" i="28" s="1"/>
  <c r="AP357" i="28"/>
  <c r="AQ357" i="28" s="1"/>
  <c r="AP406" i="28"/>
  <c r="AQ406" i="28" s="1"/>
  <c r="AP405" i="28"/>
  <c r="AQ405" i="28" s="1"/>
  <c r="AP401" i="28"/>
  <c r="AQ401" i="28" s="1"/>
  <c r="AP397" i="28"/>
  <c r="AQ397" i="28" s="1"/>
  <c r="AP407" i="28"/>
  <c r="AQ407" i="28" s="1"/>
  <c r="AP386" i="28"/>
  <c r="AQ386" i="28" s="1"/>
  <c r="AP372" i="28"/>
  <c r="AQ372" i="28" s="1"/>
  <c r="AP370" i="28"/>
  <c r="AQ370" i="28" s="1"/>
  <c r="AP368" i="28"/>
  <c r="AQ368" i="28" s="1"/>
  <c r="AP373" i="28"/>
  <c r="AQ373" i="28" s="1"/>
  <c r="AP367" i="28"/>
  <c r="AQ367" i="28" s="1"/>
  <c r="AP411" i="28"/>
  <c r="AQ411" i="28" s="1"/>
  <c r="AP408" i="28"/>
  <c r="AQ408" i="28" s="1"/>
  <c r="AP376" i="28"/>
  <c r="AQ376" i="28" s="1"/>
  <c r="AP359" i="28"/>
  <c r="AQ359" i="28" s="1"/>
  <c r="AP369" i="28"/>
  <c r="AQ369" i="28" s="1"/>
  <c r="AB127" i="28"/>
  <c r="AC127" i="28" s="1"/>
  <c r="AB128" i="28"/>
  <c r="AC128" i="28" s="1"/>
  <c r="AB125" i="28"/>
  <c r="AC125" i="28" s="1"/>
  <c r="AB126" i="28"/>
  <c r="AC126" i="28" s="1"/>
  <c r="AB129" i="28"/>
  <c r="AC129" i="28" s="1"/>
  <c r="AB130" i="28"/>
  <c r="AC130" i="28" s="1"/>
  <c r="AB131" i="28"/>
  <c r="J126" i="28"/>
  <c r="K126" i="28" s="1"/>
  <c r="J125" i="28"/>
  <c r="K125" i="28" s="1"/>
  <c r="J128" i="28"/>
  <c r="K128" i="28" s="1"/>
  <c r="J131" i="28"/>
  <c r="J130" i="28"/>
  <c r="K130" i="28" s="1"/>
  <c r="J127" i="28"/>
  <c r="K127" i="28" s="1"/>
  <c r="J129" i="28"/>
  <c r="K129" i="28" s="1"/>
  <c r="BB126" i="28"/>
  <c r="BC126" i="28" s="1"/>
  <c r="BB128" i="28"/>
  <c r="BC128" i="28" s="1"/>
  <c r="BB125" i="28"/>
  <c r="BC125" i="28" s="1"/>
  <c r="BB131" i="28"/>
  <c r="BB127" i="28"/>
  <c r="BC127" i="28" s="1"/>
  <c r="BB129" i="28"/>
  <c r="BC129" i="28" s="1"/>
  <c r="BB130" i="28"/>
  <c r="BC130" i="28" s="1"/>
  <c r="H125" i="28"/>
  <c r="H128" i="28"/>
  <c r="H126" i="28"/>
  <c r="H127" i="28"/>
  <c r="H130" i="28"/>
  <c r="H129" i="28"/>
  <c r="H131" i="28"/>
  <c r="V126" i="28"/>
  <c r="W126" i="28" s="1"/>
  <c r="V128" i="28"/>
  <c r="W128" i="28" s="1"/>
  <c r="V125" i="28"/>
  <c r="W125" i="28" s="1"/>
  <c r="V131" i="28"/>
  <c r="V127" i="28"/>
  <c r="W127" i="28" s="1"/>
  <c r="V130" i="28"/>
  <c r="W130" i="28" s="1"/>
  <c r="V129" i="28"/>
  <c r="W129" i="28" s="1"/>
  <c r="T127" i="28"/>
  <c r="U127" i="28" s="1"/>
  <c r="T128" i="28"/>
  <c r="U128" i="28" s="1"/>
  <c r="T125" i="28"/>
  <c r="U125" i="28" s="1"/>
  <c r="T126" i="28"/>
  <c r="U126" i="28" s="1"/>
  <c r="T129" i="28"/>
  <c r="U129" i="28" s="1"/>
  <c r="T130" i="28"/>
  <c r="U130" i="28" s="1"/>
  <c r="T131" i="28"/>
  <c r="AV338" i="28"/>
  <c r="AV125" i="28"/>
  <c r="AW125" i="28" s="1"/>
  <c r="AV126" i="28"/>
  <c r="AW126" i="28" s="1"/>
  <c r="AV127" i="28"/>
  <c r="AW127" i="28" s="1"/>
  <c r="AV130" i="28"/>
  <c r="AW130" i="28" s="1"/>
  <c r="AV128" i="28"/>
  <c r="AW128" i="28" s="1"/>
  <c r="AV129" i="28"/>
  <c r="AW129" i="28" s="1"/>
  <c r="AV131" i="28"/>
  <c r="BD125" i="28"/>
  <c r="BE125" i="28" s="1"/>
  <c r="BD126" i="28"/>
  <c r="BE126" i="28" s="1"/>
  <c r="BD127" i="28"/>
  <c r="BE127" i="28" s="1"/>
  <c r="BD130" i="28"/>
  <c r="BE130" i="28" s="1"/>
  <c r="BD129" i="28"/>
  <c r="BE129" i="28" s="1"/>
  <c r="BD128" i="28"/>
  <c r="BE128" i="28" s="1"/>
  <c r="BD131" i="28"/>
  <c r="AN346" i="28"/>
  <c r="AN125" i="28"/>
  <c r="AO125" i="28" s="1"/>
  <c r="AN126" i="28"/>
  <c r="AO126" i="28" s="1"/>
  <c r="AN127" i="28"/>
  <c r="AO127" i="28" s="1"/>
  <c r="AN130" i="28"/>
  <c r="AO130" i="28" s="1"/>
  <c r="AN129" i="28"/>
  <c r="AO129" i="28" s="1"/>
  <c r="AN128" i="28"/>
  <c r="AO128" i="28" s="1"/>
  <c r="AN131" i="28"/>
  <c r="Z126" i="28"/>
  <c r="AA126" i="28" s="1"/>
  <c r="Z125" i="28"/>
  <c r="AA125" i="28" s="1"/>
  <c r="Z128" i="28"/>
  <c r="AA128" i="28" s="1"/>
  <c r="Z129" i="28"/>
  <c r="AA129" i="28" s="1"/>
  <c r="Z131" i="28"/>
  <c r="Z130" i="28"/>
  <c r="AA130" i="28" s="1"/>
  <c r="Z127" i="28"/>
  <c r="AA127" i="28" s="1"/>
  <c r="AD126" i="28"/>
  <c r="AE126" i="28" s="1"/>
  <c r="AD128" i="28"/>
  <c r="AE128" i="28" s="1"/>
  <c r="AD125" i="28"/>
  <c r="AE125" i="28" s="1"/>
  <c r="AD130" i="28"/>
  <c r="AE130" i="28" s="1"/>
  <c r="AD131" i="28"/>
  <c r="AD129" i="28"/>
  <c r="AE129" i="28" s="1"/>
  <c r="AD127" i="28"/>
  <c r="AE127" i="28" s="1"/>
  <c r="N126" i="28"/>
  <c r="O126" i="28" s="1"/>
  <c r="N128" i="28"/>
  <c r="O128" i="28" s="1"/>
  <c r="N125" i="28"/>
  <c r="O125" i="28" s="1"/>
  <c r="N130" i="28"/>
  <c r="O130" i="28" s="1"/>
  <c r="N131" i="28"/>
  <c r="N127" i="28"/>
  <c r="O127" i="28" s="1"/>
  <c r="N129" i="28"/>
  <c r="O129" i="28" s="1"/>
  <c r="R126" i="28"/>
  <c r="S126" i="28" s="1"/>
  <c r="R125" i="28"/>
  <c r="S125" i="28" s="1"/>
  <c r="R128" i="28"/>
  <c r="S128" i="28" s="1"/>
  <c r="R127" i="28"/>
  <c r="S127" i="28" s="1"/>
  <c r="R131" i="28"/>
  <c r="R129" i="28"/>
  <c r="S129" i="28" s="1"/>
  <c r="R130" i="28"/>
  <c r="S130" i="28" s="1"/>
  <c r="AZ127" i="28"/>
  <c r="BA127" i="28" s="1"/>
  <c r="AZ125" i="28"/>
  <c r="BA125" i="28" s="1"/>
  <c r="AZ126" i="28"/>
  <c r="BA126" i="28" s="1"/>
  <c r="AZ129" i="28"/>
  <c r="BA129" i="28" s="1"/>
  <c r="AZ130" i="28"/>
  <c r="BA130" i="28" s="1"/>
  <c r="AZ131" i="28"/>
  <c r="AZ128" i="28"/>
  <c r="BA128" i="28" s="1"/>
  <c r="AX50" i="28"/>
  <c r="AX126" i="28"/>
  <c r="AY126" i="28" s="1"/>
  <c r="AX125" i="28"/>
  <c r="AY125" i="28" s="1"/>
  <c r="AX128" i="28"/>
  <c r="AY128" i="28" s="1"/>
  <c r="AX127" i="28"/>
  <c r="AY127" i="28" s="1"/>
  <c r="AX131" i="28"/>
  <c r="AX129" i="28"/>
  <c r="AY129" i="28" s="1"/>
  <c r="AX130" i="28"/>
  <c r="AY130" i="28" s="1"/>
  <c r="X125" i="28"/>
  <c r="Y125" i="28" s="1"/>
  <c r="X128" i="28"/>
  <c r="Y128" i="28" s="1"/>
  <c r="X126" i="28"/>
  <c r="Y126" i="28" s="1"/>
  <c r="X127" i="28"/>
  <c r="Y127" i="28" s="1"/>
  <c r="X130" i="28"/>
  <c r="Y130" i="28" s="1"/>
  <c r="X129" i="28"/>
  <c r="Y129" i="28" s="1"/>
  <c r="X131" i="28"/>
  <c r="P125" i="28"/>
  <c r="Q125" i="28" s="1"/>
  <c r="P128" i="28"/>
  <c r="Q128" i="28" s="1"/>
  <c r="P126" i="28"/>
  <c r="Q126" i="28" s="1"/>
  <c r="P127" i="28"/>
  <c r="Q127" i="28" s="1"/>
  <c r="P130" i="28"/>
  <c r="Q130" i="28" s="1"/>
  <c r="P129" i="28"/>
  <c r="Q129" i="28" s="1"/>
  <c r="P131" i="28"/>
  <c r="AR348" i="28"/>
  <c r="AR127" i="28"/>
  <c r="AS127" i="28" s="1"/>
  <c r="AR125" i="28"/>
  <c r="AS125" i="28" s="1"/>
  <c r="AR126" i="28"/>
  <c r="AS126" i="28" s="1"/>
  <c r="AR129" i="28"/>
  <c r="AS129" i="28" s="1"/>
  <c r="AR130" i="28"/>
  <c r="AS130" i="28" s="1"/>
  <c r="AR128" i="28"/>
  <c r="AS128" i="28" s="1"/>
  <c r="AR131" i="28"/>
  <c r="AL62" i="28"/>
  <c r="AL126" i="28"/>
  <c r="AM126" i="28" s="1"/>
  <c r="AL128" i="28"/>
  <c r="AM128" i="28" s="1"/>
  <c r="AL125" i="28"/>
  <c r="AM125" i="28" s="1"/>
  <c r="AL129" i="28"/>
  <c r="AM129" i="28" s="1"/>
  <c r="AL131" i="28"/>
  <c r="AL127" i="28"/>
  <c r="AM127" i="28" s="1"/>
  <c r="AL130" i="28"/>
  <c r="AM130" i="28" s="1"/>
  <c r="AP349" i="28"/>
  <c r="AP126" i="28"/>
  <c r="AQ126" i="28" s="1"/>
  <c r="AP125" i="28"/>
  <c r="AQ125" i="28" s="1"/>
  <c r="AP128" i="28"/>
  <c r="AQ128" i="28" s="1"/>
  <c r="AP131" i="28"/>
  <c r="AP130" i="28"/>
  <c r="AQ130" i="28" s="1"/>
  <c r="AP127" i="28"/>
  <c r="AQ127" i="28" s="1"/>
  <c r="AP129" i="28"/>
  <c r="AQ129" i="28" s="1"/>
  <c r="BD14" i="28"/>
  <c r="BD15" i="28"/>
  <c r="BE15" i="28" s="1"/>
  <c r="BD17" i="28"/>
  <c r="BE17" i="28" s="1"/>
  <c r="BD19" i="28"/>
  <c r="BE19" i="28" s="1"/>
  <c r="BD21" i="28"/>
  <c r="BE21" i="28" s="1"/>
  <c r="BD23" i="28"/>
  <c r="BE23" i="28" s="1"/>
  <c r="BD25" i="28"/>
  <c r="BE25" i="28" s="1"/>
  <c r="BD27" i="28"/>
  <c r="BE27" i="28" s="1"/>
  <c r="BD29" i="28"/>
  <c r="BE29" i="28" s="1"/>
  <c r="BD31" i="28"/>
  <c r="BE31" i="28" s="1"/>
  <c r="BD33" i="28"/>
  <c r="BE33" i="28" s="1"/>
  <c r="BD35" i="28"/>
  <c r="BE35" i="28" s="1"/>
  <c r="BD37" i="28"/>
  <c r="BE37" i="28" s="1"/>
  <c r="BD39" i="28"/>
  <c r="BE39" i="28" s="1"/>
  <c r="BD41" i="28"/>
  <c r="BE41" i="28" s="1"/>
  <c r="BD43" i="28"/>
  <c r="BE43" i="28" s="1"/>
  <c r="BD45" i="28"/>
  <c r="BE45" i="28" s="1"/>
  <c r="BD47" i="28"/>
  <c r="BE47" i="28" s="1"/>
  <c r="BD49" i="28"/>
  <c r="BE49" i="28" s="1"/>
  <c r="BD51" i="28"/>
  <c r="BE51" i="28" s="1"/>
  <c r="BD53" i="28"/>
  <c r="BE53" i="28" s="1"/>
  <c r="BD55" i="28"/>
  <c r="BE55" i="28" s="1"/>
  <c r="BD57" i="28"/>
  <c r="BE57" i="28" s="1"/>
  <c r="BD59" i="28"/>
  <c r="BE59" i="28" s="1"/>
  <c r="BD61" i="28"/>
  <c r="BE61" i="28" s="1"/>
  <c r="BD63" i="28"/>
  <c r="BE63" i="28" s="1"/>
  <c r="BD65" i="28"/>
  <c r="BE65" i="28" s="1"/>
  <c r="BD67" i="28"/>
  <c r="BE67" i="28" s="1"/>
  <c r="BD69" i="28"/>
  <c r="BE69" i="28" s="1"/>
  <c r="BD71" i="28"/>
  <c r="BE71" i="28" s="1"/>
  <c r="BD73" i="28"/>
  <c r="BE73" i="28" s="1"/>
  <c r="BD75" i="28"/>
  <c r="BE75" i="28" s="1"/>
  <c r="BD77" i="28"/>
  <c r="BE77" i="28" s="1"/>
  <c r="BD79" i="28"/>
  <c r="BE79" i="28" s="1"/>
  <c r="BD81" i="28"/>
  <c r="BE81" i="28" s="1"/>
  <c r="BD83" i="28"/>
  <c r="BE83" i="28" s="1"/>
  <c r="BD85" i="28"/>
  <c r="BE85" i="28" s="1"/>
  <c r="BD87" i="28"/>
  <c r="BE87" i="28" s="1"/>
  <c r="BD89" i="28"/>
  <c r="BE89" i="28" s="1"/>
  <c r="BD91" i="28"/>
  <c r="BE91" i="28" s="1"/>
  <c r="BD16" i="28"/>
  <c r="BE16" i="28" s="1"/>
  <c r="BD18" i="28"/>
  <c r="BE18" i="28" s="1"/>
  <c r="BD20" i="28"/>
  <c r="BE20" i="28" s="1"/>
  <c r="BD22" i="28"/>
  <c r="BE22" i="28" s="1"/>
  <c r="BD24" i="28"/>
  <c r="BE24" i="28" s="1"/>
  <c r="BD26" i="28"/>
  <c r="BE26" i="28" s="1"/>
  <c r="BD28" i="28"/>
  <c r="BE28" i="28" s="1"/>
  <c r="BD30" i="28"/>
  <c r="BE30" i="28" s="1"/>
  <c r="BD32" i="28"/>
  <c r="BE32" i="28" s="1"/>
  <c r="BD34" i="28"/>
  <c r="BE34" i="28" s="1"/>
  <c r="BD36" i="28"/>
  <c r="BE36" i="28" s="1"/>
  <c r="BD38" i="28"/>
  <c r="BE38" i="28" s="1"/>
  <c r="BD40" i="28"/>
  <c r="BE40" i="28" s="1"/>
  <c r="BD42" i="28"/>
  <c r="BE42" i="28" s="1"/>
  <c r="BD44" i="28"/>
  <c r="BE44" i="28" s="1"/>
  <c r="BD46" i="28"/>
  <c r="BE46" i="28" s="1"/>
  <c r="BD48" i="28"/>
  <c r="BE48" i="28" s="1"/>
  <c r="BD50" i="28"/>
  <c r="BE50" i="28" s="1"/>
  <c r="BD52" i="28"/>
  <c r="BE52" i="28" s="1"/>
  <c r="BD54" i="28"/>
  <c r="BE54" i="28" s="1"/>
  <c r="BD56" i="28"/>
  <c r="BE56" i="28" s="1"/>
  <c r="BD58" i="28"/>
  <c r="BE58" i="28" s="1"/>
  <c r="BD60" i="28"/>
  <c r="BE60" i="28" s="1"/>
  <c r="BD62" i="28"/>
  <c r="BE62" i="28" s="1"/>
  <c r="BD64" i="28"/>
  <c r="BE64" i="28" s="1"/>
  <c r="BD66" i="28"/>
  <c r="BE66" i="28" s="1"/>
  <c r="BD68" i="28"/>
  <c r="BE68" i="28" s="1"/>
  <c r="BD70" i="28"/>
  <c r="BE70" i="28" s="1"/>
  <c r="BD72" i="28"/>
  <c r="BE72" i="28" s="1"/>
  <c r="BD74" i="28"/>
  <c r="BE74" i="28" s="1"/>
  <c r="BD76" i="28"/>
  <c r="BE76" i="28" s="1"/>
  <c r="BD78" i="28"/>
  <c r="BE78" i="28" s="1"/>
  <c r="BD80" i="28"/>
  <c r="BE80" i="28" s="1"/>
  <c r="BD82" i="28"/>
  <c r="BE82" i="28" s="1"/>
  <c r="BD84" i="28"/>
  <c r="BE84" i="28" s="1"/>
  <c r="BD86" i="28"/>
  <c r="BE86" i="28" s="1"/>
  <c r="BD88" i="28"/>
  <c r="BE88" i="28" s="1"/>
  <c r="BD90" i="28"/>
  <c r="BE90" i="28" s="1"/>
  <c r="BD92" i="28"/>
  <c r="BE92" i="28" s="1"/>
  <c r="BD94" i="28"/>
  <c r="BE94" i="28" s="1"/>
  <c r="BD96" i="28"/>
  <c r="BE96" i="28" s="1"/>
  <c r="BD98" i="28"/>
  <c r="BE98" i="28" s="1"/>
  <c r="BD100" i="28"/>
  <c r="BE100" i="28" s="1"/>
  <c r="BD102" i="28"/>
  <c r="BE102" i="28" s="1"/>
  <c r="BD104" i="28"/>
  <c r="BE104" i="28" s="1"/>
  <c r="BD101" i="28"/>
  <c r="BE101" i="28" s="1"/>
  <c r="BD93" i="28"/>
  <c r="BE93" i="28" s="1"/>
  <c r="BD99" i="28"/>
  <c r="BE99" i="28" s="1"/>
  <c r="BD97" i="28"/>
  <c r="BE97" i="28" s="1"/>
  <c r="BD95" i="28"/>
  <c r="BE95" i="28" s="1"/>
  <c r="BD103" i="28"/>
  <c r="BE103" i="28" s="1"/>
  <c r="BB14" i="28"/>
  <c r="BB15" i="28"/>
  <c r="BB17" i="28"/>
  <c r="BB19" i="28"/>
  <c r="BB21" i="28"/>
  <c r="BB23" i="28"/>
  <c r="BB25" i="28"/>
  <c r="BB27" i="28"/>
  <c r="BB29" i="28"/>
  <c r="BB31" i="28"/>
  <c r="BB33" i="28"/>
  <c r="BB35" i="28"/>
  <c r="BB37" i="28"/>
  <c r="BB39" i="28"/>
  <c r="BB41" i="28"/>
  <c r="BB43" i="28"/>
  <c r="BB45" i="28"/>
  <c r="BB47" i="28"/>
  <c r="BB49" i="28"/>
  <c r="BB51" i="28"/>
  <c r="BB53" i="28"/>
  <c r="BB55" i="28"/>
  <c r="BB57" i="28"/>
  <c r="BB59" i="28"/>
  <c r="BB61" i="28"/>
  <c r="BB63" i="28"/>
  <c r="BB65" i="28"/>
  <c r="BB67" i="28"/>
  <c r="BB69" i="28"/>
  <c r="BB71" i="28"/>
  <c r="BB73" i="28"/>
  <c r="BB75" i="28"/>
  <c r="BB77" i="28"/>
  <c r="BB79" i="28"/>
  <c r="BB81" i="28"/>
  <c r="BB83" i="28"/>
  <c r="BB85" i="28"/>
  <c r="BB87" i="28"/>
  <c r="BB89" i="28"/>
  <c r="BB91" i="28"/>
  <c r="BB93" i="28"/>
  <c r="BB95" i="28"/>
  <c r="BB97" i="28"/>
  <c r="BB99" i="28"/>
  <c r="BB101" i="28"/>
  <c r="BB103" i="28"/>
  <c r="BB16" i="28"/>
  <c r="BB18" i="28"/>
  <c r="BB20" i="28"/>
  <c r="BB22" i="28"/>
  <c r="BB24" i="28"/>
  <c r="BB26" i="28"/>
  <c r="BB28" i="28"/>
  <c r="BB30" i="28"/>
  <c r="BB32" i="28"/>
  <c r="BB34" i="28"/>
  <c r="BB36" i="28"/>
  <c r="BB38" i="28"/>
  <c r="BB40" i="28"/>
  <c r="BB42" i="28"/>
  <c r="BB44" i="28"/>
  <c r="BB46" i="28"/>
  <c r="BB48" i="28"/>
  <c r="BB50" i="28"/>
  <c r="BB52" i="28"/>
  <c r="BB54" i="28"/>
  <c r="BB56" i="28"/>
  <c r="BB58" i="28"/>
  <c r="BB60" i="28"/>
  <c r="BB62" i="28"/>
  <c r="BB64" i="28"/>
  <c r="BB66" i="28"/>
  <c r="BB68" i="28"/>
  <c r="BB70" i="28"/>
  <c r="BB72" i="28"/>
  <c r="BB74" i="28"/>
  <c r="BB76" i="28"/>
  <c r="BB78" i="28"/>
  <c r="BB80" i="28"/>
  <c r="BB82" i="28"/>
  <c r="BB84" i="28"/>
  <c r="BB86" i="28"/>
  <c r="BB88" i="28"/>
  <c r="BB90" i="28"/>
  <c r="BB92" i="28"/>
  <c r="BB94" i="28"/>
  <c r="BB96" i="28"/>
  <c r="BB98" i="28"/>
  <c r="BB100" i="28"/>
  <c r="BB102" i="28"/>
  <c r="BB104" i="28"/>
  <c r="BD136" i="28"/>
  <c r="BD10" i="28" s="1"/>
  <c r="BD137" i="28"/>
  <c r="BE137" i="28" s="1"/>
  <c r="BD139" i="28"/>
  <c r="BE139" i="28" s="1"/>
  <c r="BD141" i="28"/>
  <c r="BE141" i="28" s="1"/>
  <c r="BD143" i="28"/>
  <c r="BE143" i="28" s="1"/>
  <c r="BD145" i="28"/>
  <c r="BE145" i="28" s="1"/>
  <c r="BD147" i="28"/>
  <c r="BE147" i="28" s="1"/>
  <c r="BD149" i="28"/>
  <c r="BE149" i="28" s="1"/>
  <c r="BD151" i="28"/>
  <c r="BE151" i="28" s="1"/>
  <c r="BD153" i="28"/>
  <c r="BE153" i="28" s="1"/>
  <c r="BD155" i="28"/>
  <c r="BE155" i="28" s="1"/>
  <c r="BD157" i="28"/>
  <c r="BE157" i="28" s="1"/>
  <c r="BD159" i="28"/>
  <c r="BE159" i="28" s="1"/>
  <c r="BD161" i="28"/>
  <c r="BE161" i="28" s="1"/>
  <c r="BD163" i="28"/>
  <c r="BE163" i="28" s="1"/>
  <c r="BD165" i="28"/>
  <c r="BE165" i="28" s="1"/>
  <c r="BD167" i="28"/>
  <c r="BE167" i="28" s="1"/>
  <c r="BD169" i="28"/>
  <c r="BE169" i="28" s="1"/>
  <c r="BD171" i="28"/>
  <c r="BE171" i="28" s="1"/>
  <c r="BD173" i="28"/>
  <c r="BE173" i="28" s="1"/>
  <c r="BD175" i="28"/>
  <c r="BE175" i="28" s="1"/>
  <c r="BD177" i="28"/>
  <c r="BE177" i="28" s="1"/>
  <c r="BD179" i="28"/>
  <c r="BE179" i="28" s="1"/>
  <c r="BD181" i="28"/>
  <c r="BE181" i="28" s="1"/>
  <c r="BD183" i="28"/>
  <c r="BE183" i="28" s="1"/>
  <c r="BD185" i="28"/>
  <c r="BE185" i="28" s="1"/>
  <c r="BD187" i="28"/>
  <c r="BE187" i="28" s="1"/>
  <c r="BD189" i="28"/>
  <c r="BE189" i="28" s="1"/>
  <c r="BD191" i="28"/>
  <c r="BE191" i="28" s="1"/>
  <c r="BD193" i="28"/>
  <c r="BE193" i="28" s="1"/>
  <c r="BD195" i="28"/>
  <c r="BE195" i="28" s="1"/>
  <c r="BD197" i="28"/>
  <c r="BE197" i="28" s="1"/>
  <c r="BD199" i="28"/>
  <c r="BE199" i="28" s="1"/>
  <c r="BD201" i="28"/>
  <c r="BE201" i="28" s="1"/>
  <c r="BD203" i="28"/>
  <c r="BE203" i="28" s="1"/>
  <c r="BD205" i="28"/>
  <c r="BE205" i="28" s="1"/>
  <c r="BD207" i="28"/>
  <c r="BE207" i="28" s="1"/>
  <c r="BD209" i="28"/>
  <c r="BE209" i="28" s="1"/>
  <c r="BD211" i="28"/>
  <c r="BE211" i="28" s="1"/>
  <c r="BD213" i="28"/>
  <c r="BE213" i="28" s="1"/>
  <c r="BD138" i="28"/>
  <c r="BE138" i="28" s="1"/>
  <c r="BD140" i="28"/>
  <c r="BE140" i="28" s="1"/>
  <c r="BD142" i="28"/>
  <c r="BE142" i="28" s="1"/>
  <c r="BD144" i="28"/>
  <c r="BE144" i="28" s="1"/>
  <c r="BD146" i="28"/>
  <c r="BE146" i="28" s="1"/>
  <c r="BD148" i="28"/>
  <c r="BE148" i="28" s="1"/>
  <c r="BD150" i="28"/>
  <c r="BE150" i="28" s="1"/>
  <c r="BD152" i="28"/>
  <c r="BE152" i="28" s="1"/>
  <c r="BD154" i="28"/>
  <c r="BE154" i="28" s="1"/>
  <c r="BD156" i="28"/>
  <c r="BE156" i="28" s="1"/>
  <c r="BD158" i="28"/>
  <c r="BE158" i="28" s="1"/>
  <c r="BD160" i="28"/>
  <c r="BE160" i="28" s="1"/>
  <c r="BD162" i="28"/>
  <c r="BE162" i="28" s="1"/>
  <c r="BD164" i="28"/>
  <c r="BE164" i="28" s="1"/>
  <c r="BD166" i="28"/>
  <c r="BE166" i="28" s="1"/>
  <c r="BD168" i="28"/>
  <c r="BE168" i="28" s="1"/>
  <c r="BD170" i="28"/>
  <c r="BE170" i="28" s="1"/>
  <c r="BD172" i="28"/>
  <c r="BE172" i="28" s="1"/>
  <c r="BD174" i="28"/>
  <c r="BE174" i="28" s="1"/>
  <c r="BD176" i="28"/>
  <c r="BE176" i="28" s="1"/>
  <c r="BD178" i="28"/>
  <c r="BE178" i="28" s="1"/>
  <c r="BD180" i="28"/>
  <c r="BE180" i="28" s="1"/>
  <c r="BD182" i="28"/>
  <c r="BE182" i="28" s="1"/>
  <c r="BD184" i="28"/>
  <c r="BE184" i="28" s="1"/>
  <c r="BD186" i="28"/>
  <c r="BE186" i="28" s="1"/>
  <c r="BD188" i="28"/>
  <c r="BE188" i="28" s="1"/>
  <c r="BD190" i="28"/>
  <c r="BE190" i="28" s="1"/>
  <c r="BD192" i="28"/>
  <c r="BE192" i="28" s="1"/>
  <c r="BD194" i="28"/>
  <c r="BE194" i="28" s="1"/>
  <c r="BD196" i="28"/>
  <c r="BE196" i="28" s="1"/>
  <c r="BD198" i="28"/>
  <c r="BE198" i="28" s="1"/>
  <c r="BD200" i="28"/>
  <c r="BE200" i="28" s="1"/>
  <c r="BD202" i="28"/>
  <c r="BE202" i="28" s="1"/>
  <c r="BD204" i="28"/>
  <c r="BE204" i="28" s="1"/>
  <c r="BD206" i="28"/>
  <c r="BE206" i="28" s="1"/>
  <c r="BD208" i="28"/>
  <c r="BE208" i="28" s="1"/>
  <c r="BD210" i="28"/>
  <c r="BE210" i="28" s="1"/>
  <c r="BD212" i="28"/>
  <c r="BE212" i="28" s="1"/>
  <c r="BD214" i="28"/>
  <c r="BE214" i="28" s="1"/>
  <c r="BD216" i="28"/>
  <c r="BE216" i="28" s="1"/>
  <c r="BD218" i="28"/>
  <c r="BE218" i="28" s="1"/>
  <c r="BD220" i="28"/>
  <c r="BE220" i="28" s="1"/>
  <c r="BD222" i="28"/>
  <c r="BE222" i="28" s="1"/>
  <c r="BD224" i="28"/>
  <c r="BE224" i="28" s="1"/>
  <c r="BD226" i="28"/>
  <c r="BE226" i="28" s="1"/>
  <c r="BD228" i="28"/>
  <c r="BE228" i="28" s="1"/>
  <c r="BD230" i="28"/>
  <c r="BE230" i="28" s="1"/>
  <c r="BD232" i="28"/>
  <c r="BE232" i="28" s="1"/>
  <c r="BD234" i="28"/>
  <c r="BE234" i="28" s="1"/>
  <c r="BD236" i="28"/>
  <c r="BE236" i="28" s="1"/>
  <c r="BD238" i="28"/>
  <c r="BE238" i="28" s="1"/>
  <c r="BD240" i="28"/>
  <c r="BE240" i="28" s="1"/>
  <c r="BD242" i="28"/>
  <c r="BE242" i="28" s="1"/>
  <c r="BD244" i="28"/>
  <c r="BE244" i="28" s="1"/>
  <c r="BD246" i="28"/>
  <c r="BE246" i="28" s="1"/>
  <c r="BD248" i="28"/>
  <c r="BE248" i="28" s="1"/>
  <c r="BD250" i="28"/>
  <c r="BE250" i="28" s="1"/>
  <c r="BD252" i="28"/>
  <c r="BE252" i="28" s="1"/>
  <c r="BD254" i="28"/>
  <c r="BE254" i="28" s="1"/>
  <c r="BD256" i="28"/>
  <c r="BE256" i="28" s="1"/>
  <c r="BD258" i="28"/>
  <c r="BE258" i="28" s="1"/>
  <c r="BD260" i="28"/>
  <c r="BE260" i="28" s="1"/>
  <c r="BD262" i="28"/>
  <c r="BE262" i="28" s="1"/>
  <c r="BD264" i="28"/>
  <c r="BE264" i="28" s="1"/>
  <c r="BD266" i="28"/>
  <c r="BE266" i="28" s="1"/>
  <c r="BD268" i="28"/>
  <c r="BE268" i="28" s="1"/>
  <c r="BD270" i="28"/>
  <c r="BE270" i="28" s="1"/>
  <c r="BD272" i="28"/>
  <c r="BE272" i="28" s="1"/>
  <c r="BD274" i="28"/>
  <c r="BE274" i="28" s="1"/>
  <c r="BD276" i="28"/>
  <c r="BE276" i="28" s="1"/>
  <c r="BD278" i="28"/>
  <c r="BE278" i="28" s="1"/>
  <c r="BD280" i="28"/>
  <c r="BE280" i="28" s="1"/>
  <c r="BD282" i="28"/>
  <c r="BE282" i="28" s="1"/>
  <c r="BD284" i="28"/>
  <c r="BE284" i="28" s="1"/>
  <c r="BD286" i="28"/>
  <c r="BE286" i="28" s="1"/>
  <c r="BD288" i="28"/>
  <c r="BE288" i="28" s="1"/>
  <c r="BD290" i="28"/>
  <c r="BE290" i="28" s="1"/>
  <c r="BD292" i="28"/>
  <c r="BE292" i="28" s="1"/>
  <c r="BD294" i="28"/>
  <c r="BE294" i="28" s="1"/>
  <c r="BD296" i="28"/>
  <c r="BE296" i="28" s="1"/>
  <c r="BD298" i="28"/>
  <c r="BE298" i="28" s="1"/>
  <c r="BD300" i="28"/>
  <c r="BE300" i="28" s="1"/>
  <c r="BD302" i="28"/>
  <c r="BE302" i="28" s="1"/>
  <c r="BD304" i="28"/>
  <c r="BE304" i="28" s="1"/>
  <c r="BD306" i="28"/>
  <c r="BE306" i="28" s="1"/>
  <c r="BD217" i="28"/>
  <c r="BE217" i="28" s="1"/>
  <c r="BD225" i="28"/>
  <c r="BE225" i="28" s="1"/>
  <c r="BD233" i="28"/>
  <c r="BE233" i="28" s="1"/>
  <c r="BD241" i="28"/>
  <c r="BE241" i="28" s="1"/>
  <c r="BD249" i="28"/>
  <c r="BE249" i="28" s="1"/>
  <c r="BD257" i="28"/>
  <c r="BE257" i="28" s="1"/>
  <c r="BD265" i="28"/>
  <c r="BE265" i="28" s="1"/>
  <c r="BD273" i="28"/>
  <c r="BE273" i="28" s="1"/>
  <c r="BD281" i="28"/>
  <c r="BE281" i="28" s="1"/>
  <c r="BD289" i="28"/>
  <c r="BE289" i="28" s="1"/>
  <c r="BD297" i="28"/>
  <c r="BE297" i="28" s="1"/>
  <c r="BD305" i="28"/>
  <c r="BE305" i="28" s="1"/>
  <c r="BD215" i="28"/>
  <c r="BE215" i="28" s="1"/>
  <c r="BD223" i="28"/>
  <c r="BE223" i="28" s="1"/>
  <c r="BD231" i="28"/>
  <c r="BE231" i="28" s="1"/>
  <c r="BD239" i="28"/>
  <c r="BE239" i="28" s="1"/>
  <c r="BD247" i="28"/>
  <c r="BE247" i="28" s="1"/>
  <c r="BD255" i="28"/>
  <c r="BE255" i="28" s="1"/>
  <c r="BD263" i="28"/>
  <c r="BE263" i="28" s="1"/>
  <c r="BD271" i="28"/>
  <c r="BE271" i="28" s="1"/>
  <c r="BD279" i="28"/>
  <c r="BE279" i="28" s="1"/>
  <c r="BD287" i="28"/>
  <c r="BE287" i="28" s="1"/>
  <c r="BD295" i="28"/>
  <c r="BE295" i="28" s="1"/>
  <c r="BD303" i="28"/>
  <c r="BE303" i="28" s="1"/>
  <c r="BD308" i="28"/>
  <c r="BE308" i="28" s="1"/>
  <c r="BD310" i="28"/>
  <c r="BE310" i="28" s="1"/>
  <c r="BD312" i="28"/>
  <c r="BE312" i="28" s="1"/>
  <c r="BD314" i="28"/>
  <c r="BE314" i="28" s="1"/>
  <c r="BD316" i="28"/>
  <c r="BE316" i="28" s="1"/>
  <c r="BD318" i="28"/>
  <c r="BE318" i="28" s="1"/>
  <c r="BD320" i="28"/>
  <c r="BE320" i="28" s="1"/>
  <c r="BD322" i="28"/>
  <c r="BE322" i="28" s="1"/>
  <c r="BD324" i="28"/>
  <c r="BE324" i="28" s="1"/>
  <c r="BD326" i="28"/>
  <c r="BE326" i="28" s="1"/>
  <c r="BD328" i="28"/>
  <c r="BE328" i="28" s="1"/>
  <c r="BD330" i="28"/>
  <c r="BE330" i="28" s="1"/>
  <c r="BD332" i="28"/>
  <c r="BE332" i="28" s="1"/>
  <c r="BD334" i="28"/>
  <c r="BE334" i="28" s="1"/>
  <c r="BD336" i="28"/>
  <c r="BE336" i="28" s="1"/>
  <c r="BD338" i="28"/>
  <c r="BE338" i="28" s="1"/>
  <c r="BD340" i="28"/>
  <c r="BE340" i="28" s="1"/>
  <c r="BD342" i="28"/>
  <c r="BE342" i="28" s="1"/>
  <c r="BD344" i="28"/>
  <c r="BE344" i="28" s="1"/>
  <c r="BD346" i="28"/>
  <c r="BE346" i="28" s="1"/>
  <c r="BD348" i="28"/>
  <c r="BE348" i="28" s="1"/>
  <c r="BD350" i="28"/>
  <c r="BE350" i="28" s="1"/>
  <c r="BD352" i="28"/>
  <c r="BE352" i="28" s="1"/>
  <c r="BD221" i="28"/>
  <c r="BE221" i="28" s="1"/>
  <c r="BD229" i="28"/>
  <c r="BE229" i="28" s="1"/>
  <c r="BD237" i="28"/>
  <c r="BE237" i="28" s="1"/>
  <c r="BD245" i="28"/>
  <c r="BE245" i="28" s="1"/>
  <c r="BD253" i="28"/>
  <c r="BE253" i="28" s="1"/>
  <c r="BD261" i="28"/>
  <c r="BE261" i="28" s="1"/>
  <c r="BD269" i="28"/>
  <c r="BE269" i="28" s="1"/>
  <c r="BD277" i="28"/>
  <c r="BE277" i="28" s="1"/>
  <c r="BD285" i="28"/>
  <c r="BE285" i="28" s="1"/>
  <c r="BD293" i="28"/>
  <c r="BE293" i="28" s="1"/>
  <c r="BD301" i="28"/>
  <c r="BE301" i="28" s="1"/>
  <c r="BD219" i="28"/>
  <c r="BE219" i="28" s="1"/>
  <c r="BD243" i="28"/>
  <c r="BE243" i="28" s="1"/>
  <c r="BD275" i="28"/>
  <c r="BE275" i="28" s="1"/>
  <c r="BD307" i="28"/>
  <c r="BE307" i="28" s="1"/>
  <c r="BD315" i="28"/>
  <c r="BE315" i="28" s="1"/>
  <c r="BD323" i="28"/>
  <c r="BE323" i="28" s="1"/>
  <c r="BD259" i="28"/>
  <c r="BE259" i="28" s="1"/>
  <c r="BD291" i="28"/>
  <c r="BE291" i="28" s="1"/>
  <c r="BD311" i="28"/>
  <c r="BE311" i="28" s="1"/>
  <c r="BD319" i="28"/>
  <c r="BE319" i="28" s="1"/>
  <c r="BD227" i="28"/>
  <c r="BE227" i="28" s="1"/>
  <c r="BD251" i="28"/>
  <c r="BE251" i="28" s="1"/>
  <c r="BD313" i="28"/>
  <c r="BE313" i="28" s="1"/>
  <c r="BD327" i="28"/>
  <c r="BE327" i="28" s="1"/>
  <c r="BD335" i="28"/>
  <c r="BE335" i="28" s="1"/>
  <c r="BD343" i="28"/>
  <c r="BE343" i="28" s="1"/>
  <c r="BD351" i="28"/>
  <c r="BE351" i="28" s="1"/>
  <c r="BD235" i="28"/>
  <c r="BE235" i="28" s="1"/>
  <c r="BD267" i="28"/>
  <c r="BE267" i="28" s="1"/>
  <c r="BD299" i="28"/>
  <c r="BE299" i="28" s="1"/>
  <c r="BD309" i="28"/>
  <c r="BE309" i="28" s="1"/>
  <c r="BD317" i="28"/>
  <c r="BE317" i="28" s="1"/>
  <c r="BD325" i="28"/>
  <c r="BE325" i="28" s="1"/>
  <c r="BD329" i="28"/>
  <c r="BE329" i="28" s="1"/>
  <c r="BD333" i="28"/>
  <c r="BE333" i="28" s="1"/>
  <c r="BD337" i="28"/>
  <c r="BE337" i="28" s="1"/>
  <c r="BD341" i="28"/>
  <c r="BE341" i="28" s="1"/>
  <c r="BD345" i="28"/>
  <c r="BE345" i="28" s="1"/>
  <c r="BD349" i="28"/>
  <c r="BE349" i="28" s="1"/>
  <c r="BD283" i="28"/>
  <c r="BE283" i="28" s="1"/>
  <c r="BD321" i="28"/>
  <c r="BE321" i="28" s="1"/>
  <c r="BD331" i="28"/>
  <c r="BE331" i="28" s="1"/>
  <c r="BD339" i="28"/>
  <c r="BE339" i="28" s="1"/>
  <c r="BD347" i="28"/>
  <c r="BE347" i="28" s="1"/>
  <c r="BB136" i="28"/>
  <c r="BB10" i="28" s="1"/>
  <c r="BB137" i="28"/>
  <c r="BB139" i="28"/>
  <c r="BB141" i="28"/>
  <c r="BB143" i="28"/>
  <c r="BB145" i="28"/>
  <c r="BB147" i="28"/>
  <c r="BB149" i="28"/>
  <c r="BB151" i="28"/>
  <c r="BB153" i="28"/>
  <c r="BB155" i="28"/>
  <c r="BB157" i="28"/>
  <c r="BB159" i="28"/>
  <c r="BB161" i="28"/>
  <c r="BB163" i="28"/>
  <c r="BB165" i="28"/>
  <c r="BB167" i="28"/>
  <c r="BB169" i="28"/>
  <c r="BB171" i="28"/>
  <c r="BB173" i="28"/>
  <c r="BB175" i="28"/>
  <c r="BB177" i="28"/>
  <c r="BB179" i="28"/>
  <c r="BB181" i="28"/>
  <c r="BB183" i="28"/>
  <c r="BB185" i="28"/>
  <c r="BB187" i="28"/>
  <c r="BB189" i="28"/>
  <c r="BB191" i="28"/>
  <c r="BB193" i="28"/>
  <c r="BB195" i="28"/>
  <c r="BB197" i="28"/>
  <c r="BB199" i="28"/>
  <c r="BB201" i="28"/>
  <c r="BB203" i="28"/>
  <c r="BB205" i="28"/>
  <c r="BB207" i="28"/>
  <c r="BB209" i="28"/>
  <c r="BB211" i="28"/>
  <c r="BB213" i="28"/>
  <c r="BB215" i="28"/>
  <c r="BB217" i="28"/>
  <c r="BB219" i="28"/>
  <c r="BB221" i="28"/>
  <c r="BB223" i="28"/>
  <c r="BB225" i="28"/>
  <c r="BB227" i="28"/>
  <c r="BB229" i="28"/>
  <c r="BB231" i="28"/>
  <c r="BB233" i="28"/>
  <c r="BB235" i="28"/>
  <c r="BB237" i="28"/>
  <c r="BB239" i="28"/>
  <c r="BB241" i="28"/>
  <c r="BB243" i="28"/>
  <c r="BB245" i="28"/>
  <c r="BB247" i="28"/>
  <c r="BB249" i="28"/>
  <c r="BB251" i="28"/>
  <c r="BB253" i="28"/>
  <c r="BB255" i="28"/>
  <c r="BB257" i="28"/>
  <c r="BB259" i="28"/>
  <c r="BB261" i="28"/>
  <c r="BB263" i="28"/>
  <c r="BB265" i="28"/>
  <c r="BB267" i="28"/>
  <c r="BB269" i="28"/>
  <c r="BB271" i="28"/>
  <c r="BB273" i="28"/>
  <c r="BB275" i="28"/>
  <c r="BB277" i="28"/>
  <c r="BB279" i="28"/>
  <c r="BB281" i="28"/>
  <c r="BB283" i="28"/>
  <c r="BB285" i="28"/>
  <c r="BB287" i="28"/>
  <c r="BB289" i="28"/>
  <c r="BB291" i="28"/>
  <c r="BB293" i="28"/>
  <c r="BB295" i="28"/>
  <c r="BB297" i="28"/>
  <c r="BB299" i="28"/>
  <c r="BB301" i="28"/>
  <c r="BB303" i="28"/>
  <c r="BB305" i="28"/>
  <c r="BB138" i="28"/>
  <c r="BB142" i="28"/>
  <c r="BB146" i="28"/>
  <c r="BB150" i="28"/>
  <c r="BB154" i="28"/>
  <c r="BB158" i="28"/>
  <c r="BB162" i="28"/>
  <c r="BB166" i="28"/>
  <c r="BB170" i="28"/>
  <c r="BB174" i="28"/>
  <c r="BB178" i="28"/>
  <c r="BB182" i="28"/>
  <c r="BB186" i="28"/>
  <c r="BB190" i="28"/>
  <c r="BB194" i="28"/>
  <c r="BB198" i="28"/>
  <c r="BB202" i="28"/>
  <c r="BB206" i="28"/>
  <c r="BB210" i="28"/>
  <c r="BB218" i="28"/>
  <c r="BB226" i="28"/>
  <c r="BB234" i="28"/>
  <c r="BB242" i="28"/>
  <c r="BB250" i="28"/>
  <c r="BB258" i="28"/>
  <c r="BB266" i="28"/>
  <c r="BB274" i="28"/>
  <c r="BB282" i="28"/>
  <c r="BB290" i="28"/>
  <c r="BB298" i="28"/>
  <c r="BB306" i="28"/>
  <c r="BB308" i="28"/>
  <c r="BB310" i="28"/>
  <c r="BB312" i="28"/>
  <c r="BB314" i="28"/>
  <c r="BB316" i="28"/>
  <c r="BB318" i="28"/>
  <c r="BB320" i="28"/>
  <c r="BB322" i="28"/>
  <c r="BB324" i="28"/>
  <c r="BB326" i="28"/>
  <c r="BB328" i="28"/>
  <c r="BB330" i="28"/>
  <c r="BB332" i="28"/>
  <c r="BB334" i="28"/>
  <c r="BB336" i="28"/>
  <c r="BB338" i="28"/>
  <c r="BB340" i="28"/>
  <c r="BB342" i="28"/>
  <c r="BB344" i="28"/>
  <c r="BB346" i="28"/>
  <c r="BB348" i="28"/>
  <c r="BB350" i="28"/>
  <c r="BB352" i="28"/>
  <c r="BB288" i="28"/>
  <c r="BB296" i="28"/>
  <c r="BB304" i="28"/>
  <c r="BB140" i="28"/>
  <c r="BB144" i="28"/>
  <c r="BB148" i="28"/>
  <c r="BB152" i="28"/>
  <c r="BB156" i="28"/>
  <c r="BB160" i="28"/>
  <c r="BB164" i="28"/>
  <c r="BB168" i="28"/>
  <c r="BB172" i="28"/>
  <c r="BB176" i="28"/>
  <c r="BB180" i="28"/>
  <c r="BB184" i="28"/>
  <c r="BB188" i="28"/>
  <c r="BB192" i="28"/>
  <c r="BB196" i="28"/>
  <c r="BB200" i="28"/>
  <c r="BB204" i="28"/>
  <c r="BB208" i="28"/>
  <c r="BB214" i="28"/>
  <c r="BB222" i="28"/>
  <c r="BB230" i="28"/>
  <c r="BB238" i="28"/>
  <c r="BB246" i="28"/>
  <c r="BB254" i="28"/>
  <c r="BB262" i="28"/>
  <c r="BB270" i="28"/>
  <c r="BB278" i="28"/>
  <c r="BB286" i="28"/>
  <c r="BB294" i="28"/>
  <c r="BB302" i="28"/>
  <c r="BB307" i="28"/>
  <c r="BB309" i="28"/>
  <c r="BB311" i="28"/>
  <c r="BB313" i="28"/>
  <c r="BB315" i="28"/>
  <c r="BB317" i="28"/>
  <c r="BB216" i="28"/>
  <c r="BB224" i="28"/>
  <c r="BB232" i="28"/>
  <c r="BB240" i="28"/>
  <c r="BB248" i="28"/>
  <c r="BB256" i="28"/>
  <c r="BB264" i="28"/>
  <c r="BB272" i="28"/>
  <c r="BB280" i="28"/>
  <c r="BB228" i="28"/>
  <c r="BB260" i="28"/>
  <c r="BB292" i="28"/>
  <c r="BB319" i="28"/>
  <c r="BB323" i="28"/>
  <c r="BB327" i="28"/>
  <c r="BB331" i="28"/>
  <c r="BB335" i="28"/>
  <c r="BB339" i="28"/>
  <c r="BB343" i="28"/>
  <c r="BB347" i="28"/>
  <c r="BB351" i="28"/>
  <c r="BB276" i="28"/>
  <c r="BB321" i="28"/>
  <c r="BB333" i="28"/>
  <c r="BB341" i="28"/>
  <c r="BB349" i="28"/>
  <c r="BB236" i="28"/>
  <c r="BB268" i="28"/>
  <c r="BB300" i="28"/>
  <c r="BB220" i="28"/>
  <c r="BB252" i="28"/>
  <c r="BB284" i="28"/>
  <c r="BB212" i="28"/>
  <c r="BB244" i="28"/>
  <c r="BB325" i="28"/>
  <c r="BB329" i="28"/>
  <c r="BB337" i="28"/>
  <c r="BB345" i="28"/>
  <c r="AZ136" i="28"/>
  <c r="AZ10" i="28" s="1"/>
  <c r="AZ137" i="28"/>
  <c r="AZ141" i="28"/>
  <c r="AZ145" i="28"/>
  <c r="AZ149" i="28"/>
  <c r="AZ153" i="28"/>
  <c r="AZ157" i="28"/>
  <c r="AZ161" i="28"/>
  <c r="AZ165" i="28"/>
  <c r="AZ169" i="28"/>
  <c r="AZ173" i="28"/>
  <c r="AZ177" i="28"/>
  <c r="AZ181" i="28"/>
  <c r="AZ185" i="28"/>
  <c r="AZ189" i="28"/>
  <c r="AZ193" i="28"/>
  <c r="AZ197" i="28"/>
  <c r="AZ201" i="28"/>
  <c r="AZ205" i="28"/>
  <c r="AZ209" i="28"/>
  <c r="AZ213" i="28"/>
  <c r="AZ217" i="28"/>
  <c r="AZ221" i="28"/>
  <c r="AZ225" i="28"/>
  <c r="AZ229" i="28"/>
  <c r="AZ233" i="28"/>
  <c r="AZ237" i="28"/>
  <c r="AZ241" i="28"/>
  <c r="AZ245" i="28"/>
  <c r="AZ249" i="28"/>
  <c r="AZ253" i="28"/>
  <c r="AZ257" i="28"/>
  <c r="AZ261" i="28"/>
  <c r="AZ265" i="28"/>
  <c r="AZ269" i="28"/>
  <c r="AZ273" i="28"/>
  <c r="AZ277" i="28"/>
  <c r="AZ281" i="28"/>
  <c r="AZ285" i="28"/>
  <c r="AZ289" i="28"/>
  <c r="AZ293" i="28"/>
  <c r="AZ297" i="28"/>
  <c r="AZ301" i="28"/>
  <c r="AZ305" i="28"/>
  <c r="AZ309" i="28"/>
  <c r="AZ313" i="28"/>
  <c r="AZ317" i="28"/>
  <c r="AZ321" i="28"/>
  <c r="AZ325" i="28"/>
  <c r="AZ329" i="28"/>
  <c r="AZ333" i="28"/>
  <c r="AZ337" i="28"/>
  <c r="AZ341" i="28"/>
  <c r="AZ345" i="28"/>
  <c r="AZ349" i="28"/>
  <c r="AZ139" i="28"/>
  <c r="AZ147" i="28"/>
  <c r="AZ151" i="28"/>
  <c r="AZ159" i="28"/>
  <c r="AZ167" i="28"/>
  <c r="AZ175" i="28"/>
  <c r="AZ179" i="28"/>
  <c r="AZ187" i="28"/>
  <c r="AZ195" i="28"/>
  <c r="AZ203" i="28"/>
  <c r="AZ215" i="28"/>
  <c r="AZ223" i="28"/>
  <c r="AZ231" i="28"/>
  <c r="AZ239" i="28"/>
  <c r="AZ247" i="28"/>
  <c r="AZ255" i="28"/>
  <c r="AZ263" i="28"/>
  <c r="AZ271" i="28"/>
  <c r="AZ275" i="28"/>
  <c r="AZ283" i="28"/>
  <c r="AZ291" i="28"/>
  <c r="AZ295" i="28"/>
  <c r="AZ303" i="28"/>
  <c r="AZ311" i="28"/>
  <c r="AZ323" i="28"/>
  <c r="AZ331" i="28"/>
  <c r="AZ339" i="28"/>
  <c r="AZ347" i="28"/>
  <c r="AZ351" i="28"/>
  <c r="AZ140" i="28"/>
  <c r="AZ148" i="28"/>
  <c r="AZ138" i="28"/>
  <c r="AZ142" i="28"/>
  <c r="AZ146" i="28"/>
  <c r="AZ150" i="28"/>
  <c r="AZ154" i="28"/>
  <c r="AZ158" i="28"/>
  <c r="AZ162" i="28"/>
  <c r="AZ166" i="28"/>
  <c r="AZ170" i="28"/>
  <c r="AZ174" i="28"/>
  <c r="AZ178" i="28"/>
  <c r="AZ182" i="28"/>
  <c r="AZ186" i="28"/>
  <c r="AZ190" i="28"/>
  <c r="AZ194" i="28"/>
  <c r="AZ198" i="28"/>
  <c r="AZ202" i="28"/>
  <c r="AZ206" i="28"/>
  <c r="AZ210" i="28"/>
  <c r="AZ214" i="28"/>
  <c r="AZ218" i="28"/>
  <c r="AZ222" i="28"/>
  <c r="AZ226" i="28"/>
  <c r="AZ230" i="28"/>
  <c r="AZ234" i="28"/>
  <c r="AZ238" i="28"/>
  <c r="AZ242" i="28"/>
  <c r="AZ246" i="28"/>
  <c r="AZ250" i="28"/>
  <c r="AZ254" i="28"/>
  <c r="AZ258" i="28"/>
  <c r="AZ262" i="28"/>
  <c r="AZ266" i="28"/>
  <c r="AZ270" i="28"/>
  <c r="AZ274" i="28"/>
  <c r="AZ278" i="28"/>
  <c r="AZ282" i="28"/>
  <c r="AZ286" i="28"/>
  <c r="AZ290" i="28"/>
  <c r="AZ294" i="28"/>
  <c r="AZ298" i="28"/>
  <c r="AZ302" i="28"/>
  <c r="AZ306" i="28"/>
  <c r="AZ310" i="28"/>
  <c r="AZ314" i="28"/>
  <c r="AZ318" i="28"/>
  <c r="AZ322" i="28"/>
  <c r="AZ326" i="28"/>
  <c r="AZ330" i="28"/>
  <c r="AZ334" i="28"/>
  <c r="AZ338" i="28"/>
  <c r="AZ342" i="28"/>
  <c r="AZ346" i="28"/>
  <c r="AZ350" i="28"/>
  <c r="AZ143" i="28"/>
  <c r="AZ155" i="28"/>
  <c r="AZ163" i="28"/>
  <c r="AZ171" i="28"/>
  <c r="AZ183" i="28"/>
  <c r="AZ191" i="28"/>
  <c r="AZ199" i="28"/>
  <c r="AZ207" i="28"/>
  <c r="AZ211" i="28"/>
  <c r="AZ219" i="28"/>
  <c r="AZ227" i="28"/>
  <c r="AZ235" i="28"/>
  <c r="AZ243" i="28"/>
  <c r="AZ251" i="28"/>
  <c r="AZ259" i="28"/>
  <c r="AZ267" i="28"/>
  <c r="AZ279" i="28"/>
  <c r="AZ287" i="28"/>
  <c r="AZ299" i="28"/>
  <c r="AZ307" i="28"/>
  <c r="AZ315" i="28"/>
  <c r="AZ319" i="28"/>
  <c r="AZ327" i="28"/>
  <c r="AZ335" i="28"/>
  <c r="AZ343" i="28"/>
  <c r="AZ144" i="28"/>
  <c r="AZ152" i="28"/>
  <c r="AZ160" i="28"/>
  <c r="AZ156" i="28"/>
  <c r="AZ176" i="28"/>
  <c r="AZ192" i="28"/>
  <c r="AZ208" i="28"/>
  <c r="AZ224" i="28"/>
  <c r="AZ240" i="28"/>
  <c r="AZ256" i="28"/>
  <c r="AZ272" i="28"/>
  <c r="AZ288" i="28"/>
  <c r="AZ304" i="28"/>
  <c r="AZ320" i="28"/>
  <c r="AZ336" i="28"/>
  <c r="AZ352" i="28"/>
  <c r="AZ200" i="28"/>
  <c r="AZ232" i="28"/>
  <c r="AZ264" i="28"/>
  <c r="AZ296" i="28"/>
  <c r="AZ328" i="28"/>
  <c r="AZ172" i="28"/>
  <c r="AZ204" i="28"/>
  <c r="AZ236" i="28"/>
  <c r="AZ268" i="28"/>
  <c r="AZ300" i="28"/>
  <c r="AZ332" i="28"/>
  <c r="AZ164" i="28"/>
  <c r="AZ180" i="28"/>
  <c r="AZ196" i="28"/>
  <c r="AZ212" i="28"/>
  <c r="AZ228" i="28"/>
  <c r="AZ244" i="28"/>
  <c r="AZ260" i="28"/>
  <c r="AZ276" i="28"/>
  <c r="AZ292" i="28"/>
  <c r="AZ308" i="28"/>
  <c r="AZ324" i="28"/>
  <c r="AZ340" i="28"/>
  <c r="AZ168" i="28"/>
  <c r="AZ184" i="28"/>
  <c r="AZ216" i="28"/>
  <c r="AZ248" i="28"/>
  <c r="AZ280" i="28"/>
  <c r="AZ312" i="28"/>
  <c r="AZ344" i="28"/>
  <c r="AZ188" i="28"/>
  <c r="AZ220" i="28"/>
  <c r="AZ252" i="28"/>
  <c r="AZ284" i="28"/>
  <c r="AZ316" i="28"/>
  <c r="AZ348" i="28"/>
  <c r="AZ25" i="28"/>
  <c r="AZ29" i="28"/>
  <c r="AZ33" i="28"/>
  <c r="AZ37" i="28"/>
  <c r="AZ41" i="28"/>
  <c r="AZ45" i="28"/>
  <c r="AZ49" i="28"/>
  <c r="AZ53" i="28"/>
  <c r="AZ57" i="28"/>
  <c r="AZ61" i="28"/>
  <c r="AZ65" i="28"/>
  <c r="AZ69" i="28"/>
  <c r="AZ73" i="28"/>
  <c r="AZ77" i="28"/>
  <c r="AZ81" i="28"/>
  <c r="AZ85" i="28"/>
  <c r="AZ89" i="28"/>
  <c r="AZ93" i="28"/>
  <c r="AZ97" i="28"/>
  <c r="AZ101" i="28"/>
  <c r="AZ105" i="28"/>
  <c r="BA105" i="28" s="1"/>
  <c r="AZ109" i="28"/>
  <c r="BA109" i="28" s="1"/>
  <c r="AZ113" i="28"/>
  <c r="BA113" i="28" s="1"/>
  <c r="AZ117" i="28"/>
  <c r="BA117" i="28" s="1"/>
  <c r="AZ121" i="28"/>
  <c r="BA121" i="28" s="1"/>
  <c r="AZ132" i="28"/>
  <c r="AZ26" i="28"/>
  <c r="AZ30" i="28"/>
  <c r="AZ34" i="28"/>
  <c r="AZ38" i="28"/>
  <c r="AZ42" i="28"/>
  <c r="AZ46" i="28"/>
  <c r="AZ50" i="28"/>
  <c r="AZ54" i="28"/>
  <c r="AZ58" i="28"/>
  <c r="AZ62" i="28"/>
  <c r="AZ66" i="28"/>
  <c r="AZ70" i="28"/>
  <c r="AZ74" i="28"/>
  <c r="AZ78" i="28"/>
  <c r="AZ82" i="28"/>
  <c r="AZ86" i="28"/>
  <c r="AZ90" i="28"/>
  <c r="AZ94" i="28"/>
  <c r="AZ98" i="28"/>
  <c r="AZ102" i="28"/>
  <c r="AZ106" i="28"/>
  <c r="BA106" i="28" s="1"/>
  <c r="AZ110" i="28"/>
  <c r="BA110" i="28" s="1"/>
  <c r="AZ114" i="28"/>
  <c r="BA114" i="28" s="1"/>
  <c r="AZ118" i="28"/>
  <c r="BA118" i="28" s="1"/>
  <c r="AZ122" i="28"/>
  <c r="BA122" i="28" s="1"/>
  <c r="AZ133" i="28"/>
  <c r="AZ23" i="28"/>
  <c r="AZ27" i="28"/>
  <c r="AZ31" i="28"/>
  <c r="AZ35" i="28"/>
  <c r="AZ39" i="28"/>
  <c r="AZ43" i="28"/>
  <c r="AZ47" i="28"/>
  <c r="AZ51" i="28"/>
  <c r="AZ55" i="28"/>
  <c r="AZ59" i="28"/>
  <c r="AZ63" i="28"/>
  <c r="AZ67" i="28"/>
  <c r="AZ71" i="28"/>
  <c r="AZ75" i="28"/>
  <c r="AZ79" i="28"/>
  <c r="AZ83" i="28"/>
  <c r="AZ87" i="28"/>
  <c r="AZ91" i="28"/>
  <c r="AZ95" i="28"/>
  <c r="AZ99" i="28"/>
  <c r="AZ103" i="28"/>
  <c r="AZ107" i="28"/>
  <c r="BA107" i="28" s="1"/>
  <c r="AZ111" i="28"/>
  <c r="BA111" i="28" s="1"/>
  <c r="AZ115" i="28"/>
  <c r="BA115" i="28" s="1"/>
  <c r="AZ119" i="28"/>
  <c r="BA119" i="28" s="1"/>
  <c r="AZ123" i="28"/>
  <c r="BA123" i="28" s="1"/>
  <c r="AZ24" i="28"/>
  <c r="AZ28" i="28"/>
  <c r="AZ32" i="28"/>
  <c r="AZ36" i="28"/>
  <c r="AZ40" i="28"/>
  <c r="AZ44" i="28"/>
  <c r="AZ48" i="28"/>
  <c r="AZ52" i="28"/>
  <c r="AZ68" i="28"/>
  <c r="AZ84" i="28"/>
  <c r="AZ100" i="28"/>
  <c r="AZ116" i="28"/>
  <c r="BA116" i="28" s="1"/>
  <c r="AZ56" i="28"/>
  <c r="AZ72" i="28"/>
  <c r="AZ88" i="28"/>
  <c r="AZ104" i="28"/>
  <c r="AZ120" i="28"/>
  <c r="BA120" i="28" s="1"/>
  <c r="AZ60" i="28"/>
  <c r="AZ76" i="28"/>
  <c r="AZ92" i="28"/>
  <c r="AZ108" i="28"/>
  <c r="BA108" i="28" s="1"/>
  <c r="AZ124" i="28"/>
  <c r="BA124" i="28" s="1"/>
  <c r="AZ64" i="28"/>
  <c r="AZ80" i="28"/>
  <c r="AZ96" i="28"/>
  <c r="AZ112" i="28"/>
  <c r="BA112" i="28" s="1"/>
  <c r="AZ14" i="28"/>
  <c r="AZ17" i="28"/>
  <c r="AZ21" i="28"/>
  <c r="AZ18" i="28"/>
  <c r="AZ22" i="28"/>
  <c r="AZ15" i="28"/>
  <c r="AZ19" i="28"/>
  <c r="AZ16" i="28"/>
  <c r="AZ20" i="28"/>
  <c r="AP53" i="28"/>
  <c r="AX27" i="28"/>
  <c r="AP68" i="28"/>
  <c r="AX72" i="28"/>
  <c r="AX63" i="28"/>
  <c r="AN28" i="28"/>
  <c r="AV64" i="28"/>
  <c r="AV39" i="28"/>
  <c r="AX56" i="28"/>
  <c r="AV348" i="28"/>
  <c r="AL55" i="28"/>
  <c r="AX60" i="28"/>
  <c r="AX53" i="28"/>
  <c r="AX25" i="28"/>
  <c r="AV67" i="28"/>
  <c r="AV26" i="28"/>
  <c r="AV352" i="28"/>
  <c r="AL60" i="28"/>
  <c r="AL40" i="28"/>
  <c r="AL343" i="28"/>
  <c r="AX68" i="28"/>
  <c r="AX47" i="28"/>
  <c r="AX29" i="28"/>
  <c r="AX26" i="28"/>
  <c r="AV57" i="28"/>
  <c r="AV28" i="28"/>
  <c r="AL349" i="28"/>
  <c r="AL342" i="28"/>
  <c r="AL50" i="28"/>
  <c r="AX77" i="28"/>
  <c r="AX54" i="28"/>
  <c r="AV70" i="28"/>
  <c r="AV56" i="28"/>
  <c r="AL52" i="28"/>
  <c r="AL56" i="28"/>
  <c r="AL59" i="28"/>
  <c r="AN68" i="28"/>
  <c r="AP75" i="28"/>
  <c r="BB109" i="28"/>
  <c r="BC109" i="28" s="1"/>
  <c r="AR51" i="28"/>
  <c r="AN72" i="28"/>
  <c r="AP338" i="28"/>
  <c r="AN65" i="28"/>
  <c r="AN63" i="28"/>
  <c r="AP55" i="28"/>
  <c r="AP50" i="28"/>
  <c r="AP72" i="28"/>
  <c r="AN74" i="28"/>
  <c r="AN344" i="28"/>
  <c r="AN38" i="28"/>
  <c r="AP29" i="28"/>
  <c r="AR40" i="28"/>
  <c r="AN24" i="28"/>
  <c r="AN69" i="28"/>
  <c r="AR44" i="28"/>
  <c r="BB118" i="28"/>
  <c r="BC118" i="28" s="1"/>
  <c r="AP46" i="28"/>
  <c r="AR28" i="28"/>
  <c r="AN352" i="28"/>
  <c r="AN36" i="28"/>
  <c r="AN347" i="28"/>
  <c r="AN76" i="28"/>
  <c r="AN35" i="28"/>
  <c r="AN25" i="28"/>
  <c r="AN39" i="28"/>
  <c r="AN32" i="28"/>
  <c r="AV346" i="28"/>
  <c r="AV350" i="28"/>
  <c r="AV342" i="28"/>
  <c r="AV343" i="28"/>
  <c r="AV30" i="28"/>
  <c r="AV29" i="28"/>
  <c r="AV48" i="28"/>
  <c r="AV36" i="28"/>
  <c r="AV31" i="28"/>
  <c r="AV49" i="28"/>
  <c r="AV38" i="28"/>
  <c r="AV43" i="28"/>
  <c r="AV65" i="28"/>
  <c r="AV58" i="28"/>
  <c r="AV75" i="28"/>
  <c r="AV77" i="28"/>
  <c r="AV74" i="28"/>
  <c r="AV76" i="28"/>
  <c r="AV347" i="28"/>
  <c r="AV351" i="28"/>
  <c r="AV344" i="28"/>
  <c r="AV24" i="28"/>
  <c r="AV35" i="28"/>
  <c r="AV52" i="28"/>
  <c r="AV42" i="28"/>
  <c r="AV50" i="28"/>
  <c r="AV46" i="28"/>
  <c r="AV69" i="28"/>
  <c r="AV62" i="28"/>
  <c r="AV59" i="28"/>
  <c r="AV345" i="28"/>
  <c r="AV349" i="28"/>
  <c r="AV341" i="28"/>
  <c r="AV339" i="28"/>
  <c r="AV25" i="28"/>
  <c r="AV23" i="28"/>
  <c r="AV44" i="28"/>
  <c r="AV45" i="28"/>
  <c r="AV27" i="28"/>
  <c r="AV54" i="28"/>
  <c r="AV55" i="28"/>
  <c r="AV33" i="28"/>
  <c r="AV61" i="28"/>
  <c r="AV60" i="28"/>
  <c r="AV68" i="28"/>
  <c r="AV72" i="28"/>
  <c r="AV78" i="28"/>
  <c r="AV71" i="28"/>
  <c r="AV34" i="28"/>
  <c r="AV37" i="28"/>
  <c r="AV41" i="28"/>
  <c r="AL348" i="28"/>
  <c r="AL339" i="28"/>
  <c r="AL27" i="28"/>
  <c r="AL58" i="28"/>
  <c r="AL338" i="28"/>
  <c r="AL53" i="28"/>
  <c r="AL46" i="28"/>
  <c r="AL351" i="28"/>
  <c r="AL64" i="28"/>
  <c r="AL39" i="28"/>
  <c r="AL347" i="28"/>
  <c r="AL73" i="28"/>
  <c r="AL51" i="28"/>
  <c r="AL30" i="28"/>
  <c r="AL341" i="28"/>
  <c r="AL68" i="28"/>
  <c r="AL43" i="28"/>
  <c r="AL23" i="28"/>
  <c r="AL344" i="28"/>
  <c r="AL57" i="28"/>
  <c r="AL35" i="28"/>
  <c r="AL25" i="28"/>
  <c r="AL47" i="28"/>
  <c r="AL61" i="28"/>
  <c r="AL34" i="28"/>
  <c r="AL48" i="28"/>
  <c r="AL33" i="28"/>
  <c r="AL42" i="28"/>
  <c r="AL66" i="28"/>
  <c r="AL54" i="28"/>
  <c r="AL38" i="28"/>
  <c r="AL340" i="28"/>
  <c r="AL49" i="28"/>
  <c r="AL75" i="28"/>
  <c r="AL45" i="28"/>
  <c r="AL32" i="28"/>
  <c r="AL78" i="28"/>
  <c r="AL41" i="28"/>
  <c r="AL346" i="28"/>
  <c r="AL76" i="28"/>
  <c r="AL37" i="28"/>
  <c r="AL350" i="28"/>
  <c r="AL72" i="28"/>
  <c r="AL67" i="28"/>
  <c r="AL28" i="28"/>
  <c r="AL24" i="28"/>
  <c r="AL345" i="28"/>
  <c r="AL65" i="28"/>
  <c r="AL63" i="28"/>
  <c r="AL44" i="28"/>
  <c r="AL26" i="28"/>
  <c r="AL69" i="28"/>
  <c r="AL71" i="28"/>
  <c r="AL29" i="28"/>
  <c r="AX345" i="28"/>
  <c r="AX349" i="28"/>
  <c r="AX339" i="28"/>
  <c r="AX343" i="28"/>
  <c r="AX32" i="28"/>
  <c r="AX24" i="28"/>
  <c r="AX42" i="28"/>
  <c r="AX39" i="28"/>
  <c r="AX45" i="28"/>
  <c r="AX52" i="28"/>
  <c r="AX34" i="28"/>
  <c r="AX41" i="28"/>
  <c r="AX55" i="28"/>
  <c r="AX71" i="28"/>
  <c r="AX66" i="28"/>
  <c r="AX64" i="28"/>
  <c r="AX76" i="28"/>
  <c r="AX74" i="28"/>
  <c r="AX346" i="28"/>
  <c r="AX350" i="28"/>
  <c r="AX340" i="28"/>
  <c r="AX352" i="28"/>
  <c r="AX348" i="28"/>
  <c r="AX338" i="28"/>
  <c r="AX342" i="28"/>
  <c r="AX28" i="28"/>
  <c r="AX30" i="28"/>
  <c r="AX38" i="28"/>
  <c r="AX43" i="28"/>
  <c r="AX40" i="28"/>
  <c r="AX35" i="28"/>
  <c r="AX31" i="28"/>
  <c r="AX58" i="28"/>
  <c r="AX49" i="28"/>
  <c r="AX67" i="28"/>
  <c r="AX61" i="28"/>
  <c r="AX62" i="28"/>
  <c r="AX70" i="28"/>
  <c r="AX78" i="28"/>
  <c r="AX344" i="28"/>
  <c r="AX75" i="28"/>
  <c r="AX73" i="28"/>
  <c r="AX59" i="28"/>
  <c r="AX44" i="28"/>
  <c r="AX51" i="28"/>
  <c r="AX46" i="28"/>
  <c r="AX36" i="28"/>
  <c r="AV66" i="28"/>
  <c r="AV63" i="28"/>
  <c r="AV51" i="28"/>
  <c r="AV40" i="28"/>
  <c r="AV340" i="28"/>
  <c r="AX351" i="28"/>
  <c r="AL352" i="28"/>
  <c r="AL70" i="28"/>
  <c r="AL74" i="28"/>
  <c r="AL77" i="28"/>
  <c r="AX69" i="28"/>
  <c r="AX65" i="28"/>
  <c r="AX48" i="28"/>
  <c r="AX57" i="28"/>
  <c r="AX37" i="28"/>
  <c r="AX33" i="28"/>
  <c r="AX23" i="28"/>
  <c r="AV73" i="28"/>
  <c r="AV53" i="28"/>
  <c r="AV47" i="28"/>
  <c r="AV32" i="28"/>
  <c r="AX341" i="28"/>
  <c r="AX347" i="28"/>
  <c r="AL36" i="28"/>
  <c r="AL31" i="28"/>
  <c r="AP69" i="28"/>
  <c r="AP73" i="28"/>
  <c r="AP45" i="28"/>
  <c r="AP39" i="28"/>
  <c r="AP49" i="28"/>
  <c r="AP25" i="28"/>
  <c r="AR36" i="28"/>
  <c r="AR57" i="28"/>
  <c r="AR39" i="28"/>
  <c r="AR50" i="28"/>
  <c r="AN34" i="28"/>
  <c r="AN45" i="28"/>
  <c r="AN60" i="28"/>
  <c r="AN77" i="28"/>
  <c r="AN23" i="28"/>
  <c r="AN50" i="28"/>
  <c r="AN66" i="28"/>
  <c r="AN70" i="28"/>
  <c r="AN349" i="28"/>
  <c r="AN31" i="28"/>
  <c r="AN78" i="28"/>
  <c r="AN342" i="28"/>
  <c r="AN47" i="28"/>
  <c r="AN345" i="28"/>
  <c r="AN53" i="28"/>
  <c r="AN54" i="28"/>
  <c r="AN67" i="28"/>
  <c r="BB123" i="28"/>
  <c r="BC123" i="28" s="1"/>
  <c r="AR75" i="28"/>
  <c r="AR349" i="28"/>
  <c r="AR68" i="28"/>
  <c r="AR346" i="28"/>
  <c r="AR65" i="28"/>
  <c r="AR31" i="28"/>
  <c r="AN339" i="28"/>
  <c r="AN40" i="28"/>
  <c r="AN49" i="28"/>
  <c r="AN29" i="28"/>
  <c r="AN44" i="28"/>
  <c r="AN57" i="28"/>
  <c r="AN43" i="28"/>
  <c r="AN341" i="28"/>
  <c r="AN61" i="28"/>
  <c r="AN27" i="28"/>
  <c r="AN64" i="28"/>
  <c r="AN30" i="28"/>
  <c r="AN56" i="28"/>
  <c r="AN55" i="28"/>
  <c r="AN348" i="28"/>
  <c r="AN26" i="28"/>
  <c r="BB132" i="28"/>
  <c r="BB116" i="28"/>
  <c r="BC116" i="28" s="1"/>
  <c r="BB107" i="28"/>
  <c r="BC107" i="28" s="1"/>
  <c r="AR339" i="28"/>
  <c r="AR30" i="28"/>
  <c r="AR72" i="28"/>
  <c r="AR78" i="28"/>
  <c r="AN343" i="28"/>
  <c r="AN33" i="28"/>
  <c r="AN41" i="28"/>
  <c r="AN59" i="28"/>
  <c r="AN350" i="28"/>
  <c r="AN340" i="28"/>
  <c r="AN42" i="28"/>
  <c r="AN46" i="28"/>
  <c r="AN62" i="28"/>
  <c r="AN37" i="28"/>
  <c r="AN75" i="28"/>
  <c r="AN351" i="28"/>
  <c r="AN48" i="28"/>
  <c r="AN51" i="28"/>
  <c r="AN52" i="28"/>
  <c r="AN58" i="28"/>
  <c r="AN338" i="28"/>
  <c r="AN71" i="28"/>
  <c r="AN73" i="28"/>
  <c r="BB114" i="28"/>
  <c r="BC114" i="28" s="1"/>
  <c r="BB121" i="28"/>
  <c r="BC121" i="28" s="1"/>
  <c r="BB105" i="28"/>
  <c r="BC105" i="28" s="1"/>
  <c r="BB112" i="28"/>
  <c r="BC112" i="28" s="1"/>
  <c r="BB119" i="28"/>
  <c r="BC119" i="28" s="1"/>
  <c r="AR343" i="28"/>
  <c r="AR43" i="28"/>
  <c r="AR56" i="28"/>
  <c r="AR70" i="28"/>
  <c r="AR340" i="28"/>
  <c r="AR26" i="28"/>
  <c r="AR37" i="28"/>
  <c r="AR66" i="28"/>
  <c r="AR350" i="28"/>
  <c r="AR34" i="28"/>
  <c r="AR54" i="28"/>
  <c r="AR58" i="28"/>
  <c r="AR73" i="28"/>
  <c r="AR55" i="28"/>
  <c r="AR64" i="28"/>
  <c r="AR59" i="28"/>
  <c r="AR53" i="28"/>
  <c r="AR338" i="28"/>
  <c r="BB133" i="28"/>
  <c r="BB110" i="28"/>
  <c r="BC110" i="28" s="1"/>
  <c r="BB117" i="28"/>
  <c r="BC117" i="28" s="1"/>
  <c r="BB124" i="28"/>
  <c r="BC124" i="28" s="1"/>
  <c r="BB108" i="28"/>
  <c r="BC108" i="28" s="1"/>
  <c r="BB115" i="28"/>
  <c r="BC115" i="28" s="1"/>
  <c r="AR29" i="28"/>
  <c r="AR46" i="28"/>
  <c r="AR47" i="28"/>
  <c r="AR76" i="28"/>
  <c r="AR344" i="28"/>
  <c r="AR48" i="28"/>
  <c r="AR42" i="28"/>
  <c r="AR35" i="28"/>
  <c r="AR341" i="28"/>
  <c r="AR33" i="28"/>
  <c r="AR45" i="28"/>
  <c r="AR62" i="28"/>
  <c r="AR347" i="28"/>
  <c r="AR67" i="28"/>
  <c r="AR41" i="28"/>
  <c r="AR77" i="28"/>
  <c r="AR69" i="28"/>
  <c r="BB122" i="28"/>
  <c r="BC122" i="28" s="1"/>
  <c r="BB106" i="28"/>
  <c r="BC106" i="28" s="1"/>
  <c r="BB113" i="28"/>
  <c r="BC113" i="28" s="1"/>
  <c r="BB120" i="28"/>
  <c r="BC120" i="28" s="1"/>
  <c r="BB111" i="28"/>
  <c r="BC111" i="28" s="1"/>
  <c r="AR352" i="28"/>
  <c r="AR25" i="28"/>
  <c r="AR32" i="28"/>
  <c r="AR60" i="28"/>
  <c r="AR74" i="28"/>
  <c r="AR345" i="28"/>
  <c r="AR24" i="28"/>
  <c r="AR27" i="28"/>
  <c r="AR61" i="28"/>
  <c r="AR71" i="28"/>
  <c r="AR52" i="28"/>
  <c r="AR49" i="28"/>
  <c r="AR63" i="28"/>
  <c r="AR351" i="28"/>
  <c r="AR38" i="28"/>
  <c r="AR342" i="28"/>
  <c r="AR23" i="28"/>
  <c r="AP31" i="28"/>
  <c r="AP44" i="28"/>
  <c r="AP65" i="28"/>
  <c r="AP26" i="28"/>
  <c r="AP40" i="28"/>
  <c r="AP47" i="28"/>
  <c r="AP70" i="28"/>
  <c r="AP348" i="28"/>
  <c r="AP342" i="28"/>
  <c r="AP23" i="28"/>
  <c r="AP48" i="28"/>
  <c r="AP71" i="28"/>
  <c r="AP66" i="28"/>
  <c r="AP32" i="28"/>
  <c r="AP345" i="28"/>
  <c r="AP24" i="28"/>
  <c r="AP60" i="28"/>
  <c r="AP339" i="28"/>
  <c r="AP340" i="28"/>
  <c r="AP36" i="28"/>
  <c r="AP28" i="28"/>
  <c r="AP63" i="28"/>
  <c r="AP74" i="28"/>
  <c r="AP352" i="28"/>
  <c r="AP341" i="28"/>
  <c r="AP33" i="28"/>
  <c r="AP43" i="28"/>
  <c r="AP67" i="28"/>
  <c r="AP78" i="28"/>
  <c r="AP350" i="28"/>
  <c r="AP38" i="28"/>
  <c r="AP52" i="28"/>
  <c r="AP41" i="28"/>
  <c r="AP37" i="28"/>
  <c r="AP56" i="28"/>
  <c r="AP347" i="28"/>
  <c r="AP58" i="28"/>
  <c r="AP42" i="28"/>
  <c r="AP351" i="28"/>
  <c r="AP344" i="28"/>
  <c r="AP30" i="28"/>
  <c r="AP34" i="28"/>
  <c r="AP61" i="28"/>
  <c r="AP76" i="28"/>
  <c r="AP346" i="28"/>
  <c r="AP35" i="28"/>
  <c r="AP51" i="28"/>
  <c r="AP62" i="28"/>
  <c r="AP27" i="28"/>
  <c r="AP57" i="28"/>
  <c r="AP77" i="28"/>
  <c r="AP59" i="28"/>
  <c r="AP54" i="28"/>
  <c r="AP343" i="28"/>
  <c r="AP64" i="28"/>
  <c r="H13" i="44"/>
  <c r="L31" i="56"/>
  <c r="I42" i="56"/>
  <c r="I30" i="56"/>
  <c r="Z352" i="28"/>
  <c r="Z347" i="28"/>
  <c r="Z351" i="28"/>
  <c r="Z348" i="28"/>
  <c r="Z345" i="28"/>
  <c r="Z349" i="28"/>
  <c r="Z346" i="28"/>
  <c r="Z350" i="28"/>
  <c r="V345" i="28"/>
  <c r="W345" i="28" s="1"/>
  <c r="V346" i="28"/>
  <c r="W346" i="28" s="1"/>
  <c r="V347" i="28"/>
  <c r="W347" i="28" s="1"/>
  <c r="V348" i="28"/>
  <c r="W348" i="28" s="1"/>
  <c r="V349" i="28"/>
  <c r="W349" i="28" s="1"/>
  <c r="V350" i="28"/>
  <c r="W350" i="28" s="1"/>
  <c r="V351" i="28"/>
  <c r="W351" i="28" s="1"/>
  <c r="V352" i="28"/>
  <c r="W352" i="28" s="1"/>
  <c r="T352" i="28"/>
  <c r="T348" i="28"/>
  <c r="T345" i="28"/>
  <c r="T349" i="28"/>
  <c r="T346" i="28"/>
  <c r="T350" i="28"/>
  <c r="T347" i="28"/>
  <c r="T351" i="28"/>
  <c r="AD352" i="28"/>
  <c r="AD345" i="28"/>
  <c r="AD346" i="28"/>
  <c r="AD347" i="28"/>
  <c r="AD348" i="28"/>
  <c r="AD349" i="28"/>
  <c r="AD350" i="28"/>
  <c r="AD351" i="28"/>
  <c r="R352" i="28"/>
  <c r="R345" i="28"/>
  <c r="R346" i="28"/>
  <c r="R347" i="28"/>
  <c r="R348" i="28"/>
  <c r="R349" i="28"/>
  <c r="R350" i="28"/>
  <c r="R351" i="28"/>
  <c r="AB352" i="28"/>
  <c r="AB345" i="28"/>
  <c r="AB346" i="28"/>
  <c r="AB347" i="28"/>
  <c r="AB348" i="28"/>
  <c r="AB349" i="28"/>
  <c r="AB350" i="28"/>
  <c r="AB351" i="28"/>
  <c r="X350" i="28"/>
  <c r="X345" i="28"/>
  <c r="X346" i="28"/>
  <c r="X347" i="28"/>
  <c r="X348" i="28"/>
  <c r="X349" i="28"/>
  <c r="X351" i="28"/>
  <c r="X352" i="28"/>
  <c r="P345" i="28"/>
  <c r="P346" i="28"/>
  <c r="P347" i="28"/>
  <c r="P348" i="28"/>
  <c r="P349" i="28"/>
  <c r="P350" i="28"/>
  <c r="P351" i="28"/>
  <c r="P352" i="28"/>
  <c r="Z338" i="28"/>
  <c r="Z339" i="28"/>
  <c r="Z340" i="28"/>
  <c r="Z341" i="28"/>
  <c r="Z342" i="28"/>
  <c r="Z343" i="28"/>
  <c r="Z344" i="28"/>
  <c r="T338" i="28"/>
  <c r="T339" i="28"/>
  <c r="T340" i="28"/>
  <c r="T341" i="28"/>
  <c r="T342" i="28"/>
  <c r="T343" i="28"/>
  <c r="T344" i="28"/>
  <c r="V338" i="28"/>
  <c r="W338" i="28" s="1"/>
  <c r="V339" i="28"/>
  <c r="W339" i="28" s="1"/>
  <c r="V340" i="28"/>
  <c r="W340" i="28" s="1"/>
  <c r="V341" i="28"/>
  <c r="W341" i="28" s="1"/>
  <c r="V342" i="28"/>
  <c r="W342" i="28" s="1"/>
  <c r="V343" i="28"/>
  <c r="W343" i="28" s="1"/>
  <c r="V344" i="28"/>
  <c r="W344" i="28" s="1"/>
  <c r="R338" i="28"/>
  <c r="R339" i="28"/>
  <c r="R340" i="28"/>
  <c r="R341" i="28"/>
  <c r="R342" i="28"/>
  <c r="R343" i="28"/>
  <c r="R344" i="28"/>
  <c r="AB338" i="28"/>
  <c r="AB339" i="28"/>
  <c r="AB340" i="28"/>
  <c r="AB341" i="28"/>
  <c r="AB342" i="28"/>
  <c r="AB343" i="28"/>
  <c r="AB344" i="28"/>
  <c r="AD338" i="28"/>
  <c r="AD339" i="28"/>
  <c r="AD340" i="28"/>
  <c r="AD341" i="28"/>
  <c r="AD342" i="28"/>
  <c r="AD343" i="28"/>
  <c r="AD344" i="28"/>
  <c r="X338" i="28"/>
  <c r="X339" i="28"/>
  <c r="X340" i="28"/>
  <c r="X341" i="28"/>
  <c r="X342" i="28"/>
  <c r="X343" i="28"/>
  <c r="X344" i="28"/>
  <c r="P338" i="28"/>
  <c r="P342" i="28"/>
  <c r="P339" i="28"/>
  <c r="P344" i="28"/>
  <c r="P340" i="28"/>
  <c r="P341" i="28"/>
  <c r="P343" i="28"/>
  <c r="X24" i="28"/>
  <c r="X28" i="28"/>
  <c r="X27" i="28"/>
  <c r="X30" i="28"/>
  <c r="X34" i="28"/>
  <c r="X38" i="28"/>
  <c r="X29" i="28"/>
  <c r="X25" i="28"/>
  <c r="X26" i="28"/>
  <c r="X32" i="28"/>
  <c r="X37" i="28"/>
  <c r="X40" i="28"/>
  <c r="X44" i="28"/>
  <c r="X48" i="28"/>
  <c r="X52" i="28"/>
  <c r="X35" i="28"/>
  <c r="X36" i="28"/>
  <c r="X42" i="28"/>
  <c r="X31" i="28"/>
  <c r="X23" i="28"/>
  <c r="X33" i="28"/>
  <c r="X39" i="28"/>
  <c r="X45" i="28"/>
  <c r="X50" i="28"/>
  <c r="X54" i="28"/>
  <c r="X41" i="28"/>
  <c r="X46" i="28"/>
  <c r="X47" i="28"/>
  <c r="X57" i="28"/>
  <c r="X59" i="28"/>
  <c r="X43" i="28"/>
  <c r="X53" i="28"/>
  <c r="X60" i="28"/>
  <c r="X51" i="28"/>
  <c r="X55" i="28"/>
  <c r="X61" i="28"/>
  <c r="X65" i="28"/>
  <c r="X69" i="28"/>
  <c r="X64" i="28"/>
  <c r="X66" i="28"/>
  <c r="X71" i="28"/>
  <c r="X75" i="28"/>
  <c r="X49" i="28"/>
  <c r="X56" i="28"/>
  <c r="X58" i="28"/>
  <c r="X62" i="28"/>
  <c r="X74" i="28"/>
  <c r="X67" i="28"/>
  <c r="X72" i="28"/>
  <c r="X76" i="28"/>
  <c r="X78" i="28"/>
  <c r="X70" i="28"/>
  <c r="X77" i="28"/>
  <c r="X63" i="28"/>
  <c r="X68" i="28"/>
  <c r="X73" i="28"/>
  <c r="P24" i="28"/>
  <c r="P28" i="28"/>
  <c r="P25" i="28"/>
  <c r="P30" i="28"/>
  <c r="P34" i="28"/>
  <c r="P38" i="28"/>
  <c r="P29" i="28"/>
  <c r="P32" i="28"/>
  <c r="P26" i="28"/>
  <c r="P35" i="28"/>
  <c r="P40" i="28"/>
  <c r="P44" i="28"/>
  <c r="P48" i="28"/>
  <c r="P52" i="28"/>
  <c r="P39" i="28"/>
  <c r="P45" i="28"/>
  <c r="P23" i="28"/>
  <c r="P27" i="28"/>
  <c r="P31" i="28"/>
  <c r="P42" i="28"/>
  <c r="P47" i="28"/>
  <c r="P54" i="28"/>
  <c r="P55" i="28"/>
  <c r="P59" i="28"/>
  <c r="P37" i="28"/>
  <c r="P41" i="28"/>
  <c r="P46" i="28"/>
  <c r="P56" i="28"/>
  <c r="P60" i="28"/>
  <c r="P36" i="28"/>
  <c r="P43" i="28"/>
  <c r="P49" i="28"/>
  <c r="P50" i="28"/>
  <c r="P51" i="28"/>
  <c r="P57" i="28"/>
  <c r="P61" i="28"/>
  <c r="P65" i="28"/>
  <c r="P69" i="28"/>
  <c r="P58" i="28"/>
  <c r="P62" i="28"/>
  <c r="P67" i="28"/>
  <c r="P53" i="28"/>
  <c r="P63" i="28"/>
  <c r="P68" i="28"/>
  <c r="P75" i="28"/>
  <c r="P33" i="28"/>
  <c r="P64" i="28"/>
  <c r="P66" i="28"/>
  <c r="P70" i="28"/>
  <c r="P71" i="28"/>
  <c r="P72" i="28"/>
  <c r="P73" i="28"/>
  <c r="P78" i="28"/>
  <c r="P74" i="28"/>
  <c r="P76" i="28"/>
  <c r="P77" i="28"/>
  <c r="N26" i="28"/>
  <c r="N27" i="28"/>
  <c r="N32" i="28"/>
  <c r="N36" i="28"/>
  <c r="N23" i="28"/>
  <c r="N24" i="28"/>
  <c r="N25" i="28"/>
  <c r="N31" i="28"/>
  <c r="N37" i="28"/>
  <c r="N42" i="28"/>
  <c r="N46" i="28"/>
  <c r="N50" i="28"/>
  <c r="N29" i="28"/>
  <c r="N41" i="28"/>
  <c r="N38" i="28"/>
  <c r="N28" i="28"/>
  <c r="N33" i="28"/>
  <c r="N39" i="28"/>
  <c r="N44" i="28"/>
  <c r="N49" i="28"/>
  <c r="N56" i="28"/>
  <c r="N34" i="28"/>
  <c r="N51" i="28"/>
  <c r="N52" i="28"/>
  <c r="N57" i="28"/>
  <c r="N30" i="28"/>
  <c r="N40" i="28"/>
  <c r="N43" i="28"/>
  <c r="N53" i="28"/>
  <c r="N58" i="28"/>
  <c r="N45" i="28"/>
  <c r="N47" i="28"/>
  <c r="N48" i="28"/>
  <c r="N54" i="28"/>
  <c r="N59" i="28"/>
  <c r="N63" i="28"/>
  <c r="N67" i="28"/>
  <c r="N71" i="28"/>
  <c r="N55" i="28"/>
  <c r="N62" i="28"/>
  <c r="N64" i="28"/>
  <c r="N35" i="28"/>
  <c r="N60" i="28"/>
  <c r="N65" i="28"/>
  <c r="N70" i="28"/>
  <c r="N73" i="28"/>
  <c r="N77" i="28"/>
  <c r="N61" i="28"/>
  <c r="N66" i="28"/>
  <c r="N68" i="28"/>
  <c r="N69" i="28"/>
  <c r="N75" i="28"/>
  <c r="N76" i="28"/>
  <c r="N72" i="28"/>
  <c r="N78" i="28"/>
  <c r="N74" i="28"/>
  <c r="AB24" i="28"/>
  <c r="AB28" i="28"/>
  <c r="AB23" i="28"/>
  <c r="AB29" i="28"/>
  <c r="AB30" i="28"/>
  <c r="AB34" i="28"/>
  <c r="AB38" i="28"/>
  <c r="AB25" i="28"/>
  <c r="AB26" i="28"/>
  <c r="AB27" i="28"/>
  <c r="AB31" i="28"/>
  <c r="AB33" i="28"/>
  <c r="AB40" i="28"/>
  <c r="AB44" i="28"/>
  <c r="AB48" i="28"/>
  <c r="AB52" i="28"/>
  <c r="AB43" i="28"/>
  <c r="AB32" i="28"/>
  <c r="AB39" i="28"/>
  <c r="AB35" i="28"/>
  <c r="AB36" i="28"/>
  <c r="AB37" i="28"/>
  <c r="AB41" i="28"/>
  <c r="AB46" i="28"/>
  <c r="AB51" i="28"/>
  <c r="AB54" i="28"/>
  <c r="AB42" i="28"/>
  <c r="AB53" i="28"/>
  <c r="AB49" i="28"/>
  <c r="AB50" i="28"/>
  <c r="AB55" i="28"/>
  <c r="AB60" i="28"/>
  <c r="AB47" i="28"/>
  <c r="AB56" i="28"/>
  <c r="AB61" i="28"/>
  <c r="AB65" i="28"/>
  <c r="AB69" i="28"/>
  <c r="AB58" i="28"/>
  <c r="AB57" i="28"/>
  <c r="AB59" i="28"/>
  <c r="AB66" i="28"/>
  <c r="AB62" i="28"/>
  <c r="AB67" i="28"/>
  <c r="AB72" i="28"/>
  <c r="AB75" i="28"/>
  <c r="AB45" i="28"/>
  <c r="AB63" i="28"/>
  <c r="AB70" i="28"/>
  <c r="AB71" i="28"/>
  <c r="AB64" i="28"/>
  <c r="AB68" i="28"/>
  <c r="AB77" i="28"/>
  <c r="AB76" i="28"/>
  <c r="AB73" i="28"/>
  <c r="AB78" i="28"/>
  <c r="AB74" i="28"/>
  <c r="Z26" i="28"/>
  <c r="Z25" i="28"/>
  <c r="Z32" i="28"/>
  <c r="Z36" i="28"/>
  <c r="Z23" i="28"/>
  <c r="Z24" i="28"/>
  <c r="Z33" i="28"/>
  <c r="Z27" i="28"/>
  <c r="Z28" i="28"/>
  <c r="Z29" i="28"/>
  <c r="Z30" i="28"/>
  <c r="Z35" i="28"/>
  <c r="Z42" i="28"/>
  <c r="Z46" i="28"/>
  <c r="Z50" i="28"/>
  <c r="Z37" i="28"/>
  <c r="Z38" i="28"/>
  <c r="Z40" i="28"/>
  <c r="Z45" i="28"/>
  <c r="Z31" i="28"/>
  <c r="Z34" i="28"/>
  <c r="Z43" i="28"/>
  <c r="Z48" i="28"/>
  <c r="Z56" i="28"/>
  <c r="Z44" i="28"/>
  <c r="Z49" i="28"/>
  <c r="Z55" i="28"/>
  <c r="Z41" i="28"/>
  <c r="Z47" i="28"/>
  <c r="Z57" i="28"/>
  <c r="Z58" i="28"/>
  <c r="Z39" i="28"/>
  <c r="Z53" i="28"/>
  <c r="Z59" i="28"/>
  <c r="Z63" i="28"/>
  <c r="Z67" i="28"/>
  <c r="Z71" i="28"/>
  <c r="Z52" i="28"/>
  <c r="Z60" i="28"/>
  <c r="Z61" i="28"/>
  <c r="Z51" i="28"/>
  <c r="Z54" i="28"/>
  <c r="Z62" i="28"/>
  <c r="Z64" i="28"/>
  <c r="Z69" i="28"/>
  <c r="Z73" i="28"/>
  <c r="Z77" i="28"/>
  <c r="Z65" i="28"/>
  <c r="Z68" i="28"/>
  <c r="Z74" i="28"/>
  <c r="Z72" i="28"/>
  <c r="Z75" i="28"/>
  <c r="Z66" i="28"/>
  <c r="Z70" i="28"/>
  <c r="Z76" i="28"/>
  <c r="Z78" i="28"/>
  <c r="H24" i="28"/>
  <c r="H28" i="28"/>
  <c r="H27" i="28"/>
  <c r="H30" i="28"/>
  <c r="H34" i="28"/>
  <c r="H38" i="28"/>
  <c r="H25" i="28"/>
  <c r="H26" i="28"/>
  <c r="H23" i="28"/>
  <c r="H32" i="28"/>
  <c r="H37" i="28"/>
  <c r="H40" i="28"/>
  <c r="H44" i="28"/>
  <c r="H48" i="28"/>
  <c r="H52" i="28"/>
  <c r="H33" i="28"/>
  <c r="H42" i="28"/>
  <c r="H29" i="28"/>
  <c r="H39" i="28"/>
  <c r="H45" i="28"/>
  <c r="H50" i="28"/>
  <c r="H54" i="28"/>
  <c r="H57" i="28"/>
  <c r="H59" i="28"/>
  <c r="H31" i="28"/>
  <c r="H36" i="28"/>
  <c r="H51" i="28"/>
  <c r="H53" i="28"/>
  <c r="H60" i="28"/>
  <c r="H35" i="28"/>
  <c r="H41" i="28"/>
  <c r="H46" i="28"/>
  <c r="H49" i="28"/>
  <c r="H55" i="28"/>
  <c r="H61" i="28"/>
  <c r="H65" i="28"/>
  <c r="H69" i="28"/>
  <c r="H43" i="28"/>
  <c r="H56" i="28"/>
  <c r="H64" i="28"/>
  <c r="H66" i="28"/>
  <c r="H71" i="28"/>
  <c r="H75" i="28"/>
  <c r="H47" i="28"/>
  <c r="H58" i="28"/>
  <c r="H62" i="28"/>
  <c r="H67" i="28"/>
  <c r="H63" i="28"/>
  <c r="H72" i="28"/>
  <c r="H70" i="28"/>
  <c r="H76" i="28"/>
  <c r="H78" i="28"/>
  <c r="H74" i="28"/>
  <c r="H68" i="28"/>
  <c r="H77" i="28"/>
  <c r="H73" i="28"/>
  <c r="J26" i="28"/>
  <c r="J25" i="28"/>
  <c r="J32" i="28"/>
  <c r="J36" i="28"/>
  <c r="J33" i="28"/>
  <c r="J27" i="28"/>
  <c r="J30" i="28"/>
  <c r="J35" i="28"/>
  <c r="J42" i="28"/>
  <c r="J46" i="28"/>
  <c r="J50" i="28"/>
  <c r="J23" i="28"/>
  <c r="J31" i="28"/>
  <c r="J40" i="28"/>
  <c r="J45" i="28"/>
  <c r="J28" i="28"/>
  <c r="J34" i="28"/>
  <c r="J43" i="28"/>
  <c r="J48" i="28"/>
  <c r="J56" i="28"/>
  <c r="J37" i="28"/>
  <c r="J47" i="28"/>
  <c r="J55" i="28"/>
  <c r="J24" i="28"/>
  <c r="J29" i="28"/>
  <c r="J57" i="28"/>
  <c r="J58" i="28"/>
  <c r="J44" i="28"/>
  <c r="J51" i="28"/>
  <c r="J52" i="28"/>
  <c r="J53" i="28"/>
  <c r="J59" i="28"/>
  <c r="J63" i="28"/>
  <c r="J67" i="28"/>
  <c r="J71" i="28"/>
  <c r="J60" i="28"/>
  <c r="J61" i="28"/>
  <c r="J39" i="28"/>
  <c r="J49" i="28"/>
  <c r="J62" i="28"/>
  <c r="J54" i="28"/>
  <c r="J64" i="28"/>
  <c r="J69" i="28"/>
  <c r="J73" i="28"/>
  <c r="J77" i="28"/>
  <c r="J38" i="28"/>
  <c r="J41" i="28"/>
  <c r="J65" i="28"/>
  <c r="J66" i="28"/>
  <c r="J72" i="28"/>
  <c r="J74" i="28"/>
  <c r="J70" i="28"/>
  <c r="J75" i="28"/>
  <c r="J68" i="28"/>
  <c r="J76" i="28"/>
  <c r="J78" i="28"/>
  <c r="R26" i="28"/>
  <c r="R23" i="28"/>
  <c r="R28" i="28"/>
  <c r="R32" i="28"/>
  <c r="R36" i="28"/>
  <c r="R30" i="28"/>
  <c r="R27" i="28"/>
  <c r="R33" i="28"/>
  <c r="R38" i="28"/>
  <c r="R42" i="28"/>
  <c r="R46" i="28"/>
  <c r="R50" i="28"/>
  <c r="R24" i="28"/>
  <c r="R37" i="28"/>
  <c r="R43" i="28"/>
  <c r="R29" i="28"/>
  <c r="R34" i="28"/>
  <c r="R35" i="28"/>
  <c r="R39" i="28"/>
  <c r="R40" i="28"/>
  <c r="R45" i="28"/>
  <c r="R51" i="28"/>
  <c r="R56" i="28"/>
  <c r="R47" i="28"/>
  <c r="R48" i="28"/>
  <c r="R49" i="28"/>
  <c r="R53" i="28"/>
  <c r="R44" i="28"/>
  <c r="R54" i="28"/>
  <c r="R58" i="28"/>
  <c r="R31" i="28"/>
  <c r="R41" i="28"/>
  <c r="R52" i="28"/>
  <c r="R55" i="28"/>
  <c r="R59" i="28"/>
  <c r="R63" i="28"/>
  <c r="R67" i="28"/>
  <c r="R71" i="28"/>
  <c r="R25" i="28"/>
  <c r="R60" i="28"/>
  <c r="R65" i="28"/>
  <c r="R61" i="28"/>
  <c r="R66" i="28"/>
  <c r="R72" i="28"/>
  <c r="R73" i="28"/>
  <c r="R77" i="28"/>
  <c r="R57" i="28"/>
  <c r="R62" i="28"/>
  <c r="R76" i="28"/>
  <c r="R75" i="28"/>
  <c r="R78" i="28"/>
  <c r="R64" i="28"/>
  <c r="R68" i="28"/>
  <c r="R69" i="28"/>
  <c r="R70" i="28"/>
  <c r="R74" i="28"/>
  <c r="AD26" i="28"/>
  <c r="AD27" i="28"/>
  <c r="AD32" i="28"/>
  <c r="AD36" i="28"/>
  <c r="AD28" i="28"/>
  <c r="AD29" i="28"/>
  <c r="AD23" i="28"/>
  <c r="AD24" i="28"/>
  <c r="AD25" i="28"/>
  <c r="AD31" i="28"/>
  <c r="AD37" i="28"/>
  <c r="AD42" i="28"/>
  <c r="AD46" i="28"/>
  <c r="AD50" i="28"/>
  <c r="AD33" i="28"/>
  <c r="AD34" i="28"/>
  <c r="AD35" i="28"/>
  <c r="AD41" i="28"/>
  <c r="AD30" i="28"/>
  <c r="AD38" i="28"/>
  <c r="AD39" i="28"/>
  <c r="AD44" i="28"/>
  <c r="AD49" i="28"/>
  <c r="AD56" i="28"/>
  <c r="AD40" i="28"/>
  <c r="AD45" i="28"/>
  <c r="AD57" i="28"/>
  <c r="AD51" i="28"/>
  <c r="AD52" i="28"/>
  <c r="AD53" i="28"/>
  <c r="AD58" i="28"/>
  <c r="AD54" i="28"/>
  <c r="AD59" i="28"/>
  <c r="AD63" i="28"/>
  <c r="AD67" i="28"/>
  <c r="AD71" i="28"/>
  <c r="AD62" i="28"/>
  <c r="AD48" i="28"/>
  <c r="AD64" i="28"/>
  <c r="AD43" i="28"/>
  <c r="AD47" i="28"/>
  <c r="AD60" i="28"/>
  <c r="AD65" i="28"/>
  <c r="AD70" i="28"/>
  <c r="AD73" i="28"/>
  <c r="AD77" i="28"/>
  <c r="AD55" i="28"/>
  <c r="AD61" i="28"/>
  <c r="AD66" i="28"/>
  <c r="AD72" i="28"/>
  <c r="AD74" i="28"/>
  <c r="AD75" i="28"/>
  <c r="AD68" i="28"/>
  <c r="AD69" i="28"/>
  <c r="AD76" i="28"/>
  <c r="AD78" i="28"/>
  <c r="V26" i="28"/>
  <c r="W26" i="28" s="1"/>
  <c r="V24" i="28"/>
  <c r="W24" i="28" s="1"/>
  <c r="V29" i="28"/>
  <c r="W29" i="28" s="1"/>
  <c r="V32" i="28"/>
  <c r="W32" i="28" s="1"/>
  <c r="V36" i="28"/>
  <c r="W36" i="28" s="1"/>
  <c r="V27" i="28"/>
  <c r="W27" i="28" s="1"/>
  <c r="V28" i="28"/>
  <c r="W28" i="28" s="1"/>
  <c r="V31" i="28"/>
  <c r="W31" i="28" s="1"/>
  <c r="V25" i="28"/>
  <c r="W25" i="28" s="1"/>
  <c r="V23" i="28"/>
  <c r="W23" i="28" s="1"/>
  <c r="V34" i="28"/>
  <c r="W34" i="28" s="1"/>
  <c r="V42" i="28"/>
  <c r="W42" i="28" s="1"/>
  <c r="V46" i="28"/>
  <c r="W46" i="28" s="1"/>
  <c r="V50" i="28"/>
  <c r="W50" i="28" s="1"/>
  <c r="V39" i="28"/>
  <c r="W39" i="28" s="1"/>
  <c r="V44" i="28"/>
  <c r="W44" i="28" s="1"/>
  <c r="V33" i="28"/>
  <c r="W33" i="28" s="1"/>
  <c r="V40" i="28"/>
  <c r="W40" i="28" s="1"/>
  <c r="V30" i="28"/>
  <c r="W30" i="28" s="1"/>
  <c r="V37" i="28"/>
  <c r="W37" i="28" s="1"/>
  <c r="V38" i="28"/>
  <c r="W38" i="28" s="1"/>
  <c r="V41" i="28"/>
  <c r="W41" i="28" s="1"/>
  <c r="V47" i="28"/>
  <c r="W47" i="28" s="1"/>
  <c r="V52" i="28"/>
  <c r="W52" i="28" s="1"/>
  <c r="V56" i="28"/>
  <c r="W56" i="28" s="1"/>
  <c r="V35" i="28"/>
  <c r="W35" i="28" s="1"/>
  <c r="V43" i="28"/>
  <c r="W43" i="28" s="1"/>
  <c r="V54" i="28"/>
  <c r="W54" i="28" s="1"/>
  <c r="V45" i="28"/>
  <c r="W45" i="28" s="1"/>
  <c r="V51" i="28"/>
  <c r="W51" i="28" s="1"/>
  <c r="V55" i="28"/>
  <c r="W55" i="28" s="1"/>
  <c r="V58" i="28"/>
  <c r="W58" i="28" s="1"/>
  <c r="V48" i="28"/>
  <c r="W48" i="28" s="1"/>
  <c r="V49" i="28"/>
  <c r="W49" i="28" s="1"/>
  <c r="V57" i="28"/>
  <c r="W57" i="28" s="1"/>
  <c r="V59" i="28"/>
  <c r="W59" i="28" s="1"/>
  <c r="V63" i="28"/>
  <c r="W63" i="28" s="1"/>
  <c r="V67" i="28"/>
  <c r="W67" i="28" s="1"/>
  <c r="V71" i="28"/>
  <c r="W71" i="28" s="1"/>
  <c r="V61" i="28"/>
  <c r="W61" i="28" s="1"/>
  <c r="V66" i="28"/>
  <c r="W66" i="28" s="1"/>
  <c r="V60" i="28"/>
  <c r="W60" i="28" s="1"/>
  <c r="V62" i="28"/>
  <c r="W62" i="28" s="1"/>
  <c r="V68" i="28"/>
  <c r="W68" i="28" s="1"/>
  <c r="V73" i="28"/>
  <c r="W73" i="28" s="1"/>
  <c r="V77" i="28"/>
  <c r="W77" i="28" s="1"/>
  <c r="V53" i="28"/>
  <c r="W53" i="28" s="1"/>
  <c r="V64" i="28"/>
  <c r="W64" i="28" s="1"/>
  <c r="V72" i="28"/>
  <c r="W72" i="28" s="1"/>
  <c r="V65" i="28"/>
  <c r="W65" i="28" s="1"/>
  <c r="V69" i="28"/>
  <c r="W69" i="28" s="1"/>
  <c r="V70" i="28"/>
  <c r="W70" i="28" s="1"/>
  <c r="V78" i="28"/>
  <c r="W78" i="28" s="1"/>
  <c r="V74" i="28"/>
  <c r="W74" i="28" s="1"/>
  <c r="V75" i="28"/>
  <c r="W75" i="28" s="1"/>
  <c r="V76" i="28"/>
  <c r="W76" i="28" s="1"/>
  <c r="T24" i="28"/>
  <c r="T28" i="28"/>
  <c r="T26" i="28"/>
  <c r="T30" i="28"/>
  <c r="T34" i="28"/>
  <c r="T38" i="28"/>
  <c r="T25" i="28"/>
  <c r="T33" i="28"/>
  <c r="T23" i="28"/>
  <c r="T29" i="28"/>
  <c r="T31" i="28"/>
  <c r="T36" i="28"/>
  <c r="T40" i="28"/>
  <c r="T44" i="28"/>
  <c r="T48" i="28"/>
  <c r="T52" i="28"/>
  <c r="T41" i="28"/>
  <c r="T46" i="28"/>
  <c r="T37" i="28"/>
  <c r="T27" i="28"/>
  <c r="T32" i="28"/>
  <c r="T35" i="28"/>
  <c r="T43" i="28"/>
  <c r="T49" i="28"/>
  <c r="T54" i="28"/>
  <c r="T45" i="28"/>
  <c r="T50" i="28"/>
  <c r="T51" i="28"/>
  <c r="T56" i="28"/>
  <c r="T59" i="28"/>
  <c r="T39" i="28"/>
  <c r="T42" i="28"/>
  <c r="T57" i="28"/>
  <c r="T60" i="28"/>
  <c r="T47" i="28"/>
  <c r="T53" i="28"/>
  <c r="T61" i="28"/>
  <c r="T65" i="28"/>
  <c r="T69" i="28"/>
  <c r="T62" i="28"/>
  <c r="T55" i="28"/>
  <c r="T63" i="28"/>
  <c r="T58" i="28"/>
  <c r="T64" i="28"/>
  <c r="T70" i="28"/>
  <c r="T75" i="28"/>
  <c r="T66" i="28"/>
  <c r="T67" i="28"/>
  <c r="T73" i="28"/>
  <c r="T68" i="28"/>
  <c r="T74" i="28"/>
  <c r="T78" i="28"/>
  <c r="T76" i="28"/>
  <c r="T71" i="28"/>
  <c r="T72" i="28"/>
  <c r="T77" i="28"/>
  <c r="H42" i="56"/>
  <c r="N20" i="28"/>
  <c r="N80" i="28"/>
  <c r="N84" i="28"/>
  <c r="N88" i="28"/>
  <c r="N92" i="28"/>
  <c r="N96" i="28"/>
  <c r="N100" i="28"/>
  <c r="N104" i="28"/>
  <c r="N108" i="28"/>
  <c r="O108" i="28" s="1"/>
  <c r="N112" i="28"/>
  <c r="O112" i="28" s="1"/>
  <c r="N116" i="28"/>
  <c r="O116" i="28" s="1"/>
  <c r="N120" i="28"/>
  <c r="O120" i="28" s="1"/>
  <c r="N124" i="28"/>
  <c r="O124" i="28" s="1"/>
  <c r="N21" i="28"/>
  <c r="N81" i="28"/>
  <c r="N85" i="28"/>
  <c r="N89" i="28"/>
  <c r="N93" i="28"/>
  <c r="N97" i="28"/>
  <c r="N101" i="28"/>
  <c r="N105" i="28"/>
  <c r="O105" i="28" s="1"/>
  <c r="N109" i="28"/>
  <c r="O109" i="28" s="1"/>
  <c r="N113" i="28"/>
  <c r="O113" i="28" s="1"/>
  <c r="N117" i="28"/>
  <c r="O117" i="28" s="1"/>
  <c r="N121" i="28"/>
  <c r="O121" i="28" s="1"/>
  <c r="N132" i="28"/>
  <c r="N22" i="28"/>
  <c r="N82" i="28"/>
  <c r="N86" i="28"/>
  <c r="N90" i="28"/>
  <c r="N94" i="28"/>
  <c r="N98" i="28"/>
  <c r="N102" i="28"/>
  <c r="N106" i="28"/>
  <c r="O106" i="28" s="1"/>
  <c r="N110" i="28"/>
  <c r="O110" i="28" s="1"/>
  <c r="N114" i="28"/>
  <c r="O114" i="28" s="1"/>
  <c r="N118" i="28"/>
  <c r="O118" i="28" s="1"/>
  <c r="N122" i="28"/>
  <c r="O122" i="28" s="1"/>
  <c r="N133" i="28"/>
  <c r="N19" i="28"/>
  <c r="N79" i="28"/>
  <c r="N83" i="28"/>
  <c r="N87" i="28"/>
  <c r="N91" i="28"/>
  <c r="N95" i="28"/>
  <c r="N99" i="28"/>
  <c r="N103" i="28"/>
  <c r="N107" i="28"/>
  <c r="O107" i="28" s="1"/>
  <c r="N111" i="28"/>
  <c r="O111" i="28" s="1"/>
  <c r="N115" i="28"/>
  <c r="O115" i="28" s="1"/>
  <c r="N119" i="28"/>
  <c r="O119" i="28" s="1"/>
  <c r="N123" i="28"/>
  <c r="O123" i="28" s="1"/>
  <c r="AR136" i="28"/>
  <c r="AR10" i="28" s="1"/>
  <c r="AR137" i="28"/>
  <c r="AR141" i="28"/>
  <c r="AR145" i="28"/>
  <c r="AR149" i="28"/>
  <c r="AR153" i="28"/>
  <c r="AR157" i="28"/>
  <c r="AR161" i="28"/>
  <c r="AR165" i="28"/>
  <c r="AR169" i="28"/>
  <c r="AR173" i="28"/>
  <c r="AR177" i="28"/>
  <c r="AR181" i="28"/>
  <c r="AR185" i="28"/>
  <c r="AR189" i="28"/>
  <c r="AR193" i="28"/>
  <c r="AR197" i="28"/>
  <c r="AR201" i="28"/>
  <c r="AR205" i="28"/>
  <c r="AR209" i="28"/>
  <c r="AR213" i="28"/>
  <c r="AR217" i="28"/>
  <c r="AR221" i="28"/>
  <c r="AR225" i="28"/>
  <c r="AR229" i="28"/>
  <c r="AR233" i="28"/>
  <c r="AR237" i="28"/>
  <c r="AR241" i="28"/>
  <c r="AR245" i="28"/>
  <c r="AR249" i="28"/>
  <c r="AR253" i="28"/>
  <c r="AR257" i="28"/>
  <c r="AR261" i="28"/>
  <c r="AR265" i="28"/>
  <c r="AR269" i="28"/>
  <c r="AR273" i="28"/>
  <c r="AR277" i="28"/>
  <c r="AR281" i="28"/>
  <c r="AR285" i="28"/>
  <c r="AR289" i="28"/>
  <c r="AR293" i="28"/>
  <c r="AR297" i="28"/>
  <c r="AR301" i="28"/>
  <c r="AR313" i="28"/>
  <c r="AR329" i="28"/>
  <c r="AR138" i="28"/>
  <c r="AR142" i="28"/>
  <c r="AR146" i="28"/>
  <c r="AR150" i="28"/>
  <c r="AR154" i="28"/>
  <c r="AR158" i="28"/>
  <c r="AR162" i="28"/>
  <c r="AR166" i="28"/>
  <c r="AR170" i="28"/>
  <c r="AR174" i="28"/>
  <c r="AR178" i="28"/>
  <c r="AR182" i="28"/>
  <c r="AR186" i="28"/>
  <c r="AR190" i="28"/>
  <c r="AR194" i="28"/>
  <c r="AR198" i="28"/>
  <c r="AR202" i="28"/>
  <c r="AR206" i="28"/>
  <c r="AR210" i="28"/>
  <c r="AR214" i="28"/>
  <c r="AR218" i="28"/>
  <c r="AR222" i="28"/>
  <c r="AR226" i="28"/>
  <c r="AR230" i="28"/>
  <c r="AR234" i="28"/>
  <c r="AR238" i="28"/>
  <c r="AR242" i="28"/>
  <c r="AR246" i="28"/>
  <c r="AR250" i="28"/>
  <c r="AR254" i="28"/>
  <c r="AR258" i="28"/>
  <c r="AR262" i="28"/>
  <c r="AR266" i="28"/>
  <c r="AR270" i="28"/>
  <c r="AR274" i="28"/>
  <c r="AR278" i="28"/>
  <c r="AR282" i="28"/>
  <c r="AR286" i="28"/>
  <c r="AR290" i="28"/>
  <c r="AR294" i="28"/>
  <c r="AR298" i="28"/>
  <c r="AR302" i="28"/>
  <c r="AR306" i="28"/>
  <c r="AR310" i="28"/>
  <c r="AR314" i="28"/>
  <c r="AR318" i="28"/>
  <c r="AR322" i="28"/>
  <c r="AR326" i="28"/>
  <c r="AR330" i="28"/>
  <c r="AR334" i="28"/>
  <c r="AR144" i="28"/>
  <c r="AR156" i="28"/>
  <c r="AR164" i="28"/>
  <c r="AR172" i="28"/>
  <c r="AR176" i="28"/>
  <c r="AR184" i="28"/>
  <c r="AR192" i="28"/>
  <c r="AR200" i="28"/>
  <c r="AR208" i="28"/>
  <c r="AR228" i="28"/>
  <c r="AR236" i="28"/>
  <c r="AR244" i="28"/>
  <c r="AR252" i="28"/>
  <c r="AR264" i="28"/>
  <c r="AR272" i="28"/>
  <c r="AR280" i="28"/>
  <c r="AR288" i="28"/>
  <c r="AR296" i="28"/>
  <c r="AR304" i="28"/>
  <c r="AR312" i="28"/>
  <c r="AR320" i="28"/>
  <c r="AR328" i="28"/>
  <c r="AR336" i="28"/>
  <c r="AR309" i="28"/>
  <c r="AR321" i="28"/>
  <c r="AR333" i="28"/>
  <c r="AR139" i="28"/>
  <c r="AR143" i="28"/>
  <c r="AR147" i="28"/>
  <c r="AR151" i="28"/>
  <c r="AR155" i="28"/>
  <c r="AR159" i="28"/>
  <c r="AR163" i="28"/>
  <c r="AR167" i="28"/>
  <c r="AR171" i="28"/>
  <c r="AR175" i="28"/>
  <c r="AR179" i="28"/>
  <c r="AR183" i="28"/>
  <c r="AR187" i="28"/>
  <c r="AR191" i="28"/>
  <c r="AR195" i="28"/>
  <c r="AR199" i="28"/>
  <c r="AR203" i="28"/>
  <c r="AR207" i="28"/>
  <c r="AR211" i="28"/>
  <c r="AR215" i="28"/>
  <c r="AR219" i="28"/>
  <c r="AR223" i="28"/>
  <c r="AR227" i="28"/>
  <c r="AR231" i="28"/>
  <c r="AR235" i="28"/>
  <c r="AR239" i="28"/>
  <c r="AR243" i="28"/>
  <c r="AR247" i="28"/>
  <c r="AR251" i="28"/>
  <c r="AR255" i="28"/>
  <c r="AR259" i="28"/>
  <c r="AR263" i="28"/>
  <c r="AR267" i="28"/>
  <c r="AR271" i="28"/>
  <c r="AR275" i="28"/>
  <c r="AR279" i="28"/>
  <c r="AR283" i="28"/>
  <c r="AR287" i="28"/>
  <c r="AR291" i="28"/>
  <c r="AR295" i="28"/>
  <c r="AR299" i="28"/>
  <c r="AR303" i="28"/>
  <c r="AR307" i="28"/>
  <c r="AR311" i="28"/>
  <c r="AR315" i="28"/>
  <c r="AR319" i="28"/>
  <c r="AR323" i="28"/>
  <c r="AR327" i="28"/>
  <c r="AR331" i="28"/>
  <c r="AR335" i="28"/>
  <c r="AR140" i="28"/>
  <c r="AR148" i="28"/>
  <c r="AR152" i="28"/>
  <c r="AR160" i="28"/>
  <c r="AR168" i="28"/>
  <c r="AR180" i="28"/>
  <c r="AR188" i="28"/>
  <c r="AR196" i="28"/>
  <c r="AR204" i="28"/>
  <c r="AR212" i="28"/>
  <c r="AR216" i="28"/>
  <c r="AR220" i="28"/>
  <c r="AR224" i="28"/>
  <c r="AR232" i="28"/>
  <c r="AR240" i="28"/>
  <c r="AR248" i="28"/>
  <c r="AR256" i="28"/>
  <c r="AR260" i="28"/>
  <c r="AR268" i="28"/>
  <c r="AR276" i="28"/>
  <c r="AR284" i="28"/>
  <c r="AR292" i="28"/>
  <c r="AR300" i="28"/>
  <c r="AR308" i="28"/>
  <c r="AR316" i="28"/>
  <c r="AR324" i="28"/>
  <c r="AR332" i="28"/>
  <c r="AR305" i="28"/>
  <c r="AR317" i="28"/>
  <c r="AR325" i="28"/>
  <c r="AR337" i="28"/>
  <c r="AR14" i="28"/>
  <c r="AR17" i="28"/>
  <c r="AR21" i="28"/>
  <c r="AR81" i="28"/>
  <c r="AR85" i="28"/>
  <c r="AR89" i="28"/>
  <c r="AR93" i="28"/>
  <c r="AR97" i="28"/>
  <c r="AR101" i="28"/>
  <c r="AR105" i="28"/>
  <c r="AS105" i="28" s="1"/>
  <c r="AR109" i="28"/>
  <c r="AS109" i="28" s="1"/>
  <c r="AR113" i="28"/>
  <c r="AS113" i="28" s="1"/>
  <c r="AR117" i="28"/>
  <c r="AS117" i="28" s="1"/>
  <c r="AR121" i="28"/>
  <c r="AS121" i="28" s="1"/>
  <c r="AR132" i="28"/>
  <c r="AR18" i="28"/>
  <c r="AR22" i="28"/>
  <c r="AR82" i="28"/>
  <c r="AR86" i="28"/>
  <c r="AR90" i="28"/>
  <c r="AR94" i="28"/>
  <c r="AR98" i="28"/>
  <c r="AR102" i="28"/>
  <c r="AR106" i="28"/>
  <c r="AS106" i="28" s="1"/>
  <c r="AR110" i="28"/>
  <c r="AS110" i="28" s="1"/>
  <c r="AR114" i="28"/>
  <c r="AS114" i="28" s="1"/>
  <c r="AR118" i="28"/>
  <c r="AS118" i="28" s="1"/>
  <c r="AR122" i="28"/>
  <c r="AS122" i="28" s="1"/>
  <c r="AR133" i="28"/>
  <c r="AR15" i="28"/>
  <c r="AR19" i="28"/>
  <c r="AR79" i="28"/>
  <c r="AR83" i="28"/>
  <c r="AR87" i="28"/>
  <c r="AR91" i="28"/>
  <c r="AR95" i="28"/>
  <c r="AR99" i="28"/>
  <c r="AR103" i="28"/>
  <c r="AR107" i="28"/>
  <c r="AS107" i="28" s="1"/>
  <c r="AR111" i="28"/>
  <c r="AS111" i="28" s="1"/>
  <c r="AR115" i="28"/>
  <c r="AS115" i="28" s="1"/>
  <c r="AR119" i="28"/>
  <c r="AS119" i="28" s="1"/>
  <c r="AR123" i="28"/>
  <c r="AS123" i="28" s="1"/>
  <c r="AR16" i="28"/>
  <c r="AR20" i="28"/>
  <c r="AR80" i="28"/>
  <c r="AR84" i="28"/>
  <c r="AR88" i="28"/>
  <c r="AR92" i="28"/>
  <c r="AR96" i="28"/>
  <c r="AR100" i="28"/>
  <c r="AR104" i="28"/>
  <c r="AR108" i="28"/>
  <c r="AS108" i="28" s="1"/>
  <c r="AR112" i="28"/>
  <c r="AS112" i="28" s="1"/>
  <c r="AR116" i="28"/>
  <c r="AS116" i="28" s="1"/>
  <c r="AR120" i="28"/>
  <c r="AS120" i="28" s="1"/>
  <c r="AR124" i="28"/>
  <c r="AS124" i="28" s="1"/>
  <c r="AL136" i="28"/>
  <c r="AL10" i="28" s="1"/>
  <c r="AL139" i="28"/>
  <c r="AL143" i="28"/>
  <c r="AL147" i="28"/>
  <c r="AL151" i="28"/>
  <c r="AL155" i="28"/>
  <c r="AL159" i="28"/>
  <c r="AL163" i="28"/>
  <c r="AL167" i="28"/>
  <c r="AL171" i="28"/>
  <c r="AL175" i="28"/>
  <c r="AL179" i="28"/>
  <c r="AL183" i="28"/>
  <c r="AL187" i="28"/>
  <c r="AL191" i="28"/>
  <c r="AL195" i="28"/>
  <c r="AL199" i="28"/>
  <c r="AL203" i="28"/>
  <c r="AL207" i="28"/>
  <c r="AL211" i="28"/>
  <c r="AL215" i="28"/>
  <c r="AL219" i="28"/>
  <c r="AL223" i="28"/>
  <c r="AL227" i="28"/>
  <c r="AL231" i="28"/>
  <c r="AL235" i="28"/>
  <c r="AL239" i="28"/>
  <c r="AL243" i="28"/>
  <c r="AL247" i="28"/>
  <c r="AL251" i="28"/>
  <c r="AL255" i="28"/>
  <c r="AL259" i="28"/>
  <c r="AL263" i="28"/>
  <c r="AL267" i="28"/>
  <c r="AL271" i="28"/>
  <c r="AL275" i="28"/>
  <c r="AL279" i="28"/>
  <c r="AL283" i="28"/>
  <c r="AL287" i="28"/>
  <c r="AL291" i="28"/>
  <c r="AL295" i="28"/>
  <c r="AL299" i="28"/>
  <c r="AL303" i="28"/>
  <c r="AL307" i="28"/>
  <c r="AL311" i="28"/>
  <c r="AL315" i="28"/>
  <c r="AL319" i="28"/>
  <c r="AL323" i="28"/>
  <c r="AL327" i="28"/>
  <c r="AL331" i="28"/>
  <c r="AL335" i="28"/>
  <c r="AL140" i="28"/>
  <c r="AL144" i="28"/>
  <c r="AL148" i="28"/>
  <c r="AL152" i="28"/>
  <c r="AL156" i="28"/>
  <c r="AL160" i="28"/>
  <c r="AL164" i="28"/>
  <c r="AL168" i="28"/>
  <c r="AL172" i="28"/>
  <c r="AL176" i="28"/>
  <c r="AL180" i="28"/>
  <c r="AL184" i="28"/>
  <c r="AL188" i="28"/>
  <c r="AL192" i="28"/>
  <c r="AL196" i="28"/>
  <c r="AL200" i="28"/>
  <c r="AL204" i="28"/>
  <c r="AL208" i="28"/>
  <c r="AL212" i="28"/>
  <c r="AL216" i="28"/>
  <c r="AL220" i="28"/>
  <c r="AL224" i="28"/>
  <c r="AL228" i="28"/>
  <c r="AL232" i="28"/>
  <c r="AL236" i="28"/>
  <c r="AL240" i="28"/>
  <c r="AL244" i="28"/>
  <c r="AL248" i="28"/>
  <c r="AL252" i="28"/>
  <c r="AL256" i="28"/>
  <c r="AL260" i="28"/>
  <c r="AL264" i="28"/>
  <c r="AL268" i="28"/>
  <c r="AL141" i="28"/>
  <c r="AL149" i="28"/>
  <c r="AL157" i="28"/>
  <c r="AL165" i="28"/>
  <c r="AL173" i="28"/>
  <c r="AL181" i="28"/>
  <c r="AL189" i="28"/>
  <c r="AL197" i="28"/>
  <c r="AL205" i="28"/>
  <c r="AL213" i="28"/>
  <c r="AL221" i="28"/>
  <c r="AL229" i="28"/>
  <c r="AL237" i="28"/>
  <c r="AL245" i="28"/>
  <c r="AL253" i="28"/>
  <c r="AL261" i="28"/>
  <c r="AL269" i="28"/>
  <c r="AL274" i="28"/>
  <c r="AL280" i="28"/>
  <c r="AL285" i="28"/>
  <c r="AL290" i="28"/>
  <c r="AL296" i="28"/>
  <c r="AL301" i="28"/>
  <c r="AL306" i="28"/>
  <c r="AL312" i="28"/>
  <c r="AL317" i="28"/>
  <c r="AL322" i="28"/>
  <c r="AL328" i="28"/>
  <c r="AL333" i="28"/>
  <c r="AL142" i="28"/>
  <c r="AL150" i="28"/>
  <c r="AL158" i="28"/>
  <c r="AL166" i="28"/>
  <c r="AL174" i="28"/>
  <c r="AL182" i="28"/>
  <c r="AL190" i="28"/>
  <c r="AL198" i="28"/>
  <c r="AL206" i="28"/>
  <c r="AL214" i="28"/>
  <c r="AL222" i="28"/>
  <c r="AL230" i="28"/>
  <c r="AL238" i="28"/>
  <c r="AL246" i="28"/>
  <c r="AL254" i="28"/>
  <c r="AL262" i="28"/>
  <c r="AL270" i="28"/>
  <c r="AL276" i="28"/>
  <c r="AL281" i="28"/>
  <c r="AL286" i="28"/>
  <c r="AL292" i="28"/>
  <c r="AL297" i="28"/>
  <c r="AL302" i="28"/>
  <c r="AL308" i="28"/>
  <c r="AL313" i="28"/>
  <c r="AL318" i="28"/>
  <c r="AL324" i="28"/>
  <c r="AL329" i="28"/>
  <c r="AL334" i="28"/>
  <c r="AL137" i="28"/>
  <c r="AL145" i="28"/>
  <c r="AL153" i="28"/>
  <c r="AL161" i="28"/>
  <c r="AL169" i="28"/>
  <c r="AL177" i="28"/>
  <c r="AL185" i="28"/>
  <c r="AL193" i="28"/>
  <c r="AL201" i="28"/>
  <c r="AL209" i="28"/>
  <c r="AL217" i="28"/>
  <c r="AL225" i="28"/>
  <c r="AL233" i="28"/>
  <c r="AL241" i="28"/>
  <c r="AL249" i="28"/>
  <c r="AL257" i="28"/>
  <c r="AL265" i="28"/>
  <c r="AL272" i="28"/>
  <c r="AL277" i="28"/>
  <c r="AL282" i="28"/>
  <c r="AL288" i="28"/>
  <c r="AL293" i="28"/>
  <c r="AL298" i="28"/>
  <c r="AL304" i="28"/>
  <c r="AL309" i="28"/>
  <c r="AL314" i="28"/>
  <c r="AL320" i="28"/>
  <c r="AL325" i="28"/>
  <c r="AL330" i="28"/>
  <c r="AL336" i="28"/>
  <c r="AL138" i="28"/>
  <c r="AL146" i="28"/>
  <c r="AL154" i="28"/>
  <c r="AL162" i="28"/>
  <c r="AL170" i="28"/>
  <c r="AL178" i="28"/>
  <c r="AL186" i="28"/>
  <c r="AL194" i="28"/>
  <c r="AL202" i="28"/>
  <c r="AL210" i="28"/>
  <c r="AL218" i="28"/>
  <c r="AL226" i="28"/>
  <c r="AL234" i="28"/>
  <c r="AL242" i="28"/>
  <c r="AL250" i="28"/>
  <c r="AL258" i="28"/>
  <c r="AL266" i="28"/>
  <c r="AL273" i="28"/>
  <c r="AL278" i="28"/>
  <c r="AL284" i="28"/>
  <c r="AL289" i="28"/>
  <c r="AL294" i="28"/>
  <c r="AL300" i="28"/>
  <c r="AL305" i="28"/>
  <c r="AL310" i="28"/>
  <c r="AL316" i="28"/>
  <c r="AL321" i="28"/>
  <c r="AL326" i="28"/>
  <c r="AL332" i="28"/>
  <c r="AL337" i="28"/>
  <c r="AL14" i="28"/>
  <c r="AL17" i="28"/>
  <c r="AL21" i="28"/>
  <c r="AL81" i="28"/>
  <c r="AL85" i="28"/>
  <c r="AL89" i="28"/>
  <c r="AL93" i="28"/>
  <c r="AL97" i="28"/>
  <c r="AL101" i="28"/>
  <c r="AL105" i="28"/>
  <c r="AM105" i="28" s="1"/>
  <c r="AL109" i="28"/>
  <c r="AM109" i="28" s="1"/>
  <c r="AL113" i="28"/>
  <c r="AM113" i="28" s="1"/>
  <c r="AL117" i="28"/>
  <c r="AM117" i="28" s="1"/>
  <c r="AL121" i="28"/>
  <c r="AM121" i="28" s="1"/>
  <c r="AL132" i="28"/>
  <c r="AL18" i="28"/>
  <c r="AL22" i="28"/>
  <c r="AL82" i="28"/>
  <c r="AL86" i="28"/>
  <c r="AL90" i="28"/>
  <c r="AL94" i="28"/>
  <c r="AL98" i="28"/>
  <c r="AL102" i="28"/>
  <c r="AL106" i="28"/>
  <c r="AM106" i="28" s="1"/>
  <c r="AL110" i="28"/>
  <c r="AM110" i="28" s="1"/>
  <c r="AL114" i="28"/>
  <c r="AM114" i="28" s="1"/>
  <c r="AL118" i="28"/>
  <c r="AM118" i="28" s="1"/>
  <c r="AL122" i="28"/>
  <c r="AM122" i="28" s="1"/>
  <c r="AL133" i="28"/>
  <c r="AL15" i="28"/>
  <c r="AL19" i="28"/>
  <c r="AL79" i="28"/>
  <c r="AL83" i="28"/>
  <c r="AL87" i="28"/>
  <c r="AL91" i="28"/>
  <c r="AL95" i="28"/>
  <c r="AL99" i="28"/>
  <c r="AL103" i="28"/>
  <c r="AL107" i="28"/>
  <c r="AM107" i="28" s="1"/>
  <c r="AL111" i="28"/>
  <c r="AM111" i="28" s="1"/>
  <c r="AL115" i="28"/>
  <c r="AM115" i="28" s="1"/>
  <c r="AL119" i="28"/>
  <c r="AM119" i="28" s="1"/>
  <c r="AL123" i="28"/>
  <c r="AM123" i="28" s="1"/>
  <c r="AL16" i="28"/>
  <c r="AL20" i="28"/>
  <c r="AL80" i="28"/>
  <c r="AL84" i="28"/>
  <c r="AL88" i="28"/>
  <c r="AL92" i="28"/>
  <c r="AL96" i="28"/>
  <c r="AL100" i="28"/>
  <c r="AL104" i="28"/>
  <c r="AL108" i="28"/>
  <c r="AM108" i="28" s="1"/>
  <c r="AL112" i="28"/>
  <c r="AM112" i="28" s="1"/>
  <c r="AL116" i="28"/>
  <c r="AM116" i="28" s="1"/>
  <c r="AL120" i="28"/>
  <c r="AM120" i="28" s="1"/>
  <c r="AL124" i="28"/>
  <c r="AM124" i="28" s="1"/>
  <c r="AD136" i="28"/>
  <c r="AD10" i="28" s="1"/>
  <c r="AD139" i="28"/>
  <c r="AD143" i="28"/>
  <c r="AD147" i="28"/>
  <c r="AD151" i="28"/>
  <c r="AD155" i="28"/>
  <c r="AD159" i="28"/>
  <c r="AD163" i="28"/>
  <c r="AD167" i="28"/>
  <c r="AD171" i="28"/>
  <c r="AD175" i="28"/>
  <c r="AD179" i="28"/>
  <c r="AD183" i="28"/>
  <c r="AD187" i="28"/>
  <c r="AD191" i="28"/>
  <c r="AD195" i="28"/>
  <c r="AD199" i="28"/>
  <c r="AD203" i="28"/>
  <c r="AD207" i="28"/>
  <c r="AD211" i="28"/>
  <c r="AD215" i="28"/>
  <c r="AD219" i="28"/>
  <c r="AD223" i="28"/>
  <c r="AD227" i="28"/>
  <c r="AD231" i="28"/>
  <c r="AD235" i="28"/>
  <c r="AD239" i="28"/>
  <c r="AD243" i="28"/>
  <c r="AD247" i="28"/>
  <c r="AD251" i="28"/>
  <c r="AD255" i="28"/>
  <c r="AD259" i="28"/>
  <c r="AD263" i="28"/>
  <c r="AD267" i="28"/>
  <c r="AD271" i="28"/>
  <c r="AD275" i="28"/>
  <c r="AD279" i="28"/>
  <c r="AD283" i="28"/>
  <c r="AD287" i="28"/>
  <c r="AD291" i="28"/>
  <c r="AD295" i="28"/>
  <c r="AD299" i="28"/>
  <c r="AD303" i="28"/>
  <c r="AD307" i="28"/>
  <c r="AD311" i="28"/>
  <c r="AD315" i="28"/>
  <c r="AD319" i="28"/>
  <c r="AD323" i="28"/>
  <c r="AD327" i="28"/>
  <c r="AD331" i="28"/>
  <c r="AD335" i="28"/>
  <c r="AD140" i="28"/>
  <c r="AD144" i="28"/>
  <c r="AD148" i="28"/>
  <c r="AD152" i="28"/>
  <c r="AD156" i="28"/>
  <c r="AD160" i="28"/>
  <c r="AD164" i="28"/>
  <c r="AD168" i="28"/>
  <c r="AD172" i="28"/>
  <c r="AD176" i="28"/>
  <c r="AD180" i="28"/>
  <c r="AD184" i="28"/>
  <c r="AD188" i="28"/>
  <c r="AD192" i="28"/>
  <c r="AD196" i="28"/>
  <c r="AD200" i="28"/>
  <c r="AD204" i="28"/>
  <c r="AD208" i="28"/>
  <c r="AD212" i="28"/>
  <c r="AD216" i="28"/>
  <c r="AD220" i="28"/>
  <c r="AD224" i="28"/>
  <c r="AD228" i="28"/>
  <c r="AD232" i="28"/>
  <c r="AD236" i="28"/>
  <c r="AD240" i="28"/>
  <c r="AD244" i="28"/>
  <c r="AD248" i="28"/>
  <c r="AD252" i="28"/>
  <c r="AD256" i="28"/>
  <c r="AD260" i="28"/>
  <c r="AD264" i="28"/>
  <c r="AD268" i="28"/>
  <c r="AD141" i="28"/>
  <c r="AD149" i="28"/>
  <c r="AD157" i="28"/>
  <c r="AD165" i="28"/>
  <c r="AD173" i="28"/>
  <c r="AD181" i="28"/>
  <c r="AD189" i="28"/>
  <c r="AD197" i="28"/>
  <c r="AD205" i="28"/>
  <c r="AD213" i="28"/>
  <c r="AD221" i="28"/>
  <c r="AD229" i="28"/>
  <c r="AD237" i="28"/>
  <c r="AD245" i="28"/>
  <c r="AD253" i="28"/>
  <c r="AD261" i="28"/>
  <c r="AD269" i="28"/>
  <c r="AD274" i="28"/>
  <c r="AD280" i="28"/>
  <c r="AD285" i="28"/>
  <c r="AD290" i="28"/>
  <c r="AD296" i="28"/>
  <c r="AD301" i="28"/>
  <c r="AD306" i="28"/>
  <c r="AD312" i="28"/>
  <c r="AD317" i="28"/>
  <c r="AD322" i="28"/>
  <c r="AD328" i="28"/>
  <c r="AD333" i="28"/>
  <c r="AD142" i="28"/>
  <c r="AD150" i="28"/>
  <c r="AD158" i="28"/>
  <c r="AD166" i="28"/>
  <c r="AD174" i="28"/>
  <c r="AD182" i="28"/>
  <c r="AD190" i="28"/>
  <c r="AD198" i="28"/>
  <c r="AD206" i="28"/>
  <c r="AD214" i="28"/>
  <c r="AD222" i="28"/>
  <c r="AD230" i="28"/>
  <c r="AD238" i="28"/>
  <c r="AD246" i="28"/>
  <c r="AD254" i="28"/>
  <c r="AD262" i="28"/>
  <c r="AD270" i="28"/>
  <c r="AD276" i="28"/>
  <c r="AD281" i="28"/>
  <c r="AD286" i="28"/>
  <c r="AD292" i="28"/>
  <c r="AD297" i="28"/>
  <c r="AD302" i="28"/>
  <c r="AD308" i="28"/>
  <c r="AD313" i="28"/>
  <c r="AD318" i="28"/>
  <c r="AD324" i="28"/>
  <c r="AD329" i="28"/>
  <c r="AD334" i="28"/>
  <c r="AD137" i="28"/>
  <c r="AD145" i="28"/>
  <c r="AD153" i="28"/>
  <c r="AD161" i="28"/>
  <c r="AD169" i="28"/>
  <c r="AD177" i="28"/>
  <c r="AD185" i="28"/>
  <c r="AD193" i="28"/>
  <c r="AD201" i="28"/>
  <c r="AD209" i="28"/>
  <c r="AD217" i="28"/>
  <c r="AD225" i="28"/>
  <c r="AD233" i="28"/>
  <c r="AD241" i="28"/>
  <c r="AD249" i="28"/>
  <c r="AD257" i="28"/>
  <c r="AD265" i="28"/>
  <c r="AD272" i="28"/>
  <c r="AD277" i="28"/>
  <c r="AD282" i="28"/>
  <c r="AD288" i="28"/>
  <c r="AD293" i="28"/>
  <c r="AD298" i="28"/>
  <c r="AD304" i="28"/>
  <c r="AD309" i="28"/>
  <c r="AD314" i="28"/>
  <c r="AD320" i="28"/>
  <c r="AD325" i="28"/>
  <c r="AD330" i="28"/>
  <c r="AD336" i="28"/>
  <c r="AD138" i="28"/>
  <c r="AD146" i="28"/>
  <c r="AD154" i="28"/>
  <c r="AD162" i="28"/>
  <c r="AD170" i="28"/>
  <c r="AD178" i="28"/>
  <c r="AD186" i="28"/>
  <c r="AD194" i="28"/>
  <c r="AD202" i="28"/>
  <c r="AD210" i="28"/>
  <c r="AD218" i="28"/>
  <c r="AD226" i="28"/>
  <c r="AD234" i="28"/>
  <c r="AD242" i="28"/>
  <c r="AD250" i="28"/>
  <c r="AD258" i="28"/>
  <c r="AD266" i="28"/>
  <c r="AD273" i="28"/>
  <c r="AD278" i="28"/>
  <c r="AD284" i="28"/>
  <c r="AD289" i="28"/>
  <c r="AD294" i="28"/>
  <c r="AD300" i="28"/>
  <c r="AD305" i="28"/>
  <c r="AD310" i="28"/>
  <c r="AD316" i="28"/>
  <c r="AD321" i="28"/>
  <c r="AD326" i="28"/>
  <c r="AD332" i="28"/>
  <c r="AD337" i="28"/>
  <c r="AD14" i="28"/>
  <c r="AD17" i="28"/>
  <c r="AD21" i="28"/>
  <c r="AD81" i="28"/>
  <c r="AD85" i="28"/>
  <c r="AD89" i="28"/>
  <c r="AD93" i="28"/>
  <c r="AD97" i="28"/>
  <c r="AD101" i="28"/>
  <c r="AD105" i="28"/>
  <c r="AE105" i="28" s="1"/>
  <c r="AD109" i="28"/>
  <c r="AE109" i="28" s="1"/>
  <c r="AD113" i="28"/>
  <c r="AE113" i="28" s="1"/>
  <c r="AD117" i="28"/>
  <c r="AE117" i="28" s="1"/>
  <c r="AD121" i="28"/>
  <c r="AE121" i="28" s="1"/>
  <c r="AD132" i="28"/>
  <c r="AD18" i="28"/>
  <c r="AD22" i="28"/>
  <c r="AD82" i="28"/>
  <c r="AD86" i="28"/>
  <c r="AD90" i="28"/>
  <c r="AD94" i="28"/>
  <c r="AD98" i="28"/>
  <c r="AD102" i="28"/>
  <c r="AD106" i="28"/>
  <c r="AE106" i="28" s="1"/>
  <c r="AD110" i="28"/>
  <c r="AE110" i="28" s="1"/>
  <c r="AD114" i="28"/>
  <c r="AE114" i="28" s="1"/>
  <c r="AD118" i="28"/>
  <c r="AE118" i="28" s="1"/>
  <c r="AD122" i="28"/>
  <c r="AE122" i="28" s="1"/>
  <c r="AD133" i="28"/>
  <c r="AD15" i="28"/>
  <c r="AD19" i="28"/>
  <c r="AD79" i="28"/>
  <c r="AD83" i="28"/>
  <c r="AD87" i="28"/>
  <c r="AD91" i="28"/>
  <c r="AD95" i="28"/>
  <c r="AD99" i="28"/>
  <c r="AD103" i="28"/>
  <c r="AD107" i="28"/>
  <c r="AE107" i="28" s="1"/>
  <c r="AD111" i="28"/>
  <c r="AE111" i="28" s="1"/>
  <c r="AD115" i="28"/>
  <c r="AE115" i="28" s="1"/>
  <c r="AD119" i="28"/>
  <c r="AE119" i="28" s="1"/>
  <c r="AD123" i="28"/>
  <c r="AE123" i="28" s="1"/>
  <c r="AD16" i="28"/>
  <c r="AD20" i="28"/>
  <c r="AD80" i="28"/>
  <c r="AD84" i="28"/>
  <c r="AD88" i="28"/>
  <c r="AD92" i="28"/>
  <c r="AD96" i="28"/>
  <c r="AD100" i="28"/>
  <c r="AD104" i="28"/>
  <c r="AD108" i="28"/>
  <c r="AE108" i="28" s="1"/>
  <c r="AD112" i="28"/>
  <c r="AE112" i="28" s="1"/>
  <c r="AD116" i="28"/>
  <c r="AE116" i="28" s="1"/>
  <c r="AD120" i="28"/>
  <c r="AE120" i="28" s="1"/>
  <c r="AD124" i="28"/>
  <c r="AE124" i="28" s="1"/>
  <c r="AB136" i="28"/>
  <c r="AB10" i="28" s="1"/>
  <c r="AB139" i="28"/>
  <c r="AB143" i="28"/>
  <c r="AB147" i="28"/>
  <c r="AB151" i="28"/>
  <c r="AB155" i="28"/>
  <c r="AB159" i="28"/>
  <c r="AB163" i="28"/>
  <c r="AB167" i="28"/>
  <c r="AB171" i="28"/>
  <c r="AB175" i="28"/>
  <c r="AB179" i="28"/>
  <c r="AB183" i="28"/>
  <c r="AB187" i="28"/>
  <c r="AB191" i="28"/>
  <c r="AB195" i="28"/>
  <c r="AB199" i="28"/>
  <c r="AB203" i="28"/>
  <c r="AB207" i="28"/>
  <c r="AB211" i="28"/>
  <c r="AB215" i="28"/>
  <c r="AB219" i="28"/>
  <c r="AB223" i="28"/>
  <c r="AB227" i="28"/>
  <c r="AB231" i="28"/>
  <c r="AB235" i="28"/>
  <c r="AB239" i="28"/>
  <c r="AB243" i="28"/>
  <c r="AB247" i="28"/>
  <c r="AB251" i="28"/>
  <c r="AB255" i="28"/>
  <c r="AB259" i="28"/>
  <c r="AB263" i="28"/>
  <c r="AB267" i="28"/>
  <c r="AB271" i="28"/>
  <c r="AB275" i="28"/>
  <c r="AB279" i="28"/>
  <c r="AB283" i="28"/>
  <c r="AB287" i="28"/>
  <c r="AB291" i="28"/>
  <c r="AB295" i="28"/>
  <c r="AB299" i="28"/>
  <c r="AB303" i="28"/>
  <c r="AB307" i="28"/>
  <c r="AB311" i="28"/>
  <c r="AB315" i="28"/>
  <c r="AB319" i="28"/>
  <c r="AB323" i="28"/>
  <c r="AB327" i="28"/>
  <c r="AB331" i="28"/>
  <c r="AB335" i="28"/>
  <c r="AB140" i="28"/>
  <c r="AB144" i="28"/>
  <c r="AB148" i="28"/>
  <c r="AB152" i="28"/>
  <c r="AB156" i="28"/>
  <c r="AB160" i="28"/>
  <c r="AB164" i="28"/>
  <c r="AB168" i="28"/>
  <c r="AB172" i="28"/>
  <c r="AB176" i="28"/>
  <c r="AB180" i="28"/>
  <c r="AB184" i="28"/>
  <c r="AB188" i="28"/>
  <c r="AB192" i="28"/>
  <c r="AB196" i="28"/>
  <c r="AB200" i="28"/>
  <c r="AB204" i="28"/>
  <c r="AB208" i="28"/>
  <c r="AB212" i="28"/>
  <c r="AB216" i="28"/>
  <c r="AB220" i="28"/>
  <c r="AB224" i="28"/>
  <c r="AB228" i="28"/>
  <c r="AB232" i="28"/>
  <c r="AB236" i="28"/>
  <c r="AB240" i="28"/>
  <c r="AB244" i="28"/>
  <c r="AB248" i="28"/>
  <c r="AB252" i="28"/>
  <c r="AB256" i="28"/>
  <c r="AB260" i="28"/>
  <c r="AB264" i="28"/>
  <c r="AB268" i="28"/>
  <c r="AB141" i="28"/>
  <c r="AB149" i="28"/>
  <c r="AB157" i="28"/>
  <c r="AB165" i="28"/>
  <c r="AB173" i="28"/>
  <c r="AB181" i="28"/>
  <c r="AB189" i="28"/>
  <c r="AB197" i="28"/>
  <c r="AB205" i="28"/>
  <c r="AB213" i="28"/>
  <c r="AB221" i="28"/>
  <c r="AB229" i="28"/>
  <c r="AB237" i="28"/>
  <c r="AB245" i="28"/>
  <c r="AB253" i="28"/>
  <c r="AB261" i="28"/>
  <c r="AB269" i="28"/>
  <c r="AB274" i="28"/>
  <c r="AB280" i="28"/>
  <c r="AB285" i="28"/>
  <c r="AB290" i="28"/>
  <c r="AB296" i="28"/>
  <c r="AB301" i="28"/>
  <c r="AB306" i="28"/>
  <c r="AB312" i="28"/>
  <c r="AB317" i="28"/>
  <c r="AB322" i="28"/>
  <c r="AB328" i="28"/>
  <c r="AB333" i="28"/>
  <c r="AB142" i="28"/>
  <c r="AB150" i="28"/>
  <c r="AB158" i="28"/>
  <c r="AB166" i="28"/>
  <c r="AB174" i="28"/>
  <c r="AB182" i="28"/>
  <c r="AB190" i="28"/>
  <c r="AB198" i="28"/>
  <c r="AB206" i="28"/>
  <c r="AB214" i="28"/>
  <c r="AB222" i="28"/>
  <c r="AB230" i="28"/>
  <c r="AB238" i="28"/>
  <c r="AB246" i="28"/>
  <c r="AB254" i="28"/>
  <c r="AB262" i="28"/>
  <c r="AB270" i="28"/>
  <c r="AB276" i="28"/>
  <c r="AB281" i="28"/>
  <c r="AB286" i="28"/>
  <c r="AB292" i="28"/>
  <c r="AB297" i="28"/>
  <c r="AB302" i="28"/>
  <c r="AB308" i="28"/>
  <c r="AB313" i="28"/>
  <c r="AB318" i="28"/>
  <c r="AB324" i="28"/>
  <c r="AB329" i="28"/>
  <c r="AB334" i="28"/>
  <c r="AB137" i="28"/>
  <c r="AB145" i="28"/>
  <c r="AB153" i="28"/>
  <c r="AB161" i="28"/>
  <c r="AB169" i="28"/>
  <c r="AB177" i="28"/>
  <c r="AB185" i="28"/>
  <c r="AB193" i="28"/>
  <c r="AB201" i="28"/>
  <c r="AB209" i="28"/>
  <c r="AB217" i="28"/>
  <c r="AB225" i="28"/>
  <c r="AB233" i="28"/>
  <c r="AB241" i="28"/>
  <c r="AB249" i="28"/>
  <c r="AB257" i="28"/>
  <c r="AB265" i="28"/>
  <c r="AB272" i="28"/>
  <c r="AB277" i="28"/>
  <c r="AB282" i="28"/>
  <c r="AB288" i="28"/>
  <c r="AB293" i="28"/>
  <c r="AB298" i="28"/>
  <c r="AB304" i="28"/>
  <c r="AB309" i="28"/>
  <c r="AB314" i="28"/>
  <c r="AB320" i="28"/>
  <c r="AB325" i="28"/>
  <c r="AB330" i="28"/>
  <c r="AB336" i="28"/>
  <c r="AB138" i="28"/>
  <c r="AB146" i="28"/>
  <c r="AB154" i="28"/>
  <c r="AB162" i="28"/>
  <c r="AB170" i="28"/>
  <c r="AB178" i="28"/>
  <c r="AB186" i="28"/>
  <c r="AB194" i="28"/>
  <c r="AB202" i="28"/>
  <c r="AB210" i="28"/>
  <c r="AB218" i="28"/>
  <c r="AB226" i="28"/>
  <c r="AB234" i="28"/>
  <c r="AB242" i="28"/>
  <c r="AB250" i="28"/>
  <c r="AB258" i="28"/>
  <c r="AB266" i="28"/>
  <c r="AB273" i="28"/>
  <c r="AB278" i="28"/>
  <c r="AB284" i="28"/>
  <c r="AB289" i="28"/>
  <c r="AB294" i="28"/>
  <c r="AB300" i="28"/>
  <c r="AB305" i="28"/>
  <c r="AB310" i="28"/>
  <c r="AB316" i="28"/>
  <c r="AB321" i="28"/>
  <c r="AB326" i="28"/>
  <c r="AB332" i="28"/>
  <c r="AB337" i="28"/>
  <c r="AB14" i="28"/>
  <c r="AB17" i="28"/>
  <c r="AB21" i="28"/>
  <c r="AB81" i="28"/>
  <c r="AB85" i="28"/>
  <c r="AB89" i="28"/>
  <c r="AB93" i="28"/>
  <c r="AB97" i="28"/>
  <c r="AB101" i="28"/>
  <c r="AB105" i="28"/>
  <c r="AC105" i="28" s="1"/>
  <c r="AB109" i="28"/>
  <c r="AC109" i="28" s="1"/>
  <c r="AB113" i="28"/>
  <c r="AC113" i="28" s="1"/>
  <c r="AB117" i="28"/>
  <c r="AC117" i="28" s="1"/>
  <c r="AB121" i="28"/>
  <c r="AC121" i="28" s="1"/>
  <c r="AB132" i="28"/>
  <c r="AB18" i="28"/>
  <c r="AB22" i="28"/>
  <c r="AB82" i="28"/>
  <c r="AB86" i="28"/>
  <c r="AB90" i="28"/>
  <c r="AB94" i="28"/>
  <c r="AB98" i="28"/>
  <c r="AB102" i="28"/>
  <c r="AB106" i="28"/>
  <c r="AC106" i="28" s="1"/>
  <c r="AB110" i="28"/>
  <c r="AC110" i="28" s="1"/>
  <c r="AB114" i="28"/>
  <c r="AC114" i="28" s="1"/>
  <c r="AB118" i="28"/>
  <c r="AC118" i="28" s="1"/>
  <c r="AB122" i="28"/>
  <c r="AC122" i="28" s="1"/>
  <c r="AB133" i="28"/>
  <c r="AB15" i="28"/>
  <c r="AB19" i="28"/>
  <c r="AB79" i="28"/>
  <c r="AB83" i="28"/>
  <c r="AB87" i="28"/>
  <c r="AB91" i="28"/>
  <c r="AB95" i="28"/>
  <c r="AB99" i="28"/>
  <c r="AB103" i="28"/>
  <c r="AB107" i="28"/>
  <c r="AC107" i="28" s="1"/>
  <c r="AB111" i="28"/>
  <c r="AC111" i="28" s="1"/>
  <c r="AB115" i="28"/>
  <c r="AC115" i="28" s="1"/>
  <c r="AB119" i="28"/>
  <c r="AC119" i="28" s="1"/>
  <c r="AB123" i="28"/>
  <c r="AC123" i="28" s="1"/>
  <c r="AB16" i="28"/>
  <c r="AB20" i="28"/>
  <c r="AB80" i="28"/>
  <c r="AB84" i="28"/>
  <c r="AB88" i="28"/>
  <c r="AB92" i="28"/>
  <c r="AB96" i="28"/>
  <c r="AB100" i="28"/>
  <c r="AB104" i="28"/>
  <c r="AB108" i="28"/>
  <c r="AC108" i="28" s="1"/>
  <c r="AB112" i="28"/>
  <c r="AC112" i="28" s="1"/>
  <c r="AB116" i="28"/>
  <c r="AC116" i="28" s="1"/>
  <c r="AB120" i="28"/>
  <c r="AC120" i="28" s="1"/>
  <c r="AB124" i="28"/>
  <c r="AC124" i="28" s="1"/>
  <c r="Z136" i="28"/>
  <c r="Z10" i="28" s="1"/>
  <c r="Z139" i="28"/>
  <c r="Z143" i="28"/>
  <c r="Z147" i="28"/>
  <c r="Z151" i="28"/>
  <c r="Z155" i="28"/>
  <c r="Z159" i="28"/>
  <c r="Z163" i="28"/>
  <c r="Z167" i="28"/>
  <c r="Z171" i="28"/>
  <c r="Z175" i="28"/>
  <c r="Z179" i="28"/>
  <c r="Z183" i="28"/>
  <c r="Z187" i="28"/>
  <c r="Z191" i="28"/>
  <c r="Z195" i="28"/>
  <c r="Z199" i="28"/>
  <c r="Z203" i="28"/>
  <c r="Z207" i="28"/>
  <c r="Z211" i="28"/>
  <c r="Z215" i="28"/>
  <c r="Z219" i="28"/>
  <c r="Z223" i="28"/>
  <c r="Z227" i="28"/>
  <c r="Z231" i="28"/>
  <c r="Z235" i="28"/>
  <c r="Z239" i="28"/>
  <c r="Z243" i="28"/>
  <c r="Z247" i="28"/>
  <c r="Z251" i="28"/>
  <c r="Z255" i="28"/>
  <c r="Z259" i="28"/>
  <c r="Z263" i="28"/>
  <c r="Z267" i="28"/>
  <c r="Z271" i="28"/>
  <c r="Z275" i="28"/>
  <c r="Z279" i="28"/>
  <c r="Z283" i="28"/>
  <c r="Z287" i="28"/>
  <c r="Z291" i="28"/>
  <c r="Z295" i="28"/>
  <c r="Z299" i="28"/>
  <c r="Z303" i="28"/>
  <c r="Z307" i="28"/>
  <c r="Z311" i="28"/>
  <c r="Z315" i="28"/>
  <c r="Z319" i="28"/>
  <c r="Z323" i="28"/>
  <c r="Z327" i="28"/>
  <c r="Z331" i="28"/>
  <c r="Z335" i="28"/>
  <c r="Z140" i="28"/>
  <c r="Z144" i="28"/>
  <c r="Z148" i="28"/>
  <c r="Z152" i="28"/>
  <c r="Z156" i="28"/>
  <c r="Z160" i="28"/>
  <c r="Z164" i="28"/>
  <c r="Z168" i="28"/>
  <c r="Z172" i="28"/>
  <c r="Z176" i="28"/>
  <c r="Z180" i="28"/>
  <c r="Z184" i="28"/>
  <c r="Z188" i="28"/>
  <c r="Z192" i="28"/>
  <c r="Z196" i="28"/>
  <c r="Z200" i="28"/>
  <c r="Z204" i="28"/>
  <c r="Z208" i="28"/>
  <c r="Z212" i="28"/>
  <c r="Z216" i="28"/>
  <c r="Z220" i="28"/>
  <c r="Z224" i="28"/>
  <c r="Z228" i="28"/>
  <c r="Z232" i="28"/>
  <c r="Z236" i="28"/>
  <c r="Z240" i="28"/>
  <c r="Z244" i="28"/>
  <c r="Z248" i="28"/>
  <c r="Z252" i="28"/>
  <c r="Z256" i="28"/>
  <c r="Z260" i="28"/>
  <c r="Z264" i="28"/>
  <c r="Z268" i="28"/>
  <c r="Z141" i="28"/>
  <c r="Z149" i="28"/>
  <c r="Z157" i="28"/>
  <c r="Z165" i="28"/>
  <c r="Z173" i="28"/>
  <c r="Z181" i="28"/>
  <c r="Z189" i="28"/>
  <c r="Z197" i="28"/>
  <c r="Z205" i="28"/>
  <c r="Z213" i="28"/>
  <c r="Z221" i="28"/>
  <c r="Z229" i="28"/>
  <c r="Z237" i="28"/>
  <c r="Z245" i="28"/>
  <c r="Z253" i="28"/>
  <c r="Z261" i="28"/>
  <c r="Z269" i="28"/>
  <c r="Z274" i="28"/>
  <c r="Z280" i="28"/>
  <c r="Z285" i="28"/>
  <c r="Z290" i="28"/>
  <c r="Z296" i="28"/>
  <c r="Z301" i="28"/>
  <c r="Z306" i="28"/>
  <c r="Z312" i="28"/>
  <c r="Z317" i="28"/>
  <c r="Z322" i="28"/>
  <c r="Z328" i="28"/>
  <c r="Z333" i="28"/>
  <c r="Z142" i="28"/>
  <c r="Z150" i="28"/>
  <c r="Z158" i="28"/>
  <c r="Z166" i="28"/>
  <c r="Z174" i="28"/>
  <c r="Z182" i="28"/>
  <c r="Z190" i="28"/>
  <c r="Z198" i="28"/>
  <c r="Z206" i="28"/>
  <c r="Z214" i="28"/>
  <c r="Z222" i="28"/>
  <c r="Z230" i="28"/>
  <c r="Z238" i="28"/>
  <c r="Z246" i="28"/>
  <c r="Z254" i="28"/>
  <c r="Z262" i="28"/>
  <c r="Z270" i="28"/>
  <c r="Z276" i="28"/>
  <c r="Z281" i="28"/>
  <c r="Z286" i="28"/>
  <c r="Z292" i="28"/>
  <c r="Z297" i="28"/>
  <c r="Z302" i="28"/>
  <c r="Z308" i="28"/>
  <c r="Z313" i="28"/>
  <c r="Z318" i="28"/>
  <c r="Z324" i="28"/>
  <c r="Z329" i="28"/>
  <c r="Z334" i="28"/>
  <c r="Z137" i="28"/>
  <c r="Z145" i="28"/>
  <c r="Z153" i="28"/>
  <c r="Z161" i="28"/>
  <c r="Z169" i="28"/>
  <c r="Z177" i="28"/>
  <c r="Z185" i="28"/>
  <c r="Z193" i="28"/>
  <c r="Z201" i="28"/>
  <c r="Z209" i="28"/>
  <c r="Z217" i="28"/>
  <c r="Z225" i="28"/>
  <c r="Z233" i="28"/>
  <c r="Z241" i="28"/>
  <c r="Z249" i="28"/>
  <c r="Z257" i="28"/>
  <c r="Z265" i="28"/>
  <c r="Z272" i="28"/>
  <c r="Z277" i="28"/>
  <c r="Z282" i="28"/>
  <c r="Z288" i="28"/>
  <c r="Z293" i="28"/>
  <c r="Z298" i="28"/>
  <c r="Z304" i="28"/>
  <c r="Z309" i="28"/>
  <c r="Z314" i="28"/>
  <c r="Z320" i="28"/>
  <c r="Z325" i="28"/>
  <c r="Z330" i="28"/>
  <c r="Z336" i="28"/>
  <c r="Z138" i="28"/>
  <c r="Z146" i="28"/>
  <c r="Z154" i="28"/>
  <c r="Z162" i="28"/>
  <c r="Z170" i="28"/>
  <c r="Z178" i="28"/>
  <c r="Z186" i="28"/>
  <c r="Z194" i="28"/>
  <c r="Z202" i="28"/>
  <c r="Z210" i="28"/>
  <c r="Z218" i="28"/>
  <c r="Z226" i="28"/>
  <c r="Z234" i="28"/>
  <c r="Z242" i="28"/>
  <c r="Z250" i="28"/>
  <c r="Z258" i="28"/>
  <c r="Z266" i="28"/>
  <c r="Z273" i="28"/>
  <c r="Z278" i="28"/>
  <c r="Z284" i="28"/>
  <c r="Z289" i="28"/>
  <c r="Z294" i="28"/>
  <c r="Z300" i="28"/>
  <c r="Z305" i="28"/>
  <c r="Z310" i="28"/>
  <c r="Z316" i="28"/>
  <c r="Z321" i="28"/>
  <c r="Z326" i="28"/>
  <c r="Z332" i="28"/>
  <c r="Z337" i="28"/>
  <c r="Z14" i="28"/>
  <c r="Z17" i="28"/>
  <c r="Z21" i="28"/>
  <c r="Z81" i="28"/>
  <c r="Z85" i="28"/>
  <c r="Z89" i="28"/>
  <c r="Z93" i="28"/>
  <c r="Z97" i="28"/>
  <c r="Z101" i="28"/>
  <c r="Z105" i="28"/>
  <c r="AA105" i="28" s="1"/>
  <c r="Z109" i="28"/>
  <c r="AA109" i="28" s="1"/>
  <c r="Z113" i="28"/>
  <c r="AA113" i="28" s="1"/>
  <c r="Z117" i="28"/>
  <c r="AA117" i="28" s="1"/>
  <c r="Z121" i="28"/>
  <c r="AA121" i="28" s="1"/>
  <c r="Z132" i="28"/>
  <c r="Z18" i="28"/>
  <c r="Z22" i="28"/>
  <c r="Z82" i="28"/>
  <c r="Z86" i="28"/>
  <c r="Z90" i="28"/>
  <c r="Z94" i="28"/>
  <c r="Z98" i="28"/>
  <c r="Z102" i="28"/>
  <c r="Z106" i="28"/>
  <c r="AA106" i="28" s="1"/>
  <c r="Z110" i="28"/>
  <c r="AA110" i="28" s="1"/>
  <c r="Z114" i="28"/>
  <c r="AA114" i="28" s="1"/>
  <c r="Z118" i="28"/>
  <c r="AA118" i="28" s="1"/>
  <c r="Z122" i="28"/>
  <c r="AA122" i="28" s="1"/>
  <c r="Z133" i="28"/>
  <c r="Z15" i="28"/>
  <c r="Z19" i="28"/>
  <c r="Z79" i="28"/>
  <c r="Z83" i="28"/>
  <c r="Z87" i="28"/>
  <c r="Z91" i="28"/>
  <c r="Z95" i="28"/>
  <c r="Z99" i="28"/>
  <c r="Z103" i="28"/>
  <c r="Z107" i="28"/>
  <c r="AA107" i="28" s="1"/>
  <c r="Z111" i="28"/>
  <c r="AA111" i="28" s="1"/>
  <c r="Z115" i="28"/>
  <c r="AA115" i="28" s="1"/>
  <c r="Z119" i="28"/>
  <c r="AA119" i="28" s="1"/>
  <c r="Z123" i="28"/>
  <c r="AA123" i="28" s="1"/>
  <c r="Z16" i="28"/>
  <c r="Z20" i="28"/>
  <c r="Z80" i="28"/>
  <c r="Z84" i="28"/>
  <c r="Z88" i="28"/>
  <c r="Z92" i="28"/>
  <c r="Z96" i="28"/>
  <c r="Z100" i="28"/>
  <c r="Z104" i="28"/>
  <c r="Z108" i="28"/>
  <c r="AA108" i="28" s="1"/>
  <c r="Z112" i="28"/>
  <c r="AA112" i="28" s="1"/>
  <c r="Z116" i="28"/>
  <c r="AA116" i="28" s="1"/>
  <c r="Z120" i="28"/>
  <c r="AA120" i="28" s="1"/>
  <c r="Z124" i="28"/>
  <c r="AA124" i="28" s="1"/>
  <c r="X136" i="28"/>
  <c r="X10" i="28" s="1"/>
  <c r="X139" i="28"/>
  <c r="X143" i="28"/>
  <c r="X147" i="28"/>
  <c r="X151" i="28"/>
  <c r="X155" i="28"/>
  <c r="X159" i="28"/>
  <c r="X163" i="28"/>
  <c r="X167" i="28"/>
  <c r="X171" i="28"/>
  <c r="X175" i="28"/>
  <c r="X179" i="28"/>
  <c r="X183" i="28"/>
  <c r="X187" i="28"/>
  <c r="X191" i="28"/>
  <c r="X195" i="28"/>
  <c r="X199" i="28"/>
  <c r="X203" i="28"/>
  <c r="X207" i="28"/>
  <c r="X211" i="28"/>
  <c r="X215" i="28"/>
  <c r="X219" i="28"/>
  <c r="X223" i="28"/>
  <c r="X227" i="28"/>
  <c r="X231" i="28"/>
  <c r="X235" i="28"/>
  <c r="X239" i="28"/>
  <c r="X243" i="28"/>
  <c r="X247" i="28"/>
  <c r="X251" i="28"/>
  <c r="X255" i="28"/>
  <c r="X259" i="28"/>
  <c r="X263" i="28"/>
  <c r="X267" i="28"/>
  <c r="X271" i="28"/>
  <c r="X275" i="28"/>
  <c r="X279" i="28"/>
  <c r="X283" i="28"/>
  <c r="X287" i="28"/>
  <c r="X291" i="28"/>
  <c r="X295" i="28"/>
  <c r="X299" i="28"/>
  <c r="X303" i="28"/>
  <c r="X307" i="28"/>
  <c r="X311" i="28"/>
  <c r="X315" i="28"/>
  <c r="X319" i="28"/>
  <c r="X323" i="28"/>
  <c r="X327" i="28"/>
  <c r="X331" i="28"/>
  <c r="X335" i="28"/>
  <c r="X140" i="28"/>
  <c r="X144" i="28"/>
  <c r="X148" i="28"/>
  <c r="X152" i="28"/>
  <c r="X156" i="28"/>
  <c r="X160" i="28"/>
  <c r="X164" i="28"/>
  <c r="X168" i="28"/>
  <c r="X172" i="28"/>
  <c r="X176" i="28"/>
  <c r="X180" i="28"/>
  <c r="X184" i="28"/>
  <c r="X188" i="28"/>
  <c r="X192" i="28"/>
  <c r="X196" i="28"/>
  <c r="X200" i="28"/>
  <c r="X204" i="28"/>
  <c r="X208" i="28"/>
  <c r="X212" i="28"/>
  <c r="X216" i="28"/>
  <c r="X220" i="28"/>
  <c r="X224" i="28"/>
  <c r="X228" i="28"/>
  <c r="X232" i="28"/>
  <c r="X236" i="28"/>
  <c r="X240" i="28"/>
  <c r="X244" i="28"/>
  <c r="X248" i="28"/>
  <c r="X252" i="28"/>
  <c r="X256" i="28"/>
  <c r="X260" i="28"/>
  <c r="X264" i="28"/>
  <c r="X268" i="28"/>
  <c r="X141" i="28"/>
  <c r="X149" i="28"/>
  <c r="X157" i="28"/>
  <c r="X165" i="28"/>
  <c r="X173" i="28"/>
  <c r="X181" i="28"/>
  <c r="X189" i="28"/>
  <c r="X197" i="28"/>
  <c r="X205" i="28"/>
  <c r="X213" i="28"/>
  <c r="X221" i="28"/>
  <c r="X229" i="28"/>
  <c r="X237" i="28"/>
  <c r="X245" i="28"/>
  <c r="X253" i="28"/>
  <c r="X261" i="28"/>
  <c r="X269" i="28"/>
  <c r="X274" i="28"/>
  <c r="X280" i="28"/>
  <c r="X285" i="28"/>
  <c r="X290" i="28"/>
  <c r="X296" i="28"/>
  <c r="X301" i="28"/>
  <c r="X306" i="28"/>
  <c r="X312" i="28"/>
  <c r="X317" i="28"/>
  <c r="X322" i="28"/>
  <c r="X328" i="28"/>
  <c r="X333" i="28"/>
  <c r="X142" i="28"/>
  <c r="X150" i="28"/>
  <c r="X158" i="28"/>
  <c r="X166" i="28"/>
  <c r="X174" i="28"/>
  <c r="X182" i="28"/>
  <c r="X190" i="28"/>
  <c r="X198" i="28"/>
  <c r="X206" i="28"/>
  <c r="X214" i="28"/>
  <c r="X222" i="28"/>
  <c r="X230" i="28"/>
  <c r="X238" i="28"/>
  <c r="X246" i="28"/>
  <c r="X254" i="28"/>
  <c r="X262" i="28"/>
  <c r="X270" i="28"/>
  <c r="X276" i="28"/>
  <c r="X281" i="28"/>
  <c r="X286" i="28"/>
  <c r="X292" i="28"/>
  <c r="X297" i="28"/>
  <c r="X302" i="28"/>
  <c r="X308" i="28"/>
  <c r="X313" i="28"/>
  <c r="X318" i="28"/>
  <c r="X324" i="28"/>
  <c r="X329" i="28"/>
  <c r="X334" i="28"/>
  <c r="X137" i="28"/>
  <c r="X145" i="28"/>
  <c r="X153" i="28"/>
  <c r="X161" i="28"/>
  <c r="X169" i="28"/>
  <c r="X177" i="28"/>
  <c r="X185" i="28"/>
  <c r="X193" i="28"/>
  <c r="X201" i="28"/>
  <c r="X209" i="28"/>
  <c r="X217" i="28"/>
  <c r="X225" i="28"/>
  <c r="X233" i="28"/>
  <c r="X241" i="28"/>
  <c r="X249" i="28"/>
  <c r="X257" i="28"/>
  <c r="X265" i="28"/>
  <c r="X272" i="28"/>
  <c r="X277" i="28"/>
  <c r="X282" i="28"/>
  <c r="X288" i="28"/>
  <c r="X293" i="28"/>
  <c r="X298" i="28"/>
  <c r="X304" i="28"/>
  <c r="X309" i="28"/>
  <c r="X314" i="28"/>
  <c r="X320" i="28"/>
  <c r="X325" i="28"/>
  <c r="X330" i="28"/>
  <c r="X336" i="28"/>
  <c r="X138" i="28"/>
  <c r="X146" i="28"/>
  <c r="X154" i="28"/>
  <c r="X162" i="28"/>
  <c r="X170" i="28"/>
  <c r="X178" i="28"/>
  <c r="X186" i="28"/>
  <c r="X194" i="28"/>
  <c r="X202" i="28"/>
  <c r="X210" i="28"/>
  <c r="X218" i="28"/>
  <c r="X226" i="28"/>
  <c r="X234" i="28"/>
  <c r="X242" i="28"/>
  <c r="X250" i="28"/>
  <c r="X258" i="28"/>
  <c r="X266" i="28"/>
  <c r="X273" i="28"/>
  <c r="X278" i="28"/>
  <c r="X284" i="28"/>
  <c r="X289" i="28"/>
  <c r="X294" i="28"/>
  <c r="X300" i="28"/>
  <c r="X305" i="28"/>
  <c r="X310" i="28"/>
  <c r="X316" i="28"/>
  <c r="X321" i="28"/>
  <c r="X326" i="28"/>
  <c r="X332" i="28"/>
  <c r="X337" i="28"/>
  <c r="X14" i="28"/>
  <c r="X15" i="28"/>
  <c r="X87" i="28"/>
  <c r="X99" i="28"/>
  <c r="X107" i="28"/>
  <c r="Y107" i="28" s="1"/>
  <c r="X115" i="28"/>
  <c r="Y115" i="28" s="1"/>
  <c r="X123" i="28"/>
  <c r="Y123" i="28" s="1"/>
  <c r="X80" i="28"/>
  <c r="X92" i="28"/>
  <c r="X100" i="28"/>
  <c r="X108" i="28"/>
  <c r="Y108" i="28" s="1"/>
  <c r="X116" i="28"/>
  <c r="Y116" i="28" s="1"/>
  <c r="X124" i="28"/>
  <c r="Y124" i="28" s="1"/>
  <c r="X17" i="28"/>
  <c r="X21" i="28"/>
  <c r="X81" i="28"/>
  <c r="X85" i="28"/>
  <c r="X89" i="28"/>
  <c r="X93" i="28"/>
  <c r="X97" i="28"/>
  <c r="X101" i="28"/>
  <c r="X105" i="28"/>
  <c r="Y105" i="28" s="1"/>
  <c r="X109" i="28"/>
  <c r="Y109" i="28" s="1"/>
  <c r="X113" i="28"/>
  <c r="Y113" i="28" s="1"/>
  <c r="X117" i="28"/>
  <c r="Y117" i="28" s="1"/>
  <c r="X121" i="28"/>
  <c r="Y121" i="28" s="1"/>
  <c r="X132" i="28"/>
  <c r="X18" i="28"/>
  <c r="X22" i="28"/>
  <c r="X82" i="28"/>
  <c r="X86" i="28"/>
  <c r="X90" i="28"/>
  <c r="X94" i="28"/>
  <c r="X98" i="28"/>
  <c r="X102" i="28"/>
  <c r="X106" i="28"/>
  <c r="Y106" i="28" s="1"/>
  <c r="X110" i="28"/>
  <c r="Y110" i="28" s="1"/>
  <c r="X114" i="28"/>
  <c r="Y114" i="28" s="1"/>
  <c r="X118" i="28"/>
  <c r="Y118" i="28" s="1"/>
  <c r="X122" i="28"/>
  <c r="Y122" i="28" s="1"/>
  <c r="X133" i="28"/>
  <c r="X19" i="28"/>
  <c r="X79" i="28"/>
  <c r="X83" i="28"/>
  <c r="X91" i="28"/>
  <c r="X95" i="28"/>
  <c r="X103" i="28"/>
  <c r="X111" i="28"/>
  <c r="Y111" i="28" s="1"/>
  <c r="X119" i="28"/>
  <c r="Y119" i="28" s="1"/>
  <c r="X16" i="28"/>
  <c r="X20" i="28"/>
  <c r="X84" i="28"/>
  <c r="X88" i="28"/>
  <c r="X96" i="28"/>
  <c r="X104" i="28"/>
  <c r="X112" i="28"/>
  <c r="Y112" i="28" s="1"/>
  <c r="X120" i="28"/>
  <c r="Y120" i="28" s="1"/>
  <c r="V136" i="28"/>
  <c r="V10" i="28" s="1"/>
  <c r="V139" i="28"/>
  <c r="V143" i="28"/>
  <c r="V147" i="28"/>
  <c r="V151" i="28"/>
  <c r="V155" i="28"/>
  <c r="V159" i="28"/>
  <c r="V163" i="28"/>
  <c r="V167" i="28"/>
  <c r="V171" i="28"/>
  <c r="V175" i="28"/>
  <c r="V179" i="28"/>
  <c r="V183" i="28"/>
  <c r="V187" i="28"/>
  <c r="V191" i="28"/>
  <c r="V195" i="28"/>
  <c r="V199" i="28"/>
  <c r="V203" i="28"/>
  <c r="V207" i="28"/>
  <c r="V211" i="28"/>
  <c r="V215" i="28"/>
  <c r="V219" i="28"/>
  <c r="V223" i="28"/>
  <c r="V227" i="28"/>
  <c r="V231" i="28"/>
  <c r="V235" i="28"/>
  <c r="V239" i="28"/>
  <c r="V243" i="28"/>
  <c r="V247" i="28"/>
  <c r="V251" i="28"/>
  <c r="V255" i="28"/>
  <c r="V259" i="28"/>
  <c r="V263" i="28"/>
  <c r="V267" i="28"/>
  <c r="V271" i="28"/>
  <c r="V275" i="28"/>
  <c r="V279" i="28"/>
  <c r="V283" i="28"/>
  <c r="V287" i="28"/>
  <c r="V291" i="28"/>
  <c r="V295" i="28"/>
  <c r="V299" i="28"/>
  <c r="V303" i="28"/>
  <c r="V307" i="28"/>
  <c r="V311" i="28"/>
  <c r="V315" i="28"/>
  <c r="V319" i="28"/>
  <c r="V323" i="28"/>
  <c r="V327" i="28"/>
  <c r="V331" i="28"/>
  <c r="V335" i="28"/>
  <c r="V140" i="28"/>
  <c r="V144" i="28"/>
  <c r="V148" i="28"/>
  <c r="V152" i="28"/>
  <c r="V156" i="28"/>
  <c r="V160" i="28"/>
  <c r="V164" i="28"/>
  <c r="V168" i="28"/>
  <c r="V172" i="28"/>
  <c r="V176" i="28"/>
  <c r="V180" i="28"/>
  <c r="V184" i="28"/>
  <c r="V188" i="28"/>
  <c r="V192" i="28"/>
  <c r="V196" i="28"/>
  <c r="V200" i="28"/>
  <c r="V204" i="28"/>
  <c r="V208" i="28"/>
  <c r="V212" i="28"/>
  <c r="V216" i="28"/>
  <c r="V220" i="28"/>
  <c r="V224" i="28"/>
  <c r="V228" i="28"/>
  <c r="V232" i="28"/>
  <c r="V236" i="28"/>
  <c r="V240" i="28"/>
  <c r="V244" i="28"/>
  <c r="V248" i="28"/>
  <c r="V252" i="28"/>
  <c r="V256" i="28"/>
  <c r="V260" i="28"/>
  <c r="V264" i="28"/>
  <c r="V268" i="28"/>
  <c r="V141" i="28"/>
  <c r="V149" i="28"/>
  <c r="V157" i="28"/>
  <c r="V165" i="28"/>
  <c r="V173" i="28"/>
  <c r="V181" i="28"/>
  <c r="V189" i="28"/>
  <c r="V197" i="28"/>
  <c r="V205" i="28"/>
  <c r="V213" i="28"/>
  <c r="V221" i="28"/>
  <c r="V229" i="28"/>
  <c r="V237" i="28"/>
  <c r="V245" i="28"/>
  <c r="V253" i="28"/>
  <c r="V261" i="28"/>
  <c r="V269" i="28"/>
  <c r="V274" i="28"/>
  <c r="V280" i="28"/>
  <c r="V285" i="28"/>
  <c r="V290" i="28"/>
  <c r="V296" i="28"/>
  <c r="V301" i="28"/>
  <c r="V306" i="28"/>
  <c r="V312" i="28"/>
  <c r="V317" i="28"/>
  <c r="V322" i="28"/>
  <c r="V328" i="28"/>
  <c r="V333" i="28"/>
  <c r="V142" i="28"/>
  <c r="V150" i="28"/>
  <c r="V158" i="28"/>
  <c r="V166" i="28"/>
  <c r="V174" i="28"/>
  <c r="V182" i="28"/>
  <c r="V190" i="28"/>
  <c r="V198" i="28"/>
  <c r="V206" i="28"/>
  <c r="V214" i="28"/>
  <c r="V222" i="28"/>
  <c r="V230" i="28"/>
  <c r="V238" i="28"/>
  <c r="V246" i="28"/>
  <c r="V254" i="28"/>
  <c r="V262" i="28"/>
  <c r="V270" i="28"/>
  <c r="V276" i="28"/>
  <c r="V281" i="28"/>
  <c r="V286" i="28"/>
  <c r="V292" i="28"/>
  <c r="V297" i="28"/>
  <c r="V302" i="28"/>
  <c r="V308" i="28"/>
  <c r="V313" i="28"/>
  <c r="V318" i="28"/>
  <c r="V324" i="28"/>
  <c r="V329" i="28"/>
  <c r="V334" i="28"/>
  <c r="V137" i="28"/>
  <c r="V145" i="28"/>
  <c r="V153" i="28"/>
  <c r="V161" i="28"/>
  <c r="V169" i="28"/>
  <c r="V177" i="28"/>
  <c r="V185" i="28"/>
  <c r="V193" i="28"/>
  <c r="V201" i="28"/>
  <c r="V209" i="28"/>
  <c r="V217" i="28"/>
  <c r="V225" i="28"/>
  <c r="V233" i="28"/>
  <c r="V241" i="28"/>
  <c r="V249" i="28"/>
  <c r="V257" i="28"/>
  <c r="V265" i="28"/>
  <c r="V272" i="28"/>
  <c r="V277" i="28"/>
  <c r="V282" i="28"/>
  <c r="V288" i="28"/>
  <c r="V293" i="28"/>
  <c r="V298" i="28"/>
  <c r="V304" i="28"/>
  <c r="V309" i="28"/>
  <c r="V314" i="28"/>
  <c r="V320" i="28"/>
  <c r="V325" i="28"/>
  <c r="V330" i="28"/>
  <c r="V336" i="28"/>
  <c r="V138" i="28"/>
  <c r="V146" i="28"/>
  <c r="V154" i="28"/>
  <c r="V162" i="28"/>
  <c r="V170" i="28"/>
  <c r="V178" i="28"/>
  <c r="V186" i="28"/>
  <c r="V194" i="28"/>
  <c r="V202" i="28"/>
  <c r="V210" i="28"/>
  <c r="V218" i="28"/>
  <c r="V226" i="28"/>
  <c r="V234" i="28"/>
  <c r="V242" i="28"/>
  <c r="V250" i="28"/>
  <c r="V258" i="28"/>
  <c r="V266" i="28"/>
  <c r="V273" i="28"/>
  <c r="V278" i="28"/>
  <c r="V284" i="28"/>
  <c r="V289" i="28"/>
  <c r="V294" i="28"/>
  <c r="V300" i="28"/>
  <c r="V305" i="28"/>
  <c r="V310" i="28"/>
  <c r="V316" i="28"/>
  <c r="V321" i="28"/>
  <c r="V326" i="28"/>
  <c r="V332" i="28"/>
  <c r="V337" i="28"/>
  <c r="V14" i="28"/>
  <c r="V17" i="28"/>
  <c r="V21" i="28"/>
  <c r="V81" i="28"/>
  <c r="V85" i="28"/>
  <c r="V89" i="28"/>
  <c r="V93" i="28"/>
  <c r="V97" i="28"/>
  <c r="V101" i="28"/>
  <c r="V105" i="28"/>
  <c r="W105" i="28" s="1"/>
  <c r="V109" i="28"/>
  <c r="W109" i="28" s="1"/>
  <c r="V113" i="28"/>
  <c r="W113" i="28" s="1"/>
  <c r="V117" i="28"/>
  <c r="W117" i="28" s="1"/>
  <c r="V121" i="28"/>
  <c r="W121" i="28" s="1"/>
  <c r="V132" i="28"/>
  <c r="V18" i="28"/>
  <c r="V22" i="28"/>
  <c r="V82" i="28"/>
  <c r="V86" i="28"/>
  <c r="V90" i="28"/>
  <c r="V94" i="28"/>
  <c r="V98" i="28"/>
  <c r="V102" i="28"/>
  <c r="V106" i="28"/>
  <c r="W106" i="28" s="1"/>
  <c r="V110" i="28"/>
  <c r="W110" i="28" s="1"/>
  <c r="V114" i="28"/>
  <c r="W114" i="28" s="1"/>
  <c r="V118" i="28"/>
  <c r="W118" i="28" s="1"/>
  <c r="V122" i="28"/>
  <c r="W122" i="28" s="1"/>
  <c r="V133" i="28"/>
  <c r="V15" i="28"/>
  <c r="V19" i="28"/>
  <c r="V79" i="28"/>
  <c r="V83" i="28"/>
  <c r="V87" i="28"/>
  <c r="V91" i="28"/>
  <c r="V95" i="28"/>
  <c r="V99" i="28"/>
  <c r="V103" i="28"/>
  <c r="V107" i="28"/>
  <c r="W107" i="28" s="1"/>
  <c r="V111" i="28"/>
  <c r="W111" i="28" s="1"/>
  <c r="V115" i="28"/>
  <c r="W115" i="28" s="1"/>
  <c r="V119" i="28"/>
  <c r="W119" i="28" s="1"/>
  <c r="V123" i="28"/>
  <c r="W123" i="28" s="1"/>
  <c r="V16" i="28"/>
  <c r="V20" i="28"/>
  <c r="V80" i="28"/>
  <c r="V84" i="28"/>
  <c r="V88" i="28"/>
  <c r="V92" i="28"/>
  <c r="V96" i="28"/>
  <c r="V100" i="28"/>
  <c r="V104" i="28"/>
  <c r="V108" i="28"/>
  <c r="W108" i="28" s="1"/>
  <c r="V112" i="28"/>
  <c r="W112" i="28" s="1"/>
  <c r="V116" i="28"/>
  <c r="W116" i="28" s="1"/>
  <c r="V120" i="28"/>
  <c r="W120" i="28" s="1"/>
  <c r="V124" i="28"/>
  <c r="W124" i="28" s="1"/>
  <c r="T136" i="28"/>
  <c r="T10" i="28" s="1"/>
  <c r="T139" i="28"/>
  <c r="T143" i="28"/>
  <c r="T147" i="28"/>
  <c r="T151" i="28"/>
  <c r="T155" i="28"/>
  <c r="T159" i="28"/>
  <c r="T163" i="28"/>
  <c r="T167" i="28"/>
  <c r="T171" i="28"/>
  <c r="T175" i="28"/>
  <c r="T179" i="28"/>
  <c r="T183" i="28"/>
  <c r="T187" i="28"/>
  <c r="T191" i="28"/>
  <c r="T195" i="28"/>
  <c r="T199" i="28"/>
  <c r="T203" i="28"/>
  <c r="T207" i="28"/>
  <c r="T211" i="28"/>
  <c r="T215" i="28"/>
  <c r="T219" i="28"/>
  <c r="T223" i="28"/>
  <c r="T227" i="28"/>
  <c r="T231" i="28"/>
  <c r="T235" i="28"/>
  <c r="T239" i="28"/>
  <c r="T243" i="28"/>
  <c r="T247" i="28"/>
  <c r="T251" i="28"/>
  <c r="T255" i="28"/>
  <c r="T259" i="28"/>
  <c r="T263" i="28"/>
  <c r="T267" i="28"/>
  <c r="T271" i="28"/>
  <c r="T275" i="28"/>
  <c r="T279" i="28"/>
  <c r="T283" i="28"/>
  <c r="T287" i="28"/>
  <c r="T291" i="28"/>
  <c r="T295" i="28"/>
  <c r="T299" i="28"/>
  <c r="T303" i="28"/>
  <c r="T307" i="28"/>
  <c r="T311" i="28"/>
  <c r="T315" i="28"/>
  <c r="T319" i="28"/>
  <c r="T323" i="28"/>
  <c r="T327" i="28"/>
  <c r="T331" i="28"/>
  <c r="T335" i="28"/>
  <c r="T140" i="28"/>
  <c r="T144" i="28"/>
  <c r="T148" i="28"/>
  <c r="T152" i="28"/>
  <c r="T156" i="28"/>
  <c r="T160" i="28"/>
  <c r="T164" i="28"/>
  <c r="T168" i="28"/>
  <c r="T172" i="28"/>
  <c r="T176" i="28"/>
  <c r="T180" i="28"/>
  <c r="T184" i="28"/>
  <c r="T188" i="28"/>
  <c r="T192" i="28"/>
  <c r="T196" i="28"/>
  <c r="T200" i="28"/>
  <c r="T204" i="28"/>
  <c r="T208" i="28"/>
  <c r="T212" i="28"/>
  <c r="T216" i="28"/>
  <c r="T220" i="28"/>
  <c r="T224" i="28"/>
  <c r="T228" i="28"/>
  <c r="T232" i="28"/>
  <c r="T236" i="28"/>
  <c r="T240" i="28"/>
  <c r="T244" i="28"/>
  <c r="T248" i="28"/>
  <c r="T252" i="28"/>
  <c r="T256" i="28"/>
  <c r="T260" i="28"/>
  <c r="T264" i="28"/>
  <c r="T268" i="28"/>
  <c r="T141" i="28"/>
  <c r="T149" i="28"/>
  <c r="T157" i="28"/>
  <c r="T165" i="28"/>
  <c r="T173" i="28"/>
  <c r="T181" i="28"/>
  <c r="T189" i="28"/>
  <c r="T197" i="28"/>
  <c r="T205" i="28"/>
  <c r="T213" i="28"/>
  <c r="T221" i="28"/>
  <c r="T229" i="28"/>
  <c r="T237" i="28"/>
  <c r="T245" i="28"/>
  <c r="T253" i="28"/>
  <c r="T261" i="28"/>
  <c r="T269" i="28"/>
  <c r="T274" i="28"/>
  <c r="T280" i="28"/>
  <c r="T285" i="28"/>
  <c r="T290" i="28"/>
  <c r="T296" i="28"/>
  <c r="T301" i="28"/>
  <c r="T306" i="28"/>
  <c r="T312" i="28"/>
  <c r="T317" i="28"/>
  <c r="T322" i="28"/>
  <c r="T328" i="28"/>
  <c r="T333" i="28"/>
  <c r="T142" i="28"/>
  <c r="T150" i="28"/>
  <c r="T158" i="28"/>
  <c r="T166" i="28"/>
  <c r="T174" i="28"/>
  <c r="T182" i="28"/>
  <c r="T190" i="28"/>
  <c r="T198" i="28"/>
  <c r="T206" i="28"/>
  <c r="T214" i="28"/>
  <c r="T222" i="28"/>
  <c r="T230" i="28"/>
  <c r="T238" i="28"/>
  <c r="T246" i="28"/>
  <c r="T254" i="28"/>
  <c r="T262" i="28"/>
  <c r="T270" i="28"/>
  <c r="T276" i="28"/>
  <c r="T281" i="28"/>
  <c r="T286" i="28"/>
  <c r="T292" i="28"/>
  <c r="T297" i="28"/>
  <c r="T302" i="28"/>
  <c r="T308" i="28"/>
  <c r="T313" i="28"/>
  <c r="T318" i="28"/>
  <c r="T324" i="28"/>
  <c r="T329" i="28"/>
  <c r="T334" i="28"/>
  <c r="T137" i="28"/>
  <c r="T145" i="28"/>
  <c r="T153" i="28"/>
  <c r="T161" i="28"/>
  <c r="T169" i="28"/>
  <c r="T177" i="28"/>
  <c r="T185" i="28"/>
  <c r="T193" i="28"/>
  <c r="T201" i="28"/>
  <c r="T209" i="28"/>
  <c r="T217" i="28"/>
  <c r="T225" i="28"/>
  <c r="T233" i="28"/>
  <c r="T241" i="28"/>
  <c r="T249" i="28"/>
  <c r="T257" i="28"/>
  <c r="T265" i="28"/>
  <c r="T272" i="28"/>
  <c r="T277" i="28"/>
  <c r="T282" i="28"/>
  <c r="T288" i="28"/>
  <c r="T293" i="28"/>
  <c r="T298" i="28"/>
  <c r="T304" i="28"/>
  <c r="T309" i="28"/>
  <c r="T314" i="28"/>
  <c r="T320" i="28"/>
  <c r="T325" i="28"/>
  <c r="T330" i="28"/>
  <c r="T336" i="28"/>
  <c r="T138" i="28"/>
  <c r="T146" i="28"/>
  <c r="T154" i="28"/>
  <c r="T162" i="28"/>
  <c r="T170" i="28"/>
  <c r="T178" i="28"/>
  <c r="T186" i="28"/>
  <c r="T194" i="28"/>
  <c r="T202" i="28"/>
  <c r="T210" i="28"/>
  <c r="T218" i="28"/>
  <c r="T226" i="28"/>
  <c r="T234" i="28"/>
  <c r="T242" i="28"/>
  <c r="T250" i="28"/>
  <c r="T258" i="28"/>
  <c r="T266" i="28"/>
  <c r="T273" i="28"/>
  <c r="T278" i="28"/>
  <c r="T284" i="28"/>
  <c r="T289" i="28"/>
  <c r="T294" i="28"/>
  <c r="T300" i="28"/>
  <c r="T305" i="28"/>
  <c r="T310" i="28"/>
  <c r="T316" i="28"/>
  <c r="T321" i="28"/>
  <c r="T326" i="28"/>
  <c r="T332" i="28"/>
  <c r="T337" i="28"/>
  <c r="T14" i="28"/>
  <c r="T17" i="28"/>
  <c r="T21" i="28"/>
  <c r="T81" i="28"/>
  <c r="T85" i="28"/>
  <c r="T89" i="28"/>
  <c r="T93" i="28"/>
  <c r="T97" i="28"/>
  <c r="T101" i="28"/>
  <c r="T105" i="28"/>
  <c r="U105" i="28" s="1"/>
  <c r="T109" i="28"/>
  <c r="U109" i="28" s="1"/>
  <c r="T113" i="28"/>
  <c r="U113" i="28" s="1"/>
  <c r="T117" i="28"/>
  <c r="U117" i="28" s="1"/>
  <c r="T121" i="28"/>
  <c r="U121" i="28" s="1"/>
  <c r="T132" i="28"/>
  <c r="T18" i="28"/>
  <c r="T22" i="28"/>
  <c r="T82" i="28"/>
  <c r="T86" i="28"/>
  <c r="T90" i="28"/>
  <c r="T94" i="28"/>
  <c r="T98" i="28"/>
  <c r="T102" i="28"/>
  <c r="T106" i="28"/>
  <c r="U106" i="28" s="1"/>
  <c r="T110" i="28"/>
  <c r="U110" i="28" s="1"/>
  <c r="T114" i="28"/>
  <c r="U114" i="28" s="1"/>
  <c r="T118" i="28"/>
  <c r="U118" i="28" s="1"/>
  <c r="T122" i="28"/>
  <c r="U122" i="28" s="1"/>
  <c r="T133" i="28"/>
  <c r="T15" i="28"/>
  <c r="T19" i="28"/>
  <c r="T79" i="28"/>
  <c r="T83" i="28"/>
  <c r="T87" i="28"/>
  <c r="T91" i="28"/>
  <c r="T95" i="28"/>
  <c r="T99" i="28"/>
  <c r="T103" i="28"/>
  <c r="T107" i="28"/>
  <c r="U107" i="28" s="1"/>
  <c r="T111" i="28"/>
  <c r="U111" i="28" s="1"/>
  <c r="T115" i="28"/>
  <c r="U115" i="28" s="1"/>
  <c r="T119" i="28"/>
  <c r="U119" i="28" s="1"/>
  <c r="T123" i="28"/>
  <c r="U123" i="28" s="1"/>
  <c r="T16" i="28"/>
  <c r="T20" i="28"/>
  <c r="T80" i="28"/>
  <c r="T84" i="28"/>
  <c r="T88" i="28"/>
  <c r="T92" i="28"/>
  <c r="T96" i="28"/>
  <c r="T100" i="28"/>
  <c r="T104" i="28"/>
  <c r="T108" i="28"/>
  <c r="U108" i="28" s="1"/>
  <c r="T112" i="28"/>
  <c r="U112" i="28" s="1"/>
  <c r="T116" i="28"/>
  <c r="U116" i="28" s="1"/>
  <c r="T120" i="28"/>
  <c r="U120" i="28" s="1"/>
  <c r="T124" i="28"/>
  <c r="U124" i="28" s="1"/>
  <c r="R136" i="28"/>
  <c r="R10" i="28" s="1"/>
  <c r="R139" i="28"/>
  <c r="R143" i="28"/>
  <c r="R147" i="28"/>
  <c r="R151" i="28"/>
  <c r="R155" i="28"/>
  <c r="R159" i="28"/>
  <c r="R163" i="28"/>
  <c r="R167" i="28"/>
  <c r="R171" i="28"/>
  <c r="R175" i="28"/>
  <c r="R179" i="28"/>
  <c r="R183" i="28"/>
  <c r="R187" i="28"/>
  <c r="R191" i="28"/>
  <c r="R195" i="28"/>
  <c r="R199" i="28"/>
  <c r="R203" i="28"/>
  <c r="R207" i="28"/>
  <c r="R211" i="28"/>
  <c r="R215" i="28"/>
  <c r="R219" i="28"/>
  <c r="R223" i="28"/>
  <c r="R227" i="28"/>
  <c r="R231" i="28"/>
  <c r="R235" i="28"/>
  <c r="R239" i="28"/>
  <c r="R243" i="28"/>
  <c r="R247" i="28"/>
  <c r="R251" i="28"/>
  <c r="R255" i="28"/>
  <c r="R259" i="28"/>
  <c r="R263" i="28"/>
  <c r="R267" i="28"/>
  <c r="R271" i="28"/>
  <c r="R275" i="28"/>
  <c r="R279" i="28"/>
  <c r="R283" i="28"/>
  <c r="R287" i="28"/>
  <c r="R291" i="28"/>
  <c r="R295" i="28"/>
  <c r="R299" i="28"/>
  <c r="R303" i="28"/>
  <c r="R307" i="28"/>
  <c r="R311" i="28"/>
  <c r="R315" i="28"/>
  <c r="R319" i="28"/>
  <c r="R323" i="28"/>
  <c r="R327" i="28"/>
  <c r="R331" i="28"/>
  <c r="R335" i="28"/>
  <c r="R140" i="28"/>
  <c r="R144" i="28"/>
  <c r="R148" i="28"/>
  <c r="R152" i="28"/>
  <c r="R156" i="28"/>
  <c r="R160" i="28"/>
  <c r="R164" i="28"/>
  <c r="R168" i="28"/>
  <c r="R172" i="28"/>
  <c r="R176" i="28"/>
  <c r="R180" i="28"/>
  <c r="R184" i="28"/>
  <c r="R188" i="28"/>
  <c r="R192" i="28"/>
  <c r="R196" i="28"/>
  <c r="R200" i="28"/>
  <c r="R204" i="28"/>
  <c r="R208" i="28"/>
  <c r="R212" i="28"/>
  <c r="R216" i="28"/>
  <c r="R220" i="28"/>
  <c r="R224" i="28"/>
  <c r="R228" i="28"/>
  <c r="R232" i="28"/>
  <c r="R236" i="28"/>
  <c r="R240" i="28"/>
  <c r="R244" i="28"/>
  <c r="R248" i="28"/>
  <c r="R252" i="28"/>
  <c r="R256" i="28"/>
  <c r="R260" i="28"/>
  <c r="R264" i="28"/>
  <c r="R268" i="28"/>
  <c r="R141" i="28"/>
  <c r="R149" i="28"/>
  <c r="R157" i="28"/>
  <c r="R165" i="28"/>
  <c r="R173" i="28"/>
  <c r="R181" i="28"/>
  <c r="R189" i="28"/>
  <c r="R197" i="28"/>
  <c r="R205" i="28"/>
  <c r="R213" i="28"/>
  <c r="R221" i="28"/>
  <c r="R229" i="28"/>
  <c r="R237" i="28"/>
  <c r="R245" i="28"/>
  <c r="R253" i="28"/>
  <c r="R261" i="28"/>
  <c r="R269" i="28"/>
  <c r="R274" i="28"/>
  <c r="R280" i="28"/>
  <c r="R285" i="28"/>
  <c r="R290" i="28"/>
  <c r="R296" i="28"/>
  <c r="R301" i="28"/>
  <c r="R306" i="28"/>
  <c r="R312" i="28"/>
  <c r="R317" i="28"/>
  <c r="R322" i="28"/>
  <c r="R328" i="28"/>
  <c r="R333" i="28"/>
  <c r="R142" i="28"/>
  <c r="R150" i="28"/>
  <c r="R158" i="28"/>
  <c r="R166" i="28"/>
  <c r="R174" i="28"/>
  <c r="R182" i="28"/>
  <c r="R190" i="28"/>
  <c r="R198" i="28"/>
  <c r="R206" i="28"/>
  <c r="R214" i="28"/>
  <c r="R222" i="28"/>
  <c r="R230" i="28"/>
  <c r="R238" i="28"/>
  <c r="R246" i="28"/>
  <c r="R254" i="28"/>
  <c r="R262" i="28"/>
  <c r="R270" i="28"/>
  <c r="R276" i="28"/>
  <c r="R281" i="28"/>
  <c r="R286" i="28"/>
  <c r="R292" i="28"/>
  <c r="R297" i="28"/>
  <c r="R302" i="28"/>
  <c r="R308" i="28"/>
  <c r="R313" i="28"/>
  <c r="R318" i="28"/>
  <c r="R324" i="28"/>
  <c r="R329" i="28"/>
  <c r="R334" i="28"/>
  <c r="R137" i="28"/>
  <c r="R145" i="28"/>
  <c r="R153" i="28"/>
  <c r="R161" i="28"/>
  <c r="R169" i="28"/>
  <c r="R177" i="28"/>
  <c r="R185" i="28"/>
  <c r="R193" i="28"/>
  <c r="R201" i="28"/>
  <c r="R209" i="28"/>
  <c r="R217" i="28"/>
  <c r="R225" i="28"/>
  <c r="R233" i="28"/>
  <c r="R241" i="28"/>
  <c r="R249" i="28"/>
  <c r="R257" i="28"/>
  <c r="R265" i="28"/>
  <c r="R272" i="28"/>
  <c r="R277" i="28"/>
  <c r="R282" i="28"/>
  <c r="R288" i="28"/>
  <c r="R293" i="28"/>
  <c r="R298" i="28"/>
  <c r="R304" i="28"/>
  <c r="R309" i="28"/>
  <c r="R314" i="28"/>
  <c r="R320" i="28"/>
  <c r="R325" i="28"/>
  <c r="R330" i="28"/>
  <c r="R336" i="28"/>
  <c r="R138" i="28"/>
  <c r="R146" i="28"/>
  <c r="R154" i="28"/>
  <c r="R162" i="28"/>
  <c r="R170" i="28"/>
  <c r="R178" i="28"/>
  <c r="R186" i="28"/>
  <c r="R194" i="28"/>
  <c r="R202" i="28"/>
  <c r="R210" i="28"/>
  <c r="R218" i="28"/>
  <c r="R226" i="28"/>
  <c r="R234" i="28"/>
  <c r="R242" i="28"/>
  <c r="R250" i="28"/>
  <c r="R258" i="28"/>
  <c r="R266" i="28"/>
  <c r="R273" i="28"/>
  <c r="R278" i="28"/>
  <c r="R284" i="28"/>
  <c r="R289" i="28"/>
  <c r="R294" i="28"/>
  <c r="R300" i="28"/>
  <c r="R305" i="28"/>
  <c r="R310" i="28"/>
  <c r="R316" i="28"/>
  <c r="R321" i="28"/>
  <c r="R326" i="28"/>
  <c r="R332" i="28"/>
  <c r="R337" i="28"/>
  <c r="R14" i="28"/>
  <c r="R17" i="28"/>
  <c r="R21" i="28"/>
  <c r="R81" i="28"/>
  <c r="R85" i="28"/>
  <c r="R89" i="28"/>
  <c r="R93" i="28"/>
  <c r="R97" i="28"/>
  <c r="R101" i="28"/>
  <c r="R105" i="28"/>
  <c r="S105" i="28" s="1"/>
  <c r="R109" i="28"/>
  <c r="S109" i="28" s="1"/>
  <c r="R113" i="28"/>
  <c r="S113" i="28" s="1"/>
  <c r="R117" i="28"/>
  <c r="S117" i="28" s="1"/>
  <c r="R121" i="28"/>
  <c r="S121" i="28" s="1"/>
  <c r="R132" i="28"/>
  <c r="R18" i="28"/>
  <c r="R22" i="28"/>
  <c r="R82" i="28"/>
  <c r="R86" i="28"/>
  <c r="R90" i="28"/>
  <c r="R94" i="28"/>
  <c r="R98" i="28"/>
  <c r="R102" i="28"/>
  <c r="R106" i="28"/>
  <c r="S106" i="28" s="1"/>
  <c r="R110" i="28"/>
  <c r="S110" i="28" s="1"/>
  <c r="R114" i="28"/>
  <c r="S114" i="28" s="1"/>
  <c r="R118" i="28"/>
  <c r="S118" i="28" s="1"/>
  <c r="R122" i="28"/>
  <c r="S122" i="28" s="1"/>
  <c r="R133" i="28"/>
  <c r="R15" i="28"/>
  <c r="R19" i="28"/>
  <c r="R79" i="28"/>
  <c r="R83" i="28"/>
  <c r="R87" i="28"/>
  <c r="R91" i="28"/>
  <c r="R95" i="28"/>
  <c r="R99" i="28"/>
  <c r="R103" i="28"/>
  <c r="R107" i="28"/>
  <c r="S107" i="28" s="1"/>
  <c r="R111" i="28"/>
  <c r="S111" i="28" s="1"/>
  <c r="R115" i="28"/>
  <c r="S115" i="28" s="1"/>
  <c r="R119" i="28"/>
  <c r="S119" i="28" s="1"/>
  <c r="R123" i="28"/>
  <c r="S123" i="28" s="1"/>
  <c r="R16" i="28"/>
  <c r="R20" i="28"/>
  <c r="R80" i="28"/>
  <c r="R84" i="28"/>
  <c r="R88" i="28"/>
  <c r="R92" i="28"/>
  <c r="R96" i="28"/>
  <c r="R100" i="28"/>
  <c r="R104" i="28"/>
  <c r="R108" i="28"/>
  <c r="S108" i="28" s="1"/>
  <c r="R112" i="28"/>
  <c r="S112" i="28" s="1"/>
  <c r="R116" i="28"/>
  <c r="S116" i="28" s="1"/>
  <c r="R120" i="28"/>
  <c r="S120" i="28" s="1"/>
  <c r="R124" i="28"/>
  <c r="S124" i="28" s="1"/>
  <c r="P136" i="28"/>
  <c r="P10" i="28" s="1"/>
  <c r="P139" i="28"/>
  <c r="P143" i="28"/>
  <c r="P147" i="28"/>
  <c r="P151" i="28"/>
  <c r="P155" i="28"/>
  <c r="P159" i="28"/>
  <c r="P163" i="28"/>
  <c r="P167" i="28"/>
  <c r="P171" i="28"/>
  <c r="P175" i="28"/>
  <c r="P179" i="28"/>
  <c r="P183" i="28"/>
  <c r="P187" i="28"/>
  <c r="P191" i="28"/>
  <c r="P195" i="28"/>
  <c r="P199" i="28"/>
  <c r="P203" i="28"/>
  <c r="P207" i="28"/>
  <c r="P211" i="28"/>
  <c r="P215" i="28"/>
  <c r="P219" i="28"/>
  <c r="P223" i="28"/>
  <c r="P227" i="28"/>
  <c r="P231" i="28"/>
  <c r="P235" i="28"/>
  <c r="P239" i="28"/>
  <c r="P243" i="28"/>
  <c r="P247" i="28"/>
  <c r="P251" i="28"/>
  <c r="P255" i="28"/>
  <c r="P259" i="28"/>
  <c r="P263" i="28"/>
  <c r="P267" i="28"/>
  <c r="P271" i="28"/>
  <c r="P275" i="28"/>
  <c r="P279" i="28"/>
  <c r="P283" i="28"/>
  <c r="P287" i="28"/>
  <c r="P291" i="28"/>
  <c r="P295" i="28"/>
  <c r="P299" i="28"/>
  <c r="P303" i="28"/>
  <c r="P307" i="28"/>
  <c r="P311" i="28"/>
  <c r="P315" i="28"/>
  <c r="P319" i="28"/>
  <c r="P323" i="28"/>
  <c r="P327" i="28"/>
  <c r="P331" i="28"/>
  <c r="P335" i="28"/>
  <c r="P140" i="28"/>
  <c r="P144" i="28"/>
  <c r="P148" i="28"/>
  <c r="P152" i="28"/>
  <c r="P156" i="28"/>
  <c r="P160" i="28"/>
  <c r="P164" i="28"/>
  <c r="P168" i="28"/>
  <c r="P172" i="28"/>
  <c r="P176" i="28"/>
  <c r="P180" i="28"/>
  <c r="P184" i="28"/>
  <c r="P188" i="28"/>
  <c r="P192" i="28"/>
  <c r="P196" i="28"/>
  <c r="P200" i="28"/>
  <c r="P204" i="28"/>
  <c r="P208" i="28"/>
  <c r="P212" i="28"/>
  <c r="P216" i="28"/>
  <c r="P220" i="28"/>
  <c r="P224" i="28"/>
  <c r="P228" i="28"/>
  <c r="P232" i="28"/>
  <c r="P236" i="28"/>
  <c r="P240" i="28"/>
  <c r="P244" i="28"/>
  <c r="P248" i="28"/>
  <c r="P252" i="28"/>
  <c r="P256" i="28"/>
  <c r="P260" i="28"/>
  <c r="P264" i="28"/>
  <c r="P268" i="28"/>
  <c r="P141" i="28"/>
  <c r="P149" i="28"/>
  <c r="P157" i="28"/>
  <c r="P165" i="28"/>
  <c r="P173" i="28"/>
  <c r="P181" i="28"/>
  <c r="P189" i="28"/>
  <c r="P197" i="28"/>
  <c r="P205" i="28"/>
  <c r="P213" i="28"/>
  <c r="P221" i="28"/>
  <c r="P229" i="28"/>
  <c r="P237" i="28"/>
  <c r="P245" i="28"/>
  <c r="P253" i="28"/>
  <c r="P261" i="28"/>
  <c r="P269" i="28"/>
  <c r="P274" i="28"/>
  <c r="P280" i="28"/>
  <c r="P285" i="28"/>
  <c r="P290" i="28"/>
  <c r="P296" i="28"/>
  <c r="P301" i="28"/>
  <c r="P306" i="28"/>
  <c r="P312" i="28"/>
  <c r="P317" i="28"/>
  <c r="P322" i="28"/>
  <c r="P328" i="28"/>
  <c r="P333" i="28"/>
  <c r="P142" i="28"/>
  <c r="P150" i="28"/>
  <c r="P158" i="28"/>
  <c r="P166" i="28"/>
  <c r="P174" i="28"/>
  <c r="P182" i="28"/>
  <c r="P190" i="28"/>
  <c r="P198" i="28"/>
  <c r="P206" i="28"/>
  <c r="P214" i="28"/>
  <c r="P222" i="28"/>
  <c r="P230" i="28"/>
  <c r="P238" i="28"/>
  <c r="P246" i="28"/>
  <c r="P254" i="28"/>
  <c r="P262" i="28"/>
  <c r="P270" i="28"/>
  <c r="P276" i="28"/>
  <c r="P281" i="28"/>
  <c r="P286" i="28"/>
  <c r="P292" i="28"/>
  <c r="P297" i="28"/>
  <c r="P302" i="28"/>
  <c r="P308" i="28"/>
  <c r="P313" i="28"/>
  <c r="P318" i="28"/>
  <c r="P324" i="28"/>
  <c r="P329" i="28"/>
  <c r="P334" i="28"/>
  <c r="P137" i="28"/>
  <c r="P145" i="28"/>
  <c r="P153" i="28"/>
  <c r="P161" i="28"/>
  <c r="P169" i="28"/>
  <c r="P177" i="28"/>
  <c r="P185" i="28"/>
  <c r="P193" i="28"/>
  <c r="P201" i="28"/>
  <c r="P209" i="28"/>
  <c r="P217" i="28"/>
  <c r="P225" i="28"/>
  <c r="P233" i="28"/>
  <c r="P241" i="28"/>
  <c r="P249" i="28"/>
  <c r="P257" i="28"/>
  <c r="P265" i="28"/>
  <c r="P272" i="28"/>
  <c r="P277" i="28"/>
  <c r="P282" i="28"/>
  <c r="P288" i="28"/>
  <c r="P293" i="28"/>
  <c r="P298" i="28"/>
  <c r="P304" i="28"/>
  <c r="P309" i="28"/>
  <c r="P314" i="28"/>
  <c r="P320" i="28"/>
  <c r="P325" i="28"/>
  <c r="P330" i="28"/>
  <c r="P336" i="28"/>
  <c r="P138" i="28"/>
  <c r="P146" i="28"/>
  <c r="P154" i="28"/>
  <c r="P162" i="28"/>
  <c r="P170" i="28"/>
  <c r="P178" i="28"/>
  <c r="P186" i="28"/>
  <c r="P194" i="28"/>
  <c r="P202" i="28"/>
  <c r="P210" i="28"/>
  <c r="P218" i="28"/>
  <c r="P226" i="28"/>
  <c r="P234" i="28"/>
  <c r="P242" i="28"/>
  <c r="P250" i="28"/>
  <c r="P258" i="28"/>
  <c r="P266" i="28"/>
  <c r="P273" i="28"/>
  <c r="P278" i="28"/>
  <c r="P284" i="28"/>
  <c r="P289" i="28"/>
  <c r="P294" i="28"/>
  <c r="P300" i="28"/>
  <c r="P305" i="28"/>
  <c r="P310" i="28"/>
  <c r="P316" i="28"/>
  <c r="P321" i="28"/>
  <c r="P326" i="28"/>
  <c r="P332" i="28"/>
  <c r="P337" i="28"/>
  <c r="P14" i="28"/>
  <c r="P15" i="28"/>
  <c r="P91" i="28"/>
  <c r="P107" i="28"/>
  <c r="Q107" i="28" s="1"/>
  <c r="P115" i="28"/>
  <c r="Q115" i="28" s="1"/>
  <c r="P20" i="28"/>
  <c r="P84" i="28"/>
  <c r="P96" i="28"/>
  <c r="P104" i="28"/>
  <c r="P112" i="28"/>
  <c r="Q112" i="28" s="1"/>
  <c r="P124" i="28"/>
  <c r="Q124" i="28" s="1"/>
  <c r="P17" i="28"/>
  <c r="P21" i="28"/>
  <c r="P81" i="28"/>
  <c r="P85" i="28"/>
  <c r="P89" i="28"/>
  <c r="P93" i="28"/>
  <c r="P97" i="28"/>
  <c r="P101" i="28"/>
  <c r="P105" i="28"/>
  <c r="Q105" i="28" s="1"/>
  <c r="P109" i="28"/>
  <c r="Q109" i="28" s="1"/>
  <c r="P113" i="28"/>
  <c r="Q113" i="28" s="1"/>
  <c r="P117" i="28"/>
  <c r="Q117" i="28" s="1"/>
  <c r="P121" i="28"/>
  <c r="Q121" i="28" s="1"/>
  <c r="P132" i="28"/>
  <c r="P18" i="28"/>
  <c r="P22" i="28"/>
  <c r="P82" i="28"/>
  <c r="P86" i="28"/>
  <c r="P90" i="28"/>
  <c r="P94" i="28"/>
  <c r="P98" i="28"/>
  <c r="P102" i="28"/>
  <c r="P106" i="28"/>
  <c r="Q106" i="28" s="1"/>
  <c r="P110" i="28"/>
  <c r="Q110" i="28" s="1"/>
  <c r="P114" i="28"/>
  <c r="Q114" i="28" s="1"/>
  <c r="P118" i="28"/>
  <c r="Q118" i="28" s="1"/>
  <c r="P122" i="28"/>
  <c r="Q122" i="28" s="1"/>
  <c r="P133" i="28"/>
  <c r="P19" i="28"/>
  <c r="P79" i="28"/>
  <c r="P83" i="28"/>
  <c r="P87" i="28"/>
  <c r="P95" i="28"/>
  <c r="P99" i="28"/>
  <c r="P103" i="28"/>
  <c r="P111" i="28"/>
  <c r="Q111" i="28" s="1"/>
  <c r="P119" i="28"/>
  <c r="Q119" i="28" s="1"/>
  <c r="P123" i="28"/>
  <c r="Q123" i="28" s="1"/>
  <c r="P16" i="28"/>
  <c r="P80" i="28"/>
  <c r="P88" i="28"/>
  <c r="P92" i="28"/>
  <c r="P100" i="28"/>
  <c r="P108" i="28"/>
  <c r="Q108" i="28" s="1"/>
  <c r="P116" i="28"/>
  <c r="Q116" i="28" s="1"/>
  <c r="P120" i="28"/>
  <c r="Q120" i="28" s="1"/>
  <c r="J21" i="28"/>
  <c r="J81" i="28"/>
  <c r="J85" i="28"/>
  <c r="J89" i="28"/>
  <c r="J93" i="28"/>
  <c r="J97" i="28"/>
  <c r="J101" i="28"/>
  <c r="J105" i="28"/>
  <c r="K105" i="28" s="1"/>
  <c r="J109" i="28"/>
  <c r="K109" i="28" s="1"/>
  <c r="J113" i="28"/>
  <c r="K113" i="28" s="1"/>
  <c r="J117" i="28"/>
  <c r="K117" i="28" s="1"/>
  <c r="J121" i="28"/>
  <c r="K121" i="28" s="1"/>
  <c r="J132" i="28"/>
  <c r="J22" i="28"/>
  <c r="J82" i="28"/>
  <c r="J86" i="28"/>
  <c r="J90" i="28"/>
  <c r="J94" i="28"/>
  <c r="J98" i="28"/>
  <c r="J102" i="28"/>
  <c r="J106" i="28"/>
  <c r="K106" i="28" s="1"/>
  <c r="J110" i="28"/>
  <c r="K110" i="28" s="1"/>
  <c r="J114" i="28"/>
  <c r="K114" i="28" s="1"/>
  <c r="J118" i="28"/>
  <c r="K118" i="28" s="1"/>
  <c r="J122" i="28"/>
  <c r="K122" i="28" s="1"/>
  <c r="J133" i="28"/>
  <c r="J19" i="28"/>
  <c r="J79" i="28"/>
  <c r="J83" i="28"/>
  <c r="J87" i="28"/>
  <c r="J91" i="28"/>
  <c r="J95" i="28"/>
  <c r="J99" i="28"/>
  <c r="J103" i="28"/>
  <c r="J107" i="28"/>
  <c r="K107" i="28" s="1"/>
  <c r="J111" i="28"/>
  <c r="K111" i="28" s="1"/>
  <c r="J115" i="28"/>
  <c r="K115" i="28" s="1"/>
  <c r="J119" i="28"/>
  <c r="K119" i="28" s="1"/>
  <c r="J123" i="28"/>
  <c r="K123" i="28" s="1"/>
  <c r="J20" i="28"/>
  <c r="J80" i="28"/>
  <c r="J84" i="28"/>
  <c r="J88" i="28"/>
  <c r="J92" i="28"/>
  <c r="J96" i="28"/>
  <c r="J100" i="28"/>
  <c r="J104" i="28"/>
  <c r="J108" i="28"/>
  <c r="K108" i="28" s="1"/>
  <c r="J112" i="28"/>
  <c r="K112" i="28" s="1"/>
  <c r="J116" i="28"/>
  <c r="K116" i="28" s="1"/>
  <c r="J120" i="28"/>
  <c r="K120" i="28" s="1"/>
  <c r="J124" i="28"/>
  <c r="K124" i="28" s="1"/>
  <c r="H107" i="28"/>
  <c r="H96" i="28"/>
  <c r="H108" i="28"/>
  <c r="H116" i="28"/>
  <c r="H124" i="28"/>
  <c r="H21" i="28"/>
  <c r="H81" i="28"/>
  <c r="H85" i="28"/>
  <c r="H89" i="28"/>
  <c r="H93" i="28"/>
  <c r="H97" i="28"/>
  <c r="H101" i="28"/>
  <c r="H105" i="28"/>
  <c r="H109" i="28"/>
  <c r="H113" i="28"/>
  <c r="H117" i="28"/>
  <c r="H121" i="28"/>
  <c r="H132" i="28"/>
  <c r="H22" i="28"/>
  <c r="H82" i="28"/>
  <c r="H86" i="28"/>
  <c r="H90" i="28"/>
  <c r="H94" i="28"/>
  <c r="H98" i="28"/>
  <c r="H102" i="28"/>
  <c r="H106" i="28"/>
  <c r="H110" i="28"/>
  <c r="H114" i="28"/>
  <c r="H118" i="28"/>
  <c r="H122" i="28"/>
  <c r="H133" i="28"/>
  <c r="H19" i="28"/>
  <c r="H79" i="28"/>
  <c r="H83" i="28"/>
  <c r="H87" i="28"/>
  <c r="H91" i="28"/>
  <c r="H95" i="28"/>
  <c r="H99" i="28"/>
  <c r="H103" i="28"/>
  <c r="H111" i="28"/>
  <c r="H115" i="28"/>
  <c r="H119" i="28"/>
  <c r="H123" i="28"/>
  <c r="H20" i="28"/>
  <c r="H80" i="28"/>
  <c r="H84" i="28"/>
  <c r="H88" i="28"/>
  <c r="H92" i="28"/>
  <c r="H100" i="28"/>
  <c r="H104" i="28"/>
  <c r="H112" i="28"/>
  <c r="H120" i="28"/>
  <c r="BD107" i="28"/>
  <c r="BE107" i="28" s="1"/>
  <c r="BD111" i="28"/>
  <c r="BE111" i="28" s="1"/>
  <c r="BD115" i="28"/>
  <c r="BE115" i="28" s="1"/>
  <c r="BD119" i="28"/>
  <c r="BE119" i="28" s="1"/>
  <c r="BD123" i="28"/>
  <c r="BE123" i="28" s="1"/>
  <c r="BD108" i="28"/>
  <c r="BE108" i="28" s="1"/>
  <c r="BD112" i="28"/>
  <c r="BE112" i="28" s="1"/>
  <c r="BD116" i="28"/>
  <c r="BE116" i="28" s="1"/>
  <c r="BD120" i="28"/>
  <c r="BE120" i="28" s="1"/>
  <c r="BD124" i="28"/>
  <c r="BE124" i="28" s="1"/>
  <c r="BD105" i="28"/>
  <c r="BE105" i="28" s="1"/>
  <c r="BD109" i="28"/>
  <c r="BE109" i="28" s="1"/>
  <c r="BD113" i="28"/>
  <c r="BE113" i="28" s="1"/>
  <c r="BD117" i="28"/>
  <c r="BE117" i="28" s="1"/>
  <c r="BD121" i="28"/>
  <c r="BE121" i="28" s="1"/>
  <c r="BD132" i="28"/>
  <c r="BD106" i="28"/>
  <c r="BE106" i="28" s="1"/>
  <c r="BD110" i="28"/>
  <c r="BE110" i="28" s="1"/>
  <c r="BD114" i="28"/>
  <c r="BE114" i="28" s="1"/>
  <c r="BD118" i="28"/>
  <c r="BE118" i="28" s="1"/>
  <c r="BD122" i="28"/>
  <c r="BE122" i="28" s="1"/>
  <c r="BD133" i="28"/>
  <c r="H30" i="56"/>
  <c r="BF14" i="28"/>
  <c r="AH8" i="28"/>
  <c r="AF8" i="28"/>
  <c r="F44" i="56" l="1"/>
  <c r="N44" i="56" s="1"/>
  <c r="C14" i="28"/>
  <c r="C16" i="28"/>
  <c r="C18" i="28"/>
  <c r="C15" i="28"/>
  <c r="C17" i="28"/>
  <c r="AH433" i="28"/>
  <c r="AI433" i="28" s="1"/>
  <c r="AH431" i="28"/>
  <c r="AI431" i="28" s="1"/>
  <c r="AH434" i="28"/>
  <c r="AI434" i="28" s="1"/>
  <c r="AH429" i="28"/>
  <c r="AI429" i="28" s="1"/>
  <c r="AH424" i="28"/>
  <c r="AI424" i="28" s="1"/>
  <c r="AH421" i="28"/>
  <c r="AI421" i="28" s="1"/>
  <c r="AH417" i="28"/>
  <c r="AI417" i="28" s="1"/>
  <c r="AH432" i="28"/>
  <c r="AI432" i="28" s="1"/>
  <c r="AH428" i="28"/>
  <c r="AI428" i="28" s="1"/>
  <c r="AH426" i="28"/>
  <c r="AI426" i="28" s="1"/>
  <c r="AH437" i="28"/>
  <c r="AI437" i="28" s="1"/>
  <c r="AH423" i="28"/>
  <c r="AI423" i="28" s="1"/>
  <c r="AH418" i="28"/>
  <c r="AH414" i="28"/>
  <c r="AI414" i="28" s="1"/>
  <c r="AH412" i="28"/>
  <c r="AI412" i="28" s="1"/>
  <c r="AH410" i="28"/>
  <c r="AI410" i="28" s="1"/>
  <c r="AH436" i="28"/>
  <c r="AI436" i="28" s="1"/>
  <c r="AH425" i="28"/>
  <c r="AI425" i="28" s="1"/>
  <c r="AH420" i="28"/>
  <c r="AI420" i="28" s="1"/>
  <c r="AH427" i="28"/>
  <c r="AI427" i="28" s="1"/>
  <c r="AH409" i="28"/>
  <c r="AI409" i="28" s="1"/>
  <c r="AH408" i="28"/>
  <c r="AI408" i="28" s="1"/>
  <c r="AH405" i="28"/>
  <c r="AI405" i="28" s="1"/>
  <c r="AH400" i="28"/>
  <c r="AI400" i="28" s="1"/>
  <c r="AH398" i="28"/>
  <c r="AI398" i="28" s="1"/>
  <c r="AH393" i="28"/>
  <c r="AI393" i="28" s="1"/>
  <c r="AH388" i="28"/>
  <c r="AI388" i="28" s="1"/>
  <c r="AH381" i="28"/>
  <c r="AI381" i="28" s="1"/>
  <c r="AH435" i="28"/>
  <c r="AI435" i="28" s="1"/>
  <c r="AH430" i="28"/>
  <c r="AI430" i="28" s="1"/>
  <c r="AH416" i="28"/>
  <c r="AI416" i="28" s="1"/>
  <c r="AH415" i="28"/>
  <c r="AI415" i="28" s="1"/>
  <c r="AH413" i="28"/>
  <c r="AI413" i="28" s="1"/>
  <c r="AH396" i="28"/>
  <c r="AI396" i="28" s="1"/>
  <c r="AH394" i="28"/>
  <c r="AI394" i="28" s="1"/>
  <c r="AH392" i="28"/>
  <c r="AI392" i="28" s="1"/>
  <c r="AH411" i="28"/>
  <c r="AI411" i="28" s="1"/>
  <c r="AH406" i="28"/>
  <c r="AI406" i="28" s="1"/>
  <c r="AH401" i="28"/>
  <c r="AI401" i="28" s="1"/>
  <c r="AH399" i="28"/>
  <c r="AI399" i="28" s="1"/>
  <c r="AH397" i="28"/>
  <c r="AI397" i="28" s="1"/>
  <c r="AH372" i="28"/>
  <c r="AI372" i="28" s="1"/>
  <c r="AH365" i="28"/>
  <c r="AI365" i="28" s="1"/>
  <c r="AH362" i="28"/>
  <c r="AI362" i="28" s="1"/>
  <c r="AH358" i="28"/>
  <c r="AI358" i="28" s="1"/>
  <c r="AH355" i="28"/>
  <c r="AI355" i="28" s="1"/>
  <c r="AH407" i="28"/>
  <c r="AI407" i="28" s="1"/>
  <c r="AH390" i="28"/>
  <c r="AI390" i="28" s="1"/>
  <c r="AH382" i="28"/>
  <c r="AI382" i="28" s="1"/>
  <c r="AH380" i="28"/>
  <c r="AI380" i="28" s="1"/>
  <c r="AH357" i="28"/>
  <c r="AI357" i="28" s="1"/>
  <c r="AH356" i="28"/>
  <c r="AI356" i="28" s="1"/>
  <c r="AH354" i="28"/>
  <c r="AI354" i="28" s="1"/>
  <c r="AH391" i="28"/>
  <c r="AI391" i="28" s="1"/>
  <c r="AH385" i="28"/>
  <c r="AI385" i="28" s="1"/>
  <c r="AH384" i="28"/>
  <c r="AI384" i="28" s="1"/>
  <c r="AH379" i="28"/>
  <c r="AI379" i="28" s="1"/>
  <c r="AH374" i="28"/>
  <c r="AI374" i="28" s="1"/>
  <c r="AH364" i="28"/>
  <c r="AI364" i="28" s="1"/>
  <c r="AH360" i="28"/>
  <c r="AI360" i="28" s="1"/>
  <c r="AH359" i="28"/>
  <c r="AI359" i="28" s="1"/>
  <c r="AH353" i="28"/>
  <c r="AI353" i="28" s="1"/>
  <c r="AH404" i="28"/>
  <c r="AI404" i="28" s="1"/>
  <c r="AH387" i="28"/>
  <c r="AI387" i="28" s="1"/>
  <c r="AH383" i="28"/>
  <c r="AI383" i="28" s="1"/>
  <c r="AH402" i="28"/>
  <c r="AI402" i="28" s="1"/>
  <c r="AH378" i="28"/>
  <c r="AI378" i="28" s="1"/>
  <c r="AH373" i="28"/>
  <c r="AI373" i="28" s="1"/>
  <c r="AH367" i="28"/>
  <c r="AI367" i="28" s="1"/>
  <c r="AH363" i="28"/>
  <c r="AI363" i="28" s="1"/>
  <c r="AH361" i="28"/>
  <c r="AI361" i="28" s="1"/>
  <c r="AH389" i="28"/>
  <c r="AI389" i="28" s="1"/>
  <c r="AH376" i="28"/>
  <c r="AI376" i="28" s="1"/>
  <c r="AH375" i="28"/>
  <c r="AI375" i="28" s="1"/>
  <c r="AH370" i="28"/>
  <c r="AI370" i="28" s="1"/>
  <c r="AH419" i="28"/>
  <c r="AI419" i="28" s="1"/>
  <c r="AH403" i="28"/>
  <c r="AI403" i="28" s="1"/>
  <c r="AH386" i="28"/>
  <c r="AI386" i="28" s="1"/>
  <c r="AH371" i="28"/>
  <c r="AI371" i="28" s="1"/>
  <c r="AH369" i="28"/>
  <c r="AI369" i="28" s="1"/>
  <c r="AH422" i="28"/>
  <c r="AI422" i="28" s="1"/>
  <c r="AH395" i="28"/>
  <c r="AI395" i="28" s="1"/>
  <c r="AH368" i="28"/>
  <c r="AI368" i="28" s="1"/>
  <c r="AH366" i="28"/>
  <c r="AI366" i="28" s="1"/>
  <c r="AH377" i="28"/>
  <c r="AI377" i="28" s="1"/>
  <c r="AF434" i="28"/>
  <c r="AG434" i="28" s="1"/>
  <c r="AF432" i="28"/>
  <c r="AG432" i="28" s="1"/>
  <c r="AF436" i="28"/>
  <c r="AG436" i="28" s="1"/>
  <c r="AF435" i="28"/>
  <c r="AG435" i="28" s="1"/>
  <c r="AF428" i="28"/>
  <c r="AG428" i="28" s="1"/>
  <c r="AF427" i="28"/>
  <c r="AG427" i="28" s="1"/>
  <c r="AF422" i="28"/>
  <c r="AG422" i="28" s="1"/>
  <c r="AF420" i="28"/>
  <c r="AG420" i="28" s="1"/>
  <c r="AF416" i="28"/>
  <c r="AG416" i="28" s="1"/>
  <c r="AF412" i="28"/>
  <c r="AG412" i="28" s="1"/>
  <c r="AF433" i="28"/>
  <c r="AG433" i="28" s="1"/>
  <c r="AF430" i="28"/>
  <c r="AG430" i="28" s="1"/>
  <c r="AF429" i="28"/>
  <c r="AG429" i="28" s="1"/>
  <c r="AF425" i="28"/>
  <c r="AG425" i="28" s="1"/>
  <c r="AF424" i="28"/>
  <c r="AG424" i="28" s="1"/>
  <c r="AF421" i="28"/>
  <c r="AG421" i="28" s="1"/>
  <c r="AF431" i="28"/>
  <c r="AG431" i="28" s="1"/>
  <c r="AF403" i="28"/>
  <c r="AG403" i="28" s="1"/>
  <c r="AF397" i="28"/>
  <c r="AG397" i="28" s="1"/>
  <c r="AF392" i="28"/>
  <c r="AG392" i="28" s="1"/>
  <c r="AF390" i="28"/>
  <c r="AG390" i="28" s="1"/>
  <c r="AF386" i="28"/>
  <c r="AG386" i="28" s="1"/>
  <c r="AF384" i="28"/>
  <c r="AG384" i="28" s="1"/>
  <c r="AF382" i="28"/>
  <c r="AG382" i="28" s="1"/>
  <c r="AF437" i="28"/>
  <c r="AG437" i="28" s="1"/>
  <c r="AF426" i="28"/>
  <c r="AG426" i="28" s="1"/>
  <c r="AF423" i="28"/>
  <c r="AG423" i="28" s="1"/>
  <c r="AF419" i="28"/>
  <c r="AG419" i="28" s="1"/>
  <c r="AF409" i="28"/>
  <c r="AG409" i="28" s="1"/>
  <c r="AF405" i="28"/>
  <c r="AG405" i="28" s="1"/>
  <c r="AF402" i="28"/>
  <c r="AG402" i="28" s="1"/>
  <c r="AF400" i="28"/>
  <c r="AG400" i="28" s="1"/>
  <c r="AF395" i="28"/>
  <c r="AG395" i="28" s="1"/>
  <c r="AF391" i="28"/>
  <c r="AG391" i="28" s="1"/>
  <c r="AF417" i="28"/>
  <c r="AG417" i="28" s="1"/>
  <c r="AF415" i="28"/>
  <c r="AG415" i="28" s="1"/>
  <c r="AF414" i="28"/>
  <c r="AG414" i="28" s="1"/>
  <c r="AF413" i="28"/>
  <c r="AG413" i="28" s="1"/>
  <c r="AF396" i="28"/>
  <c r="AG396" i="28" s="1"/>
  <c r="AF394" i="28"/>
  <c r="AG394" i="28" s="1"/>
  <c r="AF393" i="28"/>
  <c r="AG393" i="28" s="1"/>
  <c r="AF389" i="28"/>
  <c r="AG389" i="28" s="1"/>
  <c r="AF388" i="28"/>
  <c r="AG388" i="28" s="1"/>
  <c r="AF385" i="28"/>
  <c r="AG385" i="28" s="1"/>
  <c r="AF381" i="28"/>
  <c r="AG381" i="28" s="1"/>
  <c r="AF378" i="28"/>
  <c r="AG378" i="28" s="1"/>
  <c r="AF376" i="28"/>
  <c r="AG376" i="28" s="1"/>
  <c r="AF375" i="28"/>
  <c r="AG375" i="28" s="1"/>
  <c r="AF370" i="28"/>
  <c r="AG370" i="28" s="1"/>
  <c r="AF367" i="28"/>
  <c r="AG367" i="28" s="1"/>
  <c r="AF363" i="28"/>
  <c r="AG363" i="28" s="1"/>
  <c r="AF360" i="28"/>
  <c r="AG360" i="28" s="1"/>
  <c r="AF353" i="28"/>
  <c r="AG353" i="28" s="1"/>
  <c r="AF418" i="28"/>
  <c r="AF406" i="28"/>
  <c r="AG406" i="28" s="1"/>
  <c r="AF377" i="28"/>
  <c r="AG377" i="28" s="1"/>
  <c r="AF371" i="28"/>
  <c r="AG371" i="28" s="1"/>
  <c r="AF369" i="28"/>
  <c r="AG369" i="28" s="1"/>
  <c r="AF368" i="28"/>
  <c r="AG368" i="28" s="1"/>
  <c r="AF411" i="28"/>
  <c r="AG411" i="28" s="1"/>
  <c r="AF410" i="28"/>
  <c r="AG410" i="28" s="1"/>
  <c r="AF408" i="28"/>
  <c r="AG408" i="28" s="1"/>
  <c r="AF407" i="28"/>
  <c r="AG407" i="28" s="1"/>
  <c r="AF401" i="28"/>
  <c r="AG401" i="28" s="1"/>
  <c r="AF380" i="28"/>
  <c r="AG380" i="28" s="1"/>
  <c r="AF357" i="28"/>
  <c r="AG357" i="28" s="1"/>
  <c r="AF356" i="28"/>
  <c r="AG356" i="28" s="1"/>
  <c r="AF355" i="28"/>
  <c r="AG355" i="28" s="1"/>
  <c r="AF354" i="28"/>
  <c r="AG354" i="28" s="1"/>
  <c r="AF399" i="28"/>
  <c r="AG399" i="28" s="1"/>
  <c r="AF387" i="28"/>
  <c r="AG387" i="28" s="1"/>
  <c r="AF374" i="28"/>
  <c r="AG374" i="28" s="1"/>
  <c r="AF365" i="28"/>
  <c r="AG365" i="28" s="1"/>
  <c r="AF359" i="28"/>
  <c r="AG359" i="28" s="1"/>
  <c r="AF364" i="28"/>
  <c r="AG364" i="28" s="1"/>
  <c r="AF362" i="28"/>
  <c r="AG362" i="28" s="1"/>
  <c r="AF358" i="28"/>
  <c r="AG358" i="28" s="1"/>
  <c r="AF379" i="28"/>
  <c r="AG379" i="28" s="1"/>
  <c r="AF372" i="28"/>
  <c r="AG372" i="28" s="1"/>
  <c r="AF398" i="28"/>
  <c r="AG398" i="28" s="1"/>
  <c r="AF383" i="28"/>
  <c r="AG383" i="28" s="1"/>
  <c r="AF373" i="28"/>
  <c r="AG373" i="28" s="1"/>
  <c r="AF361" i="28"/>
  <c r="AG361" i="28" s="1"/>
  <c r="AF404" i="28"/>
  <c r="AG404" i="28" s="1"/>
  <c r="AF366" i="28"/>
  <c r="AG366" i="28" s="1"/>
  <c r="AF125" i="28"/>
  <c r="AG125" i="28" s="1"/>
  <c r="AF128" i="28"/>
  <c r="AG128" i="28" s="1"/>
  <c r="AF126" i="28"/>
  <c r="AG126" i="28" s="1"/>
  <c r="AF127" i="28"/>
  <c r="AG127" i="28" s="1"/>
  <c r="AF130" i="28"/>
  <c r="AG130" i="28" s="1"/>
  <c r="AF129" i="28"/>
  <c r="AG129" i="28" s="1"/>
  <c r="AF131" i="28"/>
  <c r="AH126" i="28"/>
  <c r="AI126" i="28" s="1"/>
  <c r="AH125" i="28"/>
  <c r="AI125" i="28" s="1"/>
  <c r="AH128" i="28"/>
  <c r="AI128" i="28" s="1"/>
  <c r="AH127" i="28"/>
  <c r="AI127" i="28" s="1"/>
  <c r="AH131" i="28"/>
  <c r="AH129" i="28"/>
  <c r="AI129" i="28" s="1"/>
  <c r="AH130" i="28"/>
  <c r="AI130" i="28" s="1"/>
  <c r="H31" i="56"/>
  <c r="AJ8" i="28"/>
  <c r="AJ168" i="28" s="1"/>
  <c r="I31" i="56"/>
  <c r="I43" i="56"/>
  <c r="AF345" i="28"/>
  <c r="AF346" i="28"/>
  <c r="AF347" i="28"/>
  <c r="AF348" i="28"/>
  <c r="AF349" i="28"/>
  <c r="AF350" i="28"/>
  <c r="AF351" i="28"/>
  <c r="AF352" i="28"/>
  <c r="AH352" i="28"/>
  <c r="AH345" i="28"/>
  <c r="AH346" i="28"/>
  <c r="AH347" i="28"/>
  <c r="AH348" i="28"/>
  <c r="AH349" i="28"/>
  <c r="AH350" i="28"/>
  <c r="AH351" i="28"/>
  <c r="AH338" i="28"/>
  <c r="AH339" i="28"/>
  <c r="AH340" i="28"/>
  <c r="AH341" i="28"/>
  <c r="AH342" i="28"/>
  <c r="AH343" i="28"/>
  <c r="AH344" i="28"/>
  <c r="AF339" i="28"/>
  <c r="AF340" i="28"/>
  <c r="AF343" i="28"/>
  <c r="AF341" i="28"/>
  <c r="AF338" i="28"/>
  <c r="AF342" i="28"/>
  <c r="AF344" i="28"/>
  <c r="AF24" i="28"/>
  <c r="AF28" i="28"/>
  <c r="AF25" i="28"/>
  <c r="AF30" i="28"/>
  <c r="AF34" i="28"/>
  <c r="AF38" i="28"/>
  <c r="AF23" i="28"/>
  <c r="AF32" i="28"/>
  <c r="AF26" i="28"/>
  <c r="AF27" i="28"/>
  <c r="AF35" i="28"/>
  <c r="AF40" i="28"/>
  <c r="AF44" i="28"/>
  <c r="AF48" i="28"/>
  <c r="AF52" i="28"/>
  <c r="AF31" i="28"/>
  <c r="AF36" i="28"/>
  <c r="AF37" i="28"/>
  <c r="AF39" i="28"/>
  <c r="AF45" i="28"/>
  <c r="AF29" i="28"/>
  <c r="AF33" i="28"/>
  <c r="AF42" i="28"/>
  <c r="AF47" i="28"/>
  <c r="AF54" i="28"/>
  <c r="AF43" i="28"/>
  <c r="AF55" i="28"/>
  <c r="AF56" i="28"/>
  <c r="AF57" i="28"/>
  <c r="AF61" i="28"/>
  <c r="AF65" i="28"/>
  <c r="AF69" i="28"/>
  <c r="AF46" i="28"/>
  <c r="AF49" i="28"/>
  <c r="AF60" i="28"/>
  <c r="AF41" i="28"/>
  <c r="AF53" i="28"/>
  <c r="AF58" i="28"/>
  <c r="AF62" i="28"/>
  <c r="AF67" i="28"/>
  <c r="AF51" i="28"/>
  <c r="AF63" i="28"/>
  <c r="AF68" i="28"/>
  <c r="AF75" i="28"/>
  <c r="AF50" i="28"/>
  <c r="AF59" i="28"/>
  <c r="AF64" i="28"/>
  <c r="AF66" i="28"/>
  <c r="AF73" i="28"/>
  <c r="AF78" i="28"/>
  <c r="AF70" i="28"/>
  <c r="AF71" i="28"/>
  <c r="AF72" i="28"/>
  <c r="AF74" i="28"/>
  <c r="AF76" i="28"/>
  <c r="AF77" i="28"/>
  <c r="AH26" i="28"/>
  <c r="AH23" i="28"/>
  <c r="AH28" i="28"/>
  <c r="AH32" i="28"/>
  <c r="AH36" i="28"/>
  <c r="AH24" i="28"/>
  <c r="AH25" i="28"/>
  <c r="AH30" i="28"/>
  <c r="AH29" i="28"/>
  <c r="AH33" i="28"/>
  <c r="AH38" i="28"/>
  <c r="AH42" i="28"/>
  <c r="AH46" i="28"/>
  <c r="AH50" i="28"/>
  <c r="AH43" i="28"/>
  <c r="AH31" i="28"/>
  <c r="AH37" i="28"/>
  <c r="AH39" i="28"/>
  <c r="AH27" i="28"/>
  <c r="AH34" i="28"/>
  <c r="AH35" i="28"/>
  <c r="AH40" i="28"/>
  <c r="AH45" i="28"/>
  <c r="AH51" i="28"/>
  <c r="AH56" i="28"/>
  <c r="AH41" i="28"/>
  <c r="AH53" i="28"/>
  <c r="AH47" i="28"/>
  <c r="AH48" i="28"/>
  <c r="AH49" i="28"/>
  <c r="AH54" i="28"/>
  <c r="AH58" i="28"/>
  <c r="AH55" i="28"/>
  <c r="AH59" i="28"/>
  <c r="AH63" i="28"/>
  <c r="AH67" i="28"/>
  <c r="AH71" i="28"/>
  <c r="AH52" i="28"/>
  <c r="AH60" i="28"/>
  <c r="AH65" i="28"/>
  <c r="AH57" i="28"/>
  <c r="AH61" i="28"/>
  <c r="AH66" i="28"/>
  <c r="AH72" i="28"/>
  <c r="AH73" i="28"/>
  <c r="AH77" i="28"/>
  <c r="AH44" i="28"/>
  <c r="AH62" i="28"/>
  <c r="AH68" i="28"/>
  <c r="AH69" i="28"/>
  <c r="AH70" i="28"/>
  <c r="AH76" i="28"/>
  <c r="AH64" i="28"/>
  <c r="AH78" i="28"/>
  <c r="AH74" i="28"/>
  <c r="AH75" i="28"/>
  <c r="H44" i="56"/>
  <c r="H43" i="56"/>
  <c r="AX136" i="28"/>
  <c r="AX10" i="28" s="1"/>
  <c r="AX139" i="28"/>
  <c r="AX143" i="28"/>
  <c r="AX147" i="28"/>
  <c r="AX151" i="28"/>
  <c r="AX155" i="28"/>
  <c r="AX159" i="28"/>
  <c r="AX163" i="28"/>
  <c r="AX167" i="28"/>
  <c r="AX171" i="28"/>
  <c r="AX175" i="28"/>
  <c r="AX179" i="28"/>
  <c r="AX183" i="28"/>
  <c r="AX187" i="28"/>
  <c r="AX191" i="28"/>
  <c r="AX195" i="28"/>
  <c r="AX199" i="28"/>
  <c r="AX203" i="28"/>
  <c r="AX207" i="28"/>
  <c r="AX211" i="28"/>
  <c r="AX215" i="28"/>
  <c r="AX219" i="28"/>
  <c r="AX223" i="28"/>
  <c r="AX227" i="28"/>
  <c r="AX231" i="28"/>
  <c r="AX235" i="28"/>
  <c r="AX239" i="28"/>
  <c r="AX243" i="28"/>
  <c r="AX247" i="28"/>
  <c r="AX251" i="28"/>
  <c r="AX255" i="28"/>
  <c r="AX259" i="28"/>
  <c r="AX263" i="28"/>
  <c r="AX267" i="28"/>
  <c r="AX271" i="28"/>
  <c r="AX275" i="28"/>
  <c r="AX279" i="28"/>
  <c r="AX283" i="28"/>
  <c r="AX287" i="28"/>
  <c r="AX291" i="28"/>
  <c r="AX295" i="28"/>
  <c r="AX299" i="28"/>
  <c r="AX303" i="28"/>
  <c r="AX307" i="28"/>
  <c r="AX311" i="28"/>
  <c r="AX315" i="28"/>
  <c r="AX319" i="28"/>
  <c r="AX323" i="28"/>
  <c r="AX327" i="28"/>
  <c r="AX331" i="28"/>
  <c r="AX335" i="28"/>
  <c r="AX140" i="28"/>
  <c r="AX144" i="28"/>
  <c r="AX148" i="28"/>
  <c r="AX152" i="28"/>
  <c r="AX156" i="28"/>
  <c r="AX160" i="28"/>
  <c r="AX164" i="28"/>
  <c r="AX168" i="28"/>
  <c r="AX172" i="28"/>
  <c r="AX176" i="28"/>
  <c r="AX180" i="28"/>
  <c r="AX184" i="28"/>
  <c r="AX188" i="28"/>
  <c r="AX192" i="28"/>
  <c r="AX196" i="28"/>
  <c r="AX200" i="28"/>
  <c r="AX204" i="28"/>
  <c r="AX208" i="28"/>
  <c r="AX212" i="28"/>
  <c r="AX216" i="28"/>
  <c r="AX220" i="28"/>
  <c r="AX224" i="28"/>
  <c r="AX228" i="28"/>
  <c r="AX232" i="28"/>
  <c r="AX236" i="28"/>
  <c r="AX240" i="28"/>
  <c r="AX244" i="28"/>
  <c r="AX248" i="28"/>
  <c r="AX252" i="28"/>
  <c r="AX256" i="28"/>
  <c r="AX260" i="28"/>
  <c r="AX264" i="28"/>
  <c r="AX268" i="28"/>
  <c r="AX141" i="28"/>
  <c r="AX149" i="28"/>
  <c r="AX157" i="28"/>
  <c r="AX165" i="28"/>
  <c r="AX173" i="28"/>
  <c r="AX181" i="28"/>
  <c r="AX189" i="28"/>
  <c r="AX197" i="28"/>
  <c r="AX205" i="28"/>
  <c r="AX213" i="28"/>
  <c r="AX221" i="28"/>
  <c r="AX229" i="28"/>
  <c r="AX237" i="28"/>
  <c r="AX245" i="28"/>
  <c r="AX253" i="28"/>
  <c r="AX261" i="28"/>
  <c r="AX269" i="28"/>
  <c r="AX274" i="28"/>
  <c r="AX280" i="28"/>
  <c r="AX285" i="28"/>
  <c r="AX290" i="28"/>
  <c r="AX296" i="28"/>
  <c r="AX301" i="28"/>
  <c r="AX306" i="28"/>
  <c r="AX312" i="28"/>
  <c r="AX317" i="28"/>
  <c r="AX322" i="28"/>
  <c r="AX328" i="28"/>
  <c r="AX333" i="28"/>
  <c r="AX142" i="28"/>
  <c r="AX150" i="28"/>
  <c r="AX158" i="28"/>
  <c r="AX166" i="28"/>
  <c r="AX174" i="28"/>
  <c r="AX182" i="28"/>
  <c r="AX190" i="28"/>
  <c r="AX198" i="28"/>
  <c r="AX206" i="28"/>
  <c r="AX214" i="28"/>
  <c r="AX222" i="28"/>
  <c r="AX230" i="28"/>
  <c r="AX238" i="28"/>
  <c r="AX246" i="28"/>
  <c r="AX254" i="28"/>
  <c r="AX262" i="28"/>
  <c r="AX270" i="28"/>
  <c r="AX276" i="28"/>
  <c r="AX281" i="28"/>
  <c r="AX286" i="28"/>
  <c r="AX292" i="28"/>
  <c r="AX297" i="28"/>
  <c r="AX302" i="28"/>
  <c r="AX308" i="28"/>
  <c r="AX313" i="28"/>
  <c r="AX318" i="28"/>
  <c r="AX324" i="28"/>
  <c r="AX329" i="28"/>
  <c r="AX334" i="28"/>
  <c r="AX137" i="28"/>
  <c r="AX145" i="28"/>
  <c r="AX153" i="28"/>
  <c r="AX161" i="28"/>
  <c r="AX169" i="28"/>
  <c r="AX177" i="28"/>
  <c r="AX185" i="28"/>
  <c r="AX193" i="28"/>
  <c r="AX201" i="28"/>
  <c r="AX209" i="28"/>
  <c r="AX217" i="28"/>
  <c r="AX225" i="28"/>
  <c r="AX233" i="28"/>
  <c r="AX241" i="28"/>
  <c r="AX249" i="28"/>
  <c r="AX257" i="28"/>
  <c r="AX265" i="28"/>
  <c r="AX272" i="28"/>
  <c r="AX277" i="28"/>
  <c r="AX282" i="28"/>
  <c r="AX288" i="28"/>
  <c r="AX293" i="28"/>
  <c r="AX298" i="28"/>
  <c r="AX304" i="28"/>
  <c r="AX309" i="28"/>
  <c r="AX314" i="28"/>
  <c r="AX320" i="28"/>
  <c r="AX325" i="28"/>
  <c r="AX330" i="28"/>
  <c r="AX336" i="28"/>
  <c r="AX138" i="28"/>
  <c r="AX146" i="28"/>
  <c r="AX154" i="28"/>
  <c r="AX162" i="28"/>
  <c r="AX170" i="28"/>
  <c r="AX178" i="28"/>
  <c r="AX186" i="28"/>
  <c r="AX194" i="28"/>
  <c r="AX202" i="28"/>
  <c r="AX210" i="28"/>
  <c r="AX218" i="28"/>
  <c r="AX226" i="28"/>
  <c r="AX234" i="28"/>
  <c r="AX242" i="28"/>
  <c r="AX250" i="28"/>
  <c r="AX258" i="28"/>
  <c r="AX266" i="28"/>
  <c r="AX273" i="28"/>
  <c r="AX278" i="28"/>
  <c r="AX284" i="28"/>
  <c r="AX289" i="28"/>
  <c r="AX294" i="28"/>
  <c r="AX300" i="28"/>
  <c r="AX305" i="28"/>
  <c r="AX310" i="28"/>
  <c r="AX316" i="28"/>
  <c r="AX321" i="28"/>
  <c r="AX326" i="28"/>
  <c r="AX332" i="28"/>
  <c r="AX337" i="28"/>
  <c r="AX14" i="28"/>
  <c r="AX17" i="28"/>
  <c r="AX21" i="28"/>
  <c r="AX81" i="28"/>
  <c r="AX85" i="28"/>
  <c r="AX89" i="28"/>
  <c r="AX93" i="28"/>
  <c r="AX97" i="28"/>
  <c r="AX101" i="28"/>
  <c r="AX105" i="28"/>
  <c r="AY105" i="28" s="1"/>
  <c r="AX109" i="28"/>
  <c r="AY109" i="28" s="1"/>
  <c r="AX113" i="28"/>
  <c r="AY113" i="28" s="1"/>
  <c r="AX117" i="28"/>
  <c r="AY117" i="28" s="1"/>
  <c r="AX121" i="28"/>
  <c r="AY121" i="28" s="1"/>
  <c r="AX132" i="28"/>
  <c r="AX18" i="28"/>
  <c r="AX22" i="28"/>
  <c r="AX82" i="28"/>
  <c r="AX86" i="28"/>
  <c r="AX90" i="28"/>
  <c r="AX94" i="28"/>
  <c r="AX98" i="28"/>
  <c r="AX102" i="28"/>
  <c r="AX106" i="28"/>
  <c r="AY106" i="28" s="1"/>
  <c r="AX110" i="28"/>
  <c r="AY110" i="28" s="1"/>
  <c r="AX114" i="28"/>
  <c r="AY114" i="28" s="1"/>
  <c r="AX118" i="28"/>
  <c r="AY118" i="28" s="1"/>
  <c r="AX122" i="28"/>
  <c r="AY122" i="28" s="1"/>
  <c r="AX133" i="28"/>
  <c r="AX15" i="28"/>
  <c r="AX19" i="28"/>
  <c r="AX79" i="28"/>
  <c r="AX83" i="28"/>
  <c r="AX87" i="28"/>
  <c r="AX91" i="28"/>
  <c r="AX95" i="28"/>
  <c r="AX99" i="28"/>
  <c r="AX103" i="28"/>
  <c r="AX107" i="28"/>
  <c r="AY107" i="28" s="1"/>
  <c r="AX111" i="28"/>
  <c r="AY111" i="28" s="1"/>
  <c r="AX115" i="28"/>
  <c r="AY115" i="28" s="1"/>
  <c r="AX119" i="28"/>
  <c r="AY119" i="28" s="1"/>
  <c r="AX123" i="28"/>
  <c r="AY123" i="28" s="1"/>
  <c r="AX16" i="28"/>
  <c r="AX20" i="28"/>
  <c r="AX80" i="28"/>
  <c r="AX84" i="28"/>
  <c r="AX88" i="28"/>
  <c r="AX92" i="28"/>
  <c r="AX96" i="28"/>
  <c r="AX100" i="28"/>
  <c r="AX104" i="28"/>
  <c r="AX108" i="28"/>
  <c r="AY108" i="28" s="1"/>
  <c r="AX112" i="28"/>
  <c r="AY112" i="28" s="1"/>
  <c r="AX116" i="28"/>
  <c r="AY116" i="28" s="1"/>
  <c r="AX120" i="28"/>
  <c r="AY120" i="28" s="1"/>
  <c r="AX124" i="28"/>
  <c r="AY124" i="28" s="1"/>
  <c r="AV136" i="28"/>
  <c r="AV10" i="28" s="1"/>
  <c r="AV139" i="28"/>
  <c r="AV143" i="28"/>
  <c r="AV147" i="28"/>
  <c r="AV151" i="28"/>
  <c r="AV155" i="28"/>
  <c r="AV159" i="28"/>
  <c r="AV163" i="28"/>
  <c r="AV167" i="28"/>
  <c r="AV171" i="28"/>
  <c r="AV175" i="28"/>
  <c r="AV179" i="28"/>
  <c r="AV183" i="28"/>
  <c r="AV187" i="28"/>
  <c r="AV191" i="28"/>
  <c r="AV195" i="28"/>
  <c r="AV199" i="28"/>
  <c r="AV203" i="28"/>
  <c r="AV207" i="28"/>
  <c r="AV211" i="28"/>
  <c r="AV215" i="28"/>
  <c r="AV219" i="28"/>
  <c r="AV223" i="28"/>
  <c r="AV227" i="28"/>
  <c r="AV231" i="28"/>
  <c r="AV235" i="28"/>
  <c r="AV239" i="28"/>
  <c r="AV243" i="28"/>
  <c r="AV247" i="28"/>
  <c r="AV251" i="28"/>
  <c r="AV255" i="28"/>
  <c r="AV259" i="28"/>
  <c r="AV263" i="28"/>
  <c r="AV267" i="28"/>
  <c r="AV271" i="28"/>
  <c r="AV275" i="28"/>
  <c r="AV279" i="28"/>
  <c r="AV283" i="28"/>
  <c r="AV287" i="28"/>
  <c r="AV291" i="28"/>
  <c r="AV295" i="28"/>
  <c r="AV299" i="28"/>
  <c r="AV303" i="28"/>
  <c r="AV307" i="28"/>
  <c r="AV311" i="28"/>
  <c r="AV315" i="28"/>
  <c r="AV319" i="28"/>
  <c r="AV323" i="28"/>
  <c r="AV327" i="28"/>
  <c r="AV331" i="28"/>
  <c r="AV335" i="28"/>
  <c r="AV140" i="28"/>
  <c r="AV144" i="28"/>
  <c r="AV148" i="28"/>
  <c r="AV152" i="28"/>
  <c r="AV156" i="28"/>
  <c r="AV160" i="28"/>
  <c r="AV164" i="28"/>
  <c r="AV168" i="28"/>
  <c r="AV172" i="28"/>
  <c r="AV176" i="28"/>
  <c r="AV180" i="28"/>
  <c r="AV184" i="28"/>
  <c r="AV188" i="28"/>
  <c r="AV192" i="28"/>
  <c r="AV196" i="28"/>
  <c r="AV200" i="28"/>
  <c r="AV204" i="28"/>
  <c r="AV208" i="28"/>
  <c r="AV212" i="28"/>
  <c r="AV216" i="28"/>
  <c r="AV220" i="28"/>
  <c r="AV224" i="28"/>
  <c r="AV228" i="28"/>
  <c r="AV232" i="28"/>
  <c r="AV236" i="28"/>
  <c r="AV240" i="28"/>
  <c r="AV244" i="28"/>
  <c r="AV248" i="28"/>
  <c r="AV252" i="28"/>
  <c r="AV256" i="28"/>
  <c r="AV260" i="28"/>
  <c r="AV264" i="28"/>
  <c r="AV268" i="28"/>
  <c r="AV141" i="28"/>
  <c r="AV149" i="28"/>
  <c r="AV157" i="28"/>
  <c r="AV165" i="28"/>
  <c r="AV173" i="28"/>
  <c r="AV181" i="28"/>
  <c r="AV189" i="28"/>
  <c r="AV197" i="28"/>
  <c r="AV205" i="28"/>
  <c r="AV213" i="28"/>
  <c r="AV221" i="28"/>
  <c r="AV229" i="28"/>
  <c r="AV237" i="28"/>
  <c r="AV245" i="28"/>
  <c r="AV253" i="28"/>
  <c r="AV261" i="28"/>
  <c r="AV269" i="28"/>
  <c r="AV274" i="28"/>
  <c r="AV280" i="28"/>
  <c r="AV285" i="28"/>
  <c r="AV290" i="28"/>
  <c r="AV296" i="28"/>
  <c r="AV301" i="28"/>
  <c r="AV306" i="28"/>
  <c r="AV312" i="28"/>
  <c r="AV317" i="28"/>
  <c r="AV322" i="28"/>
  <c r="AV328" i="28"/>
  <c r="AV333" i="28"/>
  <c r="AV142" i="28"/>
  <c r="AV150" i="28"/>
  <c r="AV158" i="28"/>
  <c r="AV166" i="28"/>
  <c r="AV174" i="28"/>
  <c r="AV182" i="28"/>
  <c r="AV190" i="28"/>
  <c r="AV198" i="28"/>
  <c r="AV206" i="28"/>
  <c r="AV214" i="28"/>
  <c r="AV222" i="28"/>
  <c r="AV230" i="28"/>
  <c r="AV238" i="28"/>
  <c r="AV246" i="28"/>
  <c r="AV254" i="28"/>
  <c r="AV262" i="28"/>
  <c r="AV270" i="28"/>
  <c r="AV276" i="28"/>
  <c r="AV281" i="28"/>
  <c r="AV286" i="28"/>
  <c r="AV292" i="28"/>
  <c r="AV297" i="28"/>
  <c r="AV302" i="28"/>
  <c r="AV308" i="28"/>
  <c r="AV313" i="28"/>
  <c r="AV318" i="28"/>
  <c r="AV324" i="28"/>
  <c r="AV329" i="28"/>
  <c r="AV334" i="28"/>
  <c r="AV137" i="28"/>
  <c r="AV145" i="28"/>
  <c r="AV153" i="28"/>
  <c r="AV161" i="28"/>
  <c r="AV169" i="28"/>
  <c r="AV177" i="28"/>
  <c r="AV185" i="28"/>
  <c r="AV193" i="28"/>
  <c r="AV201" i="28"/>
  <c r="AV209" i="28"/>
  <c r="AV217" i="28"/>
  <c r="AV225" i="28"/>
  <c r="AV233" i="28"/>
  <c r="AV241" i="28"/>
  <c r="AV249" i="28"/>
  <c r="AV257" i="28"/>
  <c r="AV265" i="28"/>
  <c r="AV272" i="28"/>
  <c r="AV277" i="28"/>
  <c r="AV282" i="28"/>
  <c r="AV288" i="28"/>
  <c r="AV293" i="28"/>
  <c r="AV298" i="28"/>
  <c r="AV304" i="28"/>
  <c r="AV309" i="28"/>
  <c r="AV314" i="28"/>
  <c r="AV320" i="28"/>
  <c r="AV325" i="28"/>
  <c r="AV330" i="28"/>
  <c r="AV336" i="28"/>
  <c r="AV138" i="28"/>
  <c r="AV146" i="28"/>
  <c r="AV154" i="28"/>
  <c r="AV162" i="28"/>
  <c r="AV170" i="28"/>
  <c r="AV178" i="28"/>
  <c r="AV186" i="28"/>
  <c r="AV194" i="28"/>
  <c r="AV202" i="28"/>
  <c r="AV210" i="28"/>
  <c r="AV218" i="28"/>
  <c r="AV226" i="28"/>
  <c r="AV234" i="28"/>
  <c r="AV242" i="28"/>
  <c r="AV250" i="28"/>
  <c r="AV258" i="28"/>
  <c r="AV266" i="28"/>
  <c r="AV273" i="28"/>
  <c r="AV278" i="28"/>
  <c r="AV284" i="28"/>
  <c r="AV289" i="28"/>
  <c r="AV294" i="28"/>
  <c r="AV300" i="28"/>
  <c r="AV305" i="28"/>
  <c r="AV310" i="28"/>
  <c r="AV316" i="28"/>
  <c r="AV321" i="28"/>
  <c r="AV326" i="28"/>
  <c r="AV332" i="28"/>
  <c r="AV337" i="28"/>
  <c r="AV14" i="28"/>
  <c r="AV17" i="28"/>
  <c r="AV21" i="28"/>
  <c r="AV81" i="28"/>
  <c r="AV85" i="28"/>
  <c r="AV89" i="28"/>
  <c r="AV93" i="28"/>
  <c r="AV97" i="28"/>
  <c r="AV101" i="28"/>
  <c r="AV105" i="28"/>
  <c r="AW105" i="28" s="1"/>
  <c r="AV109" i="28"/>
  <c r="AW109" i="28" s="1"/>
  <c r="AV113" i="28"/>
  <c r="AW113" i="28" s="1"/>
  <c r="AV117" i="28"/>
  <c r="AW117" i="28" s="1"/>
  <c r="AV121" i="28"/>
  <c r="AW121" i="28" s="1"/>
  <c r="AV132" i="28"/>
  <c r="AV18" i="28"/>
  <c r="AV22" i="28"/>
  <c r="AV82" i="28"/>
  <c r="AV86" i="28"/>
  <c r="AV90" i="28"/>
  <c r="AV94" i="28"/>
  <c r="AV98" i="28"/>
  <c r="AV102" i="28"/>
  <c r="AV106" i="28"/>
  <c r="AW106" i="28" s="1"/>
  <c r="AV110" i="28"/>
  <c r="AW110" i="28" s="1"/>
  <c r="AV114" i="28"/>
  <c r="AW114" i="28" s="1"/>
  <c r="AV118" i="28"/>
  <c r="AW118" i="28" s="1"/>
  <c r="AV122" i="28"/>
  <c r="AW122" i="28" s="1"/>
  <c r="AV133" i="28"/>
  <c r="AV15" i="28"/>
  <c r="AV19" i="28"/>
  <c r="AV79" i="28"/>
  <c r="AV83" i="28"/>
  <c r="AV87" i="28"/>
  <c r="AV91" i="28"/>
  <c r="AV95" i="28"/>
  <c r="AV99" i="28"/>
  <c r="AV103" i="28"/>
  <c r="AV107" i="28"/>
  <c r="AW107" i="28" s="1"/>
  <c r="AV111" i="28"/>
  <c r="AW111" i="28" s="1"/>
  <c r="AV115" i="28"/>
  <c r="AW115" i="28" s="1"/>
  <c r="AV119" i="28"/>
  <c r="AW119" i="28" s="1"/>
  <c r="AV123" i="28"/>
  <c r="AW123" i="28" s="1"/>
  <c r="AV16" i="28"/>
  <c r="AV20" i="28"/>
  <c r="AV80" i="28"/>
  <c r="AV84" i="28"/>
  <c r="AV88" i="28"/>
  <c r="AV92" i="28"/>
  <c r="AV96" i="28"/>
  <c r="AV100" i="28"/>
  <c r="AV104" i="28"/>
  <c r="AV108" i="28"/>
  <c r="AW108" i="28" s="1"/>
  <c r="AV112" i="28"/>
  <c r="AW112" i="28" s="1"/>
  <c r="AV116" i="28"/>
  <c r="AW116" i="28" s="1"/>
  <c r="AV120" i="28"/>
  <c r="AW120" i="28" s="1"/>
  <c r="AV124" i="28"/>
  <c r="AW124" i="28" s="1"/>
  <c r="AP136" i="28"/>
  <c r="AP10" i="28" s="1"/>
  <c r="AP139" i="28"/>
  <c r="AP143" i="28"/>
  <c r="AP147" i="28"/>
  <c r="AP151" i="28"/>
  <c r="AP155" i="28"/>
  <c r="AP159" i="28"/>
  <c r="AP163" i="28"/>
  <c r="AP167" i="28"/>
  <c r="AP171" i="28"/>
  <c r="AP175" i="28"/>
  <c r="AP179" i="28"/>
  <c r="AP183" i="28"/>
  <c r="AP187" i="28"/>
  <c r="AP191" i="28"/>
  <c r="AP195" i="28"/>
  <c r="AP199" i="28"/>
  <c r="AP203" i="28"/>
  <c r="AP207" i="28"/>
  <c r="AP211" i="28"/>
  <c r="AP215" i="28"/>
  <c r="AP219" i="28"/>
  <c r="AP223" i="28"/>
  <c r="AP227" i="28"/>
  <c r="AP231" i="28"/>
  <c r="AP235" i="28"/>
  <c r="AP239" i="28"/>
  <c r="AP243" i="28"/>
  <c r="AP247" i="28"/>
  <c r="AP251" i="28"/>
  <c r="AP255" i="28"/>
  <c r="AP259" i="28"/>
  <c r="AP263" i="28"/>
  <c r="AP267" i="28"/>
  <c r="AP271" i="28"/>
  <c r="AP275" i="28"/>
  <c r="AP279" i="28"/>
  <c r="AP283" i="28"/>
  <c r="AP287" i="28"/>
  <c r="AP291" i="28"/>
  <c r="AP295" i="28"/>
  <c r="AP299" i="28"/>
  <c r="AP303" i="28"/>
  <c r="AP307" i="28"/>
  <c r="AP311" i="28"/>
  <c r="AP315" i="28"/>
  <c r="AP319" i="28"/>
  <c r="AP323" i="28"/>
  <c r="AP327" i="28"/>
  <c r="AP331" i="28"/>
  <c r="AP335" i="28"/>
  <c r="AP137" i="28"/>
  <c r="AP145" i="28"/>
  <c r="AP149" i="28"/>
  <c r="AP153" i="28"/>
  <c r="AP161" i="28"/>
  <c r="AP173" i="28"/>
  <c r="AP181" i="28"/>
  <c r="AP189" i="28"/>
  <c r="AP201" i="28"/>
  <c r="AP213" i="28"/>
  <c r="AP225" i="28"/>
  <c r="AP233" i="28"/>
  <c r="AP241" i="28"/>
  <c r="AP249" i="28"/>
  <c r="AP253" i="28"/>
  <c r="AP261" i="28"/>
  <c r="AP269" i="28"/>
  <c r="AP277" i="28"/>
  <c r="AP285" i="28"/>
  <c r="AP293" i="28"/>
  <c r="AP301" i="28"/>
  <c r="AP309" i="28"/>
  <c r="AP317" i="28"/>
  <c r="AP329" i="28"/>
  <c r="AP337" i="28"/>
  <c r="AP142" i="28"/>
  <c r="AP150" i="28"/>
  <c r="AP158" i="28"/>
  <c r="AP166" i="28"/>
  <c r="AP174" i="28"/>
  <c r="AP182" i="28"/>
  <c r="AP140" i="28"/>
  <c r="AP144" i="28"/>
  <c r="AP148" i="28"/>
  <c r="AP152" i="28"/>
  <c r="AP156" i="28"/>
  <c r="AP160" i="28"/>
  <c r="AP164" i="28"/>
  <c r="AP168" i="28"/>
  <c r="AP172" i="28"/>
  <c r="AP176" i="28"/>
  <c r="AP180" i="28"/>
  <c r="AP184" i="28"/>
  <c r="AP188" i="28"/>
  <c r="AP192" i="28"/>
  <c r="AP196" i="28"/>
  <c r="AP200" i="28"/>
  <c r="AP204" i="28"/>
  <c r="AP208" i="28"/>
  <c r="AP212" i="28"/>
  <c r="AP216" i="28"/>
  <c r="AP220" i="28"/>
  <c r="AP224" i="28"/>
  <c r="AP228" i="28"/>
  <c r="AP232" i="28"/>
  <c r="AP236" i="28"/>
  <c r="AP240" i="28"/>
  <c r="AP244" i="28"/>
  <c r="AP248" i="28"/>
  <c r="AP252" i="28"/>
  <c r="AP256" i="28"/>
  <c r="AP260" i="28"/>
  <c r="AP264" i="28"/>
  <c r="AP268" i="28"/>
  <c r="AP272" i="28"/>
  <c r="AP276" i="28"/>
  <c r="AP280" i="28"/>
  <c r="AP284" i="28"/>
  <c r="AP288" i="28"/>
  <c r="AP292" i="28"/>
  <c r="AP296" i="28"/>
  <c r="AP300" i="28"/>
  <c r="AP304" i="28"/>
  <c r="AP308" i="28"/>
  <c r="AP312" i="28"/>
  <c r="AP316" i="28"/>
  <c r="AP320" i="28"/>
  <c r="AP324" i="28"/>
  <c r="AP328" i="28"/>
  <c r="AP332" i="28"/>
  <c r="AP336" i="28"/>
  <c r="AP141" i="28"/>
  <c r="AP157" i="28"/>
  <c r="AP165" i="28"/>
  <c r="AP169" i="28"/>
  <c r="AP177" i="28"/>
  <c r="AP185" i="28"/>
  <c r="AP193" i="28"/>
  <c r="AP197" i="28"/>
  <c r="AP205" i="28"/>
  <c r="AP209" i="28"/>
  <c r="AP217" i="28"/>
  <c r="AP221" i="28"/>
  <c r="AP229" i="28"/>
  <c r="AP237" i="28"/>
  <c r="AP245" i="28"/>
  <c r="AP257" i="28"/>
  <c r="AP265" i="28"/>
  <c r="AP273" i="28"/>
  <c r="AP281" i="28"/>
  <c r="AP289" i="28"/>
  <c r="AP297" i="28"/>
  <c r="AP305" i="28"/>
  <c r="AP313" i="28"/>
  <c r="AP321" i="28"/>
  <c r="AP325" i="28"/>
  <c r="AP333" i="28"/>
  <c r="AP138" i="28"/>
  <c r="AP146" i="28"/>
  <c r="AP154" i="28"/>
  <c r="AP162" i="28"/>
  <c r="AP170" i="28"/>
  <c r="AP178" i="28"/>
  <c r="AP194" i="28"/>
  <c r="AP210" i="28"/>
  <c r="AP226" i="28"/>
  <c r="AP242" i="28"/>
  <c r="AP258" i="28"/>
  <c r="AP274" i="28"/>
  <c r="AP290" i="28"/>
  <c r="AP306" i="28"/>
  <c r="AP322" i="28"/>
  <c r="AP326" i="28"/>
  <c r="AP186" i="28"/>
  <c r="AP218" i="28"/>
  <c r="AP234" i="28"/>
  <c r="AP266" i="28"/>
  <c r="AP314" i="28"/>
  <c r="AP190" i="28"/>
  <c r="AP222" i="28"/>
  <c r="AP254" i="28"/>
  <c r="AP286" i="28"/>
  <c r="AP318" i="28"/>
  <c r="AP198" i="28"/>
  <c r="AP214" i="28"/>
  <c r="AP230" i="28"/>
  <c r="AP246" i="28"/>
  <c r="AP262" i="28"/>
  <c r="AP278" i="28"/>
  <c r="AP294" i="28"/>
  <c r="AP310" i="28"/>
  <c r="AP202" i="28"/>
  <c r="AP250" i="28"/>
  <c r="AP282" i="28"/>
  <c r="AP298" i="28"/>
  <c r="AP330" i="28"/>
  <c r="AP206" i="28"/>
  <c r="AP238" i="28"/>
  <c r="AP270" i="28"/>
  <c r="AP302" i="28"/>
  <c r="AP334" i="28"/>
  <c r="AP14" i="28"/>
  <c r="AP17" i="28"/>
  <c r="AP21" i="28"/>
  <c r="AP81" i="28"/>
  <c r="AP85" i="28"/>
  <c r="AP89" i="28"/>
  <c r="AP93" i="28"/>
  <c r="AP97" i="28"/>
  <c r="AP101" i="28"/>
  <c r="AP105" i="28"/>
  <c r="AQ105" i="28" s="1"/>
  <c r="AP109" i="28"/>
  <c r="AQ109" i="28" s="1"/>
  <c r="AP113" i="28"/>
  <c r="AQ113" i="28" s="1"/>
  <c r="AP117" i="28"/>
  <c r="AQ117" i="28" s="1"/>
  <c r="AP121" i="28"/>
  <c r="AQ121" i="28" s="1"/>
  <c r="AP132" i="28"/>
  <c r="AP18" i="28"/>
  <c r="AP22" i="28"/>
  <c r="AP82" i="28"/>
  <c r="AP86" i="28"/>
  <c r="AP90" i="28"/>
  <c r="AP94" i="28"/>
  <c r="AP98" i="28"/>
  <c r="AP102" i="28"/>
  <c r="AP106" i="28"/>
  <c r="AQ106" i="28" s="1"/>
  <c r="AP110" i="28"/>
  <c r="AQ110" i="28" s="1"/>
  <c r="AP114" i="28"/>
  <c r="AQ114" i="28" s="1"/>
  <c r="AP118" i="28"/>
  <c r="AQ118" i="28" s="1"/>
  <c r="AP122" i="28"/>
  <c r="AQ122" i="28" s="1"/>
  <c r="AP133" i="28"/>
  <c r="AP15" i="28"/>
  <c r="AP19" i="28"/>
  <c r="AP79" i="28"/>
  <c r="AP83" i="28"/>
  <c r="AP87" i="28"/>
  <c r="AP91" i="28"/>
  <c r="AP95" i="28"/>
  <c r="AP99" i="28"/>
  <c r="AP103" i="28"/>
  <c r="AP107" i="28"/>
  <c r="AQ107" i="28" s="1"/>
  <c r="AP111" i="28"/>
  <c r="AQ111" i="28" s="1"/>
  <c r="AP115" i="28"/>
  <c r="AQ115" i="28" s="1"/>
  <c r="AP119" i="28"/>
  <c r="AQ119" i="28" s="1"/>
  <c r="AP123" i="28"/>
  <c r="AQ123" i="28" s="1"/>
  <c r="AP16" i="28"/>
  <c r="AP20" i="28"/>
  <c r="AP80" i="28"/>
  <c r="AP84" i="28"/>
  <c r="AP88" i="28"/>
  <c r="AP92" i="28"/>
  <c r="AP96" i="28"/>
  <c r="AP100" i="28"/>
  <c r="AP104" i="28"/>
  <c r="AP108" i="28"/>
  <c r="AQ108" i="28" s="1"/>
  <c r="AP112" i="28"/>
  <c r="AQ112" i="28" s="1"/>
  <c r="AP116" i="28"/>
  <c r="AQ116" i="28" s="1"/>
  <c r="AP120" i="28"/>
  <c r="AQ120" i="28" s="1"/>
  <c r="AP124" i="28"/>
  <c r="AQ124" i="28" s="1"/>
  <c r="AN136" i="28"/>
  <c r="AN10" i="28" s="1"/>
  <c r="AN139" i="28"/>
  <c r="AN143" i="28"/>
  <c r="AN147" i="28"/>
  <c r="AN151" i="28"/>
  <c r="AN155" i="28"/>
  <c r="AN159" i="28"/>
  <c r="AN163" i="28"/>
  <c r="AN167" i="28"/>
  <c r="AN171" i="28"/>
  <c r="AN175" i="28"/>
  <c r="AN179" i="28"/>
  <c r="AN183" i="28"/>
  <c r="AN187" i="28"/>
  <c r="AN191" i="28"/>
  <c r="AN195" i="28"/>
  <c r="AN199" i="28"/>
  <c r="AN203" i="28"/>
  <c r="AN207" i="28"/>
  <c r="AN211" i="28"/>
  <c r="AN215" i="28"/>
  <c r="AN219" i="28"/>
  <c r="AN223" i="28"/>
  <c r="AN227" i="28"/>
  <c r="AN231" i="28"/>
  <c r="AN235" i="28"/>
  <c r="AN239" i="28"/>
  <c r="AN243" i="28"/>
  <c r="AN247" i="28"/>
  <c r="AN251" i="28"/>
  <c r="AN255" i="28"/>
  <c r="AN259" i="28"/>
  <c r="AN263" i="28"/>
  <c r="AN267" i="28"/>
  <c r="AN271" i="28"/>
  <c r="AN275" i="28"/>
  <c r="AN279" i="28"/>
  <c r="AN283" i="28"/>
  <c r="AN287" i="28"/>
  <c r="AN291" i="28"/>
  <c r="AN295" i="28"/>
  <c r="AN299" i="28"/>
  <c r="AN303" i="28"/>
  <c r="AN307" i="28"/>
  <c r="AN311" i="28"/>
  <c r="AN315" i="28"/>
  <c r="AN319" i="28"/>
  <c r="AN323" i="28"/>
  <c r="AN327" i="28"/>
  <c r="AN331" i="28"/>
  <c r="AN335" i="28"/>
  <c r="AN140" i="28"/>
  <c r="AN144" i="28"/>
  <c r="AN148" i="28"/>
  <c r="AN152" i="28"/>
  <c r="AN156" i="28"/>
  <c r="AN160" i="28"/>
  <c r="AN164" i="28"/>
  <c r="AN168" i="28"/>
  <c r="AN172" i="28"/>
  <c r="AN176" i="28"/>
  <c r="AN180" i="28"/>
  <c r="AN184" i="28"/>
  <c r="AN188" i="28"/>
  <c r="AN192" i="28"/>
  <c r="AN196" i="28"/>
  <c r="AN200" i="28"/>
  <c r="AN204" i="28"/>
  <c r="AN208" i="28"/>
  <c r="AN212" i="28"/>
  <c r="AN216" i="28"/>
  <c r="AN220" i="28"/>
  <c r="AN224" i="28"/>
  <c r="AN228" i="28"/>
  <c r="AN232" i="28"/>
  <c r="AN236" i="28"/>
  <c r="AN240" i="28"/>
  <c r="AN244" i="28"/>
  <c r="AN248" i="28"/>
  <c r="AN252" i="28"/>
  <c r="AN256" i="28"/>
  <c r="AN260" i="28"/>
  <c r="AN264" i="28"/>
  <c r="AN268" i="28"/>
  <c r="AN141" i="28"/>
  <c r="AN149" i="28"/>
  <c r="AN157" i="28"/>
  <c r="AN165" i="28"/>
  <c r="AN173" i="28"/>
  <c r="AN181" i="28"/>
  <c r="AN189" i="28"/>
  <c r="AN197" i="28"/>
  <c r="AN205" i="28"/>
  <c r="AN213" i="28"/>
  <c r="AN221" i="28"/>
  <c r="AN229" i="28"/>
  <c r="AN237" i="28"/>
  <c r="AN245" i="28"/>
  <c r="AN253" i="28"/>
  <c r="AN261" i="28"/>
  <c r="AN269" i="28"/>
  <c r="AN274" i="28"/>
  <c r="AN280" i="28"/>
  <c r="AN285" i="28"/>
  <c r="AN290" i="28"/>
  <c r="AN296" i="28"/>
  <c r="AN301" i="28"/>
  <c r="AN306" i="28"/>
  <c r="AN312" i="28"/>
  <c r="AN317" i="28"/>
  <c r="AN322" i="28"/>
  <c r="AN328" i="28"/>
  <c r="AN333" i="28"/>
  <c r="AN142" i="28"/>
  <c r="AN150" i="28"/>
  <c r="AN158" i="28"/>
  <c r="AN166" i="28"/>
  <c r="AN174" i="28"/>
  <c r="AN182" i="28"/>
  <c r="AN190" i="28"/>
  <c r="AN198" i="28"/>
  <c r="AN206" i="28"/>
  <c r="AN214" i="28"/>
  <c r="AN222" i="28"/>
  <c r="AN230" i="28"/>
  <c r="AN238" i="28"/>
  <c r="AN246" i="28"/>
  <c r="AN254" i="28"/>
  <c r="AN262" i="28"/>
  <c r="AN270" i="28"/>
  <c r="AN276" i="28"/>
  <c r="AN281" i="28"/>
  <c r="AN286" i="28"/>
  <c r="AN292" i="28"/>
  <c r="AN297" i="28"/>
  <c r="AN302" i="28"/>
  <c r="AN308" i="28"/>
  <c r="AN313" i="28"/>
  <c r="AN318" i="28"/>
  <c r="AN324" i="28"/>
  <c r="AN329" i="28"/>
  <c r="AN334" i="28"/>
  <c r="AN137" i="28"/>
  <c r="AN145" i="28"/>
  <c r="AN153" i="28"/>
  <c r="AN161" i="28"/>
  <c r="AN169" i="28"/>
  <c r="AN177" i="28"/>
  <c r="AN185" i="28"/>
  <c r="AN193" i="28"/>
  <c r="AN201" i="28"/>
  <c r="AN209" i="28"/>
  <c r="AN217" i="28"/>
  <c r="AN225" i="28"/>
  <c r="AN233" i="28"/>
  <c r="AN241" i="28"/>
  <c r="AN249" i="28"/>
  <c r="AN257" i="28"/>
  <c r="AN265" i="28"/>
  <c r="AN272" i="28"/>
  <c r="AN277" i="28"/>
  <c r="AN282" i="28"/>
  <c r="AN288" i="28"/>
  <c r="AN293" i="28"/>
  <c r="AN298" i="28"/>
  <c r="AN304" i="28"/>
  <c r="AN309" i="28"/>
  <c r="AN314" i="28"/>
  <c r="AN320" i="28"/>
  <c r="AN325" i="28"/>
  <c r="AN330" i="28"/>
  <c r="AN336" i="28"/>
  <c r="AN138" i="28"/>
  <c r="AN146" i="28"/>
  <c r="AN154" i="28"/>
  <c r="AN162" i="28"/>
  <c r="AN170" i="28"/>
  <c r="AN178" i="28"/>
  <c r="AN186" i="28"/>
  <c r="AN194" i="28"/>
  <c r="AN202" i="28"/>
  <c r="AN210" i="28"/>
  <c r="AN218" i="28"/>
  <c r="AN226" i="28"/>
  <c r="AN234" i="28"/>
  <c r="AN242" i="28"/>
  <c r="AN250" i="28"/>
  <c r="AN258" i="28"/>
  <c r="AN266" i="28"/>
  <c r="AN273" i="28"/>
  <c r="AN278" i="28"/>
  <c r="AN284" i="28"/>
  <c r="AN289" i="28"/>
  <c r="AN294" i="28"/>
  <c r="AN300" i="28"/>
  <c r="AN305" i="28"/>
  <c r="AN310" i="28"/>
  <c r="AN316" i="28"/>
  <c r="AN321" i="28"/>
  <c r="AN326" i="28"/>
  <c r="AN332" i="28"/>
  <c r="AN337" i="28"/>
  <c r="AN14" i="28"/>
  <c r="AN17" i="28"/>
  <c r="AN21" i="28"/>
  <c r="AN81" i="28"/>
  <c r="AN85" i="28"/>
  <c r="AN89" i="28"/>
  <c r="AN93" i="28"/>
  <c r="AN97" i="28"/>
  <c r="AN101" i="28"/>
  <c r="AN105" i="28"/>
  <c r="AO105" i="28" s="1"/>
  <c r="AN109" i="28"/>
  <c r="AO109" i="28" s="1"/>
  <c r="AN113" i="28"/>
  <c r="AO113" i="28" s="1"/>
  <c r="AN117" i="28"/>
  <c r="AO117" i="28" s="1"/>
  <c r="AN121" i="28"/>
  <c r="AO121" i="28" s="1"/>
  <c r="AN132" i="28"/>
  <c r="AN18" i="28"/>
  <c r="AN22" i="28"/>
  <c r="AN82" i="28"/>
  <c r="AN86" i="28"/>
  <c r="AN90" i="28"/>
  <c r="AN94" i="28"/>
  <c r="AN98" i="28"/>
  <c r="AN102" i="28"/>
  <c r="AN106" i="28"/>
  <c r="AO106" i="28" s="1"/>
  <c r="AN110" i="28"/>
  <c r="AO110" i="28" s="1"/>
  <c r="AN114" i="28"/>
  <c r="AO114" i="28" s="1"/>
  <c r="AN118" i="28"/>
  <c r="AO118" i="28" s="1"/>
  <c r="AN122" i="28"/>
  <c r="AO122" i="28" s="1"/>
  <c r="AN133" i="28"/>
  <c r="AN15" i="28"/>
  <c r="AN19" i="28"/>
  <c r="AN79" i="28"/>
  <c r="AN83" i="28"/>
  <c r="AN87" i="28"/>
  <c r="AN91" i="28"/>
  <c r="AN95" i="28"/>
  <c r="AN99" i="28"/>
  <c r="AN103" i="28"/>
  <c r="AN107" i="28"/>
  <c r="AO107" i="28" s="1"/>
  <c r="AN111" i="28"/>
  <c r="AO111" i="28" s="1"/>
  <c r="AN115" i="28"/>
  <c r="AO115" i="28" s="1"/>
  <c r="AN119" i="28"/>
  <c r="AO119" i="28" s="1"/>
  <c r="AN123" i="28"/>
  <c r="AO123" i="28" s="1"/>
  <c r="AN16" i="28"/>
  <c r="AN20" i="28"/>
  <c r="AN80" i="28"/>
  <c r="AN84" i="28"/>
  <c r="AN88" i="28"/>
  <c r="AN92" i="28"/>
  <c r="AN96" i="28"/>
  <c r="AN100" i="28"/>
  <c r="AN104" i="28"/>
  <c r="AN108" i="28"/>
  <c r="AO108" i="28" s="1"/>
  <c r="AN112" i="28"/>
  <c r="AO112" i="28" s="1"/>
  <c r="AN116" i="28"/>
  <c r="AO116" i="28" s="1"/>
  <c r="AN120" i="28"/>
  <c r="AO120" i="28" s="1"/>
  <c r="AN124" i="28"/>
  <c r="AO124" i="28" s="1"/>
  <c r="AH136" i="28"/>
  <c r="AH10" i="28" s="1"/>
  <c r="AH139" i="28"/>
  <c r="AH143" i="28"/>
  <c r="AH147" i="28"/>
  <c r="AH151" i="28"/>
  <c r="AH155" i="28"/>
  <c r="AH159" i="28"/>
  <c r="AH163" i="28"/>
  <c r="AH167" i="28"/>
  <c r="AH171" i="28"/>
  <c r="AH175" i="28"/>
  <c r="AH179" i="28"/>
  <c r="AH183" i="28"/>
  <c r="AH187" i="28"/>
  <c r="AH191" i="28"/>
  <c r="AH195" i="28"/>
  <c r="AH199" i="28"/>
  <c r="AH203" i="28"/>
  <c r="AH207" i="28"/>
  <c r="AH211" i="28"/>
  <c r="AH215" i="28"/>
  <c r="AH219" i="28"/>
  <c r="AH223" i="28"/>
  <c r="AH227" i="28"/>
  <c r="AH231" i="28"/>
  <c r="AH235" i="28"/>
  <c r="AH239" i="28"/>
  <c r="AH243" i="28"/>
  <c r="AH247" i="28"/>
  <c r="AH251" i="28"/>
  <c r="AH255" i="28"/>
  <c r="AH259" i="28"/>
  <c r="AH263" i="28"/>
  <c r="AH267" i="28"/>
  <c r="AH271" i="28"/>
  <c r="AH275" i="28"/>
  <c r="AH279" i="28"/>
  <c r="AH283" i="28"/>
  <c r="AH287" i="28"/>
  <c r="AH291" i="28"/>
  <c r="AH295" i="28"/>
  <c r="AH299" i="28"/>
  <c r="AH303" i="28"/>
  <c r="AH307" i="28"/>
  <c r="AH311" i="28"/>
  <c r="AH315" i="28"/>
  <c r="AH319" i="28"/>
  <c r="AH323" i="28"/>
  <c r="AH327" i="28"/>
  <c r="AH331" i="28"/>
  <c r="AH335" i="28"/>
  <c r="AH140" i="28"/>
  <c r="AH144" i="28"/>
  <c r="AH148" i="28"/>
  <c r="AH152" i="28"/>
  <c r="AH156" i="28"/>
  <c r="AH160" i="28"/>
  <c r="AH164" i="28"/>
  <c r="AH168" i="28"/>
  <c r="AH172" i="28"/>
  <c r="AH176" i="28"/>
  <c r="AH180" i="28"/>
  <c r="AH184" i="28"/>
  <c r="AH188" i="28"/>
  <c r="AH192" i="28"/>
  <c r="AH196" i="28"/>
  <c r="AH200" i="28"/>
  <c r="AH204" i="28"/>
  <c r="AH208" i="28"/>
  <c r="AH212" i="28"/>
  <c r="AH216" i="28"/>
  <c r="AH220" i="28"/>
  <c r="AH224" i="28"/>
  <c r="AH228" i="28"/>
  <c r="AH232" i="28"/>
  <c r="AH236" i="28"/>
  <c r="AH240" i="28"/>
  <c r="AH244" i="28"/>
  <c r="AH248" i="28"/>
  <c r="AH252" i="28"/>
  <c r="AH256" i="28"/>
  <c r="AH260" i="28"/>
  <c r="AH264" i="28"/>
  <c r="AH268" i="28"/>
  <c r="AH141" i="28"/>
  <c r="AH149" i="28"/>
  <c r="AH157" i="28"/>
  <c r="AH165" i="28"/>
  <c r="AH173" i="28"/>
  <c r="AH181" i="28"/>
  <c r="AH189" i="28"/>
  <c r="AH197" i="28"/>
  <c r="AH205" i="28"/>
  <c r="AH213" i="28"/>
  <c r="AH221" i="28"/>
  <c r="AH229" i="28"/>
  <c r="AH237" i="28"/>
  <c r="AH245" i="28"/>
  <c r="AH253" i="28"/>
  <c r="AH261" i="28"/>
  <c r="AH269" i="28"/>
  <c r="AH274" i="28"/>
  <c r="AH280" i="28"/>
  <c r="AH285" i="28"/>
  <c r="AH290" i="28"/>
  <c r="AH296" i="28"/>
  <c r="AH301" i="28"/>
  <c r="AH306" i="28"/>
  <c r="AH312" i="28"/>
  <c r="AH317" i="28"/>
  <c r="AH322" i="28"/>
  <c r="AH328" i="28"/>
  <c r="AH333" i="28"/>
  <c r="AH142" i="28"/>
  <c r="AH150" i="28"/>
  <c r="AH158" i="28"/>
  <c r="AH166" i="28"/>
  <c r="AH174" i="28"/>
  <c r="AH182" i="28"/>
  <c r="AH190" i="28"/>
  <c r="AH198" i="28"/>
  <c r="AH206" i="28"/>
  <c r="AH214" i="28"/>
  <c r="AH222" i="28"/>
  <c r="AH230" i="28"/>
  <c r="AH238" i="28"/>
  <c r="AH246" i="28"/>
  <c r="AH254" i="28"/>
  <c r="AH262" i="28"/>
  <c r="AH270" i="28"/>
  <c r="AH276" i="28"/>
  <c r="AH281" i="28"/>
  <c r="AH286" i="28"/>
  <c r="AH292" i="28"/>
  <c r="AH297" i="28"/>
  <c r="AH302" i="28"/>
  <c r="AH308" i="28"/>
  <c r="AH313" i="28"/>
  <c r="AH318" i="28"/>
  <c r="AH324" i="28"/>
  <c r="AH329" i="28"/>
  <c r="AH334" i="28"/>
  <c r="AH137" i="28"/>
  <c r="AH145" i="28"/>
  <c r="AH153" i="28"/>
  <c r="AH161" i="28"/>
  <c r="AH169" i="28"/>
  <c r="AH177" i="28"/>
  <c r="AH185" i="28"/>
  <c r="AH193" i="28"/>
  <c r="AH201" i="28"/>
  <c r="AH209" i="28"/>
  <c r="AH217" i="28"/>
  <c r="AH225" i="28"/>
  <c r="AH233" i="28"/>
  <c r="AH241" i="28"/>
  <c r="AH249" i="28"/>
  <c r="AH257" i="28"/>
  <c r="AH265" i="28"/>
  <c r="AH272" i="28"/>
  <c r="AH277" i="28"/>
  <c r="AH282" i="28"/>
  <c r="AH288" i="28"/>
  <c r="AH293" i="28"/>
  <c r="AH298" i="28"/>
  <c r="AH304" i="28"/>
  <c r="AH309" i="28"/>
  <c r="AH314" i="28"/>
  <c r="AH320" i="28"/>
  <c r="AH325" i="28"/>
  <c r="AH330" i="28"/>
  <c r="AH336" i="28"/>
  <c r="AH138" i="28"/>
  <c r="AH146" i="28"/>
  <c r="AH154" i="28"/>
  <c r="AH162" i="28"/>
  <c r="AH170" i="28"/>
  <c r="AH178" i="28"/>
  <c r="AH186" i="28"/>
  <c r="AH194" i="28"/>
  <c r="AH202" i="28"/>
  <c r="AH210" i="28"/>
  <c r="AH218" i="28"/>
  <c r="AH226" i="28"/>
  <c r="AH234" i="28"/>
  <c r="AH242" i="28"/>
  <c r="AH250" i="28"/>
  <c r="AH258" i="28"/>
  <c r="AH266" i="28"/>
  <c r="AH273" i="28"/>
  <c r="AH278" i="28"/>
  <c r="AH284" i="28"/>
  <c r="AH289" i="28"/>
  <c r="AH294" i="28"/>
  <c r="AH300" i="28"/>
  <c r="AH305" i="28"/>
  <c r="AH310" i="28"/>
  <c r="AH316" i="28"/>
  <c r="AH321" i="28"/>
  <c r="AH326" i="28"/>
  <c r="AH332" i="28"/>
  <c r="AH337" i="28"/>
  <c r="AH14" i="28"/>
  <c r="AH111" i="28"/>
  <c r="AI111" i="28" s="1"/>
  <c r="AH108" i="28"/>
  <c r="AI108" i="28" s="1"/>
  <c r="AH120" i="28"/>
  <c r="AI120" i="28" s="1"/>
  <c r="AH17" i="28"/>
  <c r="AH21" i="28"/>
  <c r="AH81" i="28"/>
  <c r="AH85" i="28"/>
  <c r="AH89" i="28"/>
  <c r="AH93" i="28"/>
  <c r="AH97" i="28"/>
  <c r="AH101" i="28"/>
  <c r="AH105" i="28"/>
  <c r="AI105" i="28" s="1"/>
  <c r="AH109" i="28"/>
  <c r="AI109" i="28" s="1"/>
  <c r="AH113" i="28"/>
  <c r="AI113" i="28" s="1"/>
  <c r="AH117" i="28"/>
  <c r="AI117" i="28" s="1"/>
  <c r="AH121" i="28"/>
  <c r="AI121" i="28" s="1"/>
  <c r="AH132" i="28"/>
  <c r="AH18" i="28"/>
  <c r="AH22" i="28"/>
  <c r="AH82" i="28"/>
  <c r="AH86" i="28"/>
  <c r="AH90" i="28"/>
  <c r="AH94" i="28"/>
  <c r="AH98" i="28"/>
  <c r="AH102" i="28"/>
  <c r="AH106" i="28"/>
  <c r="AI106" i="28" s="1"/>
  <c r="AH110" i="28"/>
  <c r="AI110" i="28" s="1"/>
  <c r="AH114" i="28"/>
  <c r="AI114" i="28" s="1"/>
  <c r="AH118" i="28"/>
  <c r="AI118" i="28" s="1"/>
  <c r="AH122" i="28"/>
  <c r="AI122" i="28" s="1"/>
  <c r="AH133" i="28"/>
  <c r="AH15" i="28"/>
  <c r="AH19" i="28"/>
  <c r="AH79" i="28"/>
  <c r="AH83" i="28"/>
  <c r="AH87" i="28"/>
  <c r="AH91" i="28"/>
  <c r="AH95" i="28"/>
  <c r="AH99" i="28"/>
  <c r="AH103" i="28"/>
  <c r="AH107" i="28"/>
  <c r="AI107" i="28" s="1"/>
  <c r="AH115" i="28"/>
  <c r="AI115" i="28" s="1"/>
  <c r="AH119" i="28"/>
  <c r="AI119" i="28" s="1"/>
  <c r="AH123" i="28"/>
  <c r="AI123" i="28" s="1"/>
  <c r="AH16" i="28"/>
  <c r="AH20" i="28"/>
  <c r="AH80" i="28"/>
  <c r="AH84" i="28"/>
  <c r="AH88" i="28"/>
  <c r="AH92" i="28"/>
  <c r="AH96" i="28"/>
  <c r="AH100" i="28"/>
  <c r="AH104" i="28"/>
  <c r="AH112" i="28"/>
  <c r="AI112" i="28" s="1"/>
  <c r="AH116" i="28"/>
  <c r="AI116" i="28" s="1"/>
  <c r="AH124" i="28"/>
  <c r="AI124" i="28" s="1"/>
  <c r="AF136" i="28"/>
  <c r="AF10" i="28" s="1"/>
  <c r="AF139" i="28"/>
  <c r="AF143" i="28"/>
  <c r="AF147" i="28"/>
  <c r="AF151" i="28"/>
  <c r="AF155" i="28"/>
  <c r="AF159" i="28"/>
  <c r="AF163" i="28"/>
  <c r="AF167" i="28"/>
  <c r="AF171" i="28"/>
  <c r="AF175" i="28"/>
  <c r="AF179" i="28"/>
  <c r="AF183" i="28"/>
  <c r="AF187" i="28"/>
  <c r="AF191" i="28"/>
  <c r="AF195" i="28"/>
  <c r="AF199" i="28"/>
  <c r="AF203" i="28"/>
  <c r="AF207" i="28"/>
  <c r="AF211" i="28"/>
  <c r="AF215" i="28"/>
  <c r="AF219" i="28"/>
  <c r="AF223" i="28"/>
  <c r="AF227" i="28"/>
  <c r="AF231" i="28"/>
  <c r="AF235" i="28"/>
  <c r="AF239" i="28"/>
  <c r="AF243" i="28"/>
  <c r="AF247" i="28"/>
  <c r="AF251" i="28"/>
  <c r="AF255" i="28"/>
  <c r="AF259" i="28"/>
  <c r="AF263" i="28"/>
  <c r="AF267" i="28"/>
  <c r="AF271" i="28"/>
  <c r="AF275" i="28"/>
  <c r="AF279" i="28"/>
  <c r="AF283" i="28"/>
  <c r="AF287" i="28"/>
  <c r="AF291" i="28"/>
  <c r="AF295" i="28"/>
  <c r="AF299" i="28"/>
  <c r="AF303" i="28"/>
  <c r="AF307" i="28"/>
  <c r="AF311" i="28"/>
  <c r="AF315" i="28"/>
  <c r="AF319" i="28"/>
  <c r="AF323" i="28"/>
  <c r="AF327" i="28"/>
  <c r="AF331" i="28"/>
  <c r="AF335" i="28"/>
  <c r="AF140" i="28"/>
  <c r="AF144" i="28"/>
  <c r="AF148" i="28"/>
  <c r="AF152" i="28"/>
  <c r="AF156" i="28"/>
  <c r="AF160" i="28"/>
  <c r="AF164" i="28"/>
  <c r="AF168" i="28"/>
  <c r="AF172" i="28"/>
  <c r="AF176" i="28"/>
  <c r="AF180" i="28"/>
  <c r="AF184" i="28"/>
  <c r="AF188" i="28"/>
  <c r="AF192" i="28"/>
  <c r="AF196" i="28"/>
  <c r="AF200" i="28"/>
  <c r="AF204" i="28"/>
  <c r="AF208" i="28"/>
  <c r="AF212" i="28"/>
  <c r="AF216" i="28"/>
  <c r="AF220" i="28"/>
  <c r="AF224" i="28"/>
  <c r="AF228" i="28"/>
  <c r="AF232" i="28"/>
  <c r="AF236" i="28"/>
  <c r="AF240" i="28"/>
  <c r="AF244" i="28"/>
  <c r="AF248" i="28"/>
  <c r="AF252" i="28"/>
  <c r="AF256" i="28"/>
  <c r="AF260" i="28"/>
  <c r="AF264" i="28"/>
  <c r="AF268" i="28"/>
  <c r="AF141" i="28"/>
  <c r="AF149" i="28"/>
  <c r="AF157" i="28"/>
  <c r="AF165" i="28"/>
  <c r="AF173" i="28"/>
  <c r="AF181" i="28"/>
  <c r="AF189" i="28"/>
  <c r="AF197" i="28"/>
  <c r="AF205" i="28"/>
  <c r="AF213" i="28"/>
  <c r="AF221" i="28"/>
  <c r="AF229" i="28"/>
  <c r="AF237" i="28"/>
  <c r="AF245" i="28"/>
  <c r="AF253" i="28"/>
  <c r="AF261" i="28"/>
  <c r="AF269" i="28"/>
  <c r="AF274" i="28"/>
  <c r="AF280" i="28"/>
  <c r="AF285" i="28"/>
  <c r="AF290" i="28"/>
  <c r="AF296" i="28"/>
  <c r="AF301" i="28"/>
  <c r="AF306" i="28"/>
  <c r="AF312" i="28"/>
  <c r="AF317" i="28"/>
  <c r="AF322" i="28"/>
  <c r="AF328" i="28"/>
  <c r="AF333" i="28"/>
  <c r="AF142" i="28"/>
  <c r="AF150" i="28"/>
  <c r="AF158" i="28"/>
  <c r="AF166" i="28"/>
  <c r="AF174" i="28"/>
  <c r="AF182" i="28"/>
  <c r="AF190" i="28"/>
  <c r="AF198" i="28"/>
  <c r="AF206" i="28"/>
  <c r="AF214" i="28"/>
  <c r="AF222" i="28"/>
  <c r="AF230" i="28"/>
  <c r="AF238" i="28"/>
  <c r="AF246" i="28"/>
  <c r="AF254" i="28"/>
  <c r="AF262" i="28"/>
  <c r="AF270" i="28"/>
  <c r="AF276" i="28"/>
  <c r="AF281" i="28"/>
  <c r="AF286" i="28"/>
  <c r="AF292" i="28"/>
  <c r="AF297" i="28"/>
  <c r="AF302" i="28"/>
  <c r="AF308" i="28"/>
  <c r="AF313" i="28"/>
  <c r="AF318" i="28"/>
  <c r="AF324" i="28"/>
  <c r="AF329" i="28"/>
  <c r="AF334" i="28"/>
  <c r="AF137" i="28"/>
  <c r="AF145" i="28"/>
  <c r="AF153" i="28"/>
  <c r="AF161" i="28"/>
  <c r="AF169" i="28"/>
  <c r="AF177" i="28"/>
  <c r="AF185" i="28"/>
  <c r="AF193" i="28"/>
  <c r="AF201" i="28"/>
  <c r="AF209" i="28"/>
  <c r="AF217" i="28"/>
  <c r="AF225" i="28"/>
  <c r="AF233" i="28"/>
  <c r="AF241" i="28"/>
  <c r="AF249" i="28"/>
  <c r="AF257" i="28"/>
  <c r="AF265" i="28"/>
  <c r="AF272" i="28"/>
  <c r="AF277" i="28"/>
  <c r="AF282" i="28"/>
  <c r="AF288" i="28"/>
  <c r="AF293" i="28"/>
  <c r="AF298" i="28"/>
  <c r="AF304" i="28"/>
  <c r="AF309" i="28"/>
  <c r="AF314" i="28"/>
  <c r="AF320" i="28"/>
  <c r="AF325" i="28"/>
  <c r="AF330" i="28"/>
  <c r="AF336" i="28"/>
  <c r="AF138" i="28"/>
  <c r="AF146" i="28"/>
  <c r="AF154" i="28"/>
  <c r="AF162" i="28"/>
  <c r="AF170" i="28"/>
  <c r="AF178" i="28"/>
  <c r="AF186" i="28"/>
  <c r="AF194" i="28"/>
  <c r="AF202" i="28"/>
  <c r="AF210" i="28"/>
  <c r="AF218" i="28"/>
  <c r="AF226" i="28"/>
  <c r="AF234" i="28"/>
  <c r="AF242" i="28"/>
  <c r="AF250" i="28"/>
  <c r="AF258" i="28"/>
  <c r="AF266" i="28"/>
  <c r="AF273" i="28"/>
  <c r="AF278" i="28"/>
  <c r="AF284" i="28"/>
  <c r="AF289" i="28"/>
  <c r="AF294" i="28"/>
  <c r="AF300" i="28"/>
  <c r="AF305" i="28"/>
  <c r="AF310" i="28"/>
  <c r="AF316" i="28"/>
  <c r="AF321" i="28"/>
  <c r="AF326" i="28"/>
  <c r="AF332" i="28"/>
  <c r="AF337" i="28"/>
  <c r="AF14" i="28"/>
  <c r="AF17" i="28"/>
  <c r="AF21" i="28"/>
  <c r="AF81" i="28"/>
  <c r="AF85" i="28"/>
  <c r="AF89" i="28"/>
  <c r="AF93" i="28"/>
  <c r="AF97" i="28"/>
  <c r="AF101" i="28"/>
  <c r="AF105" i="28"/>
  <c r="AG105" i="28" s="1"/>
  <c r="AF109" i="28"/>
  <c r="AG109" i="28" s="1"/>
  <c r="AF113" i="28"/>
  <c r="AG113" i="28" s="1"/>
  <c r="AF117" i="28"/>
  <c r="AG117" i="28" s="1"/>
  <c r="AF121" i="28"/>
  <c r="AG121" i="28" s="1"/>
  <c r="AF132" i="28"/>
  <c r="AF18" i="28"/>
  <c r="AF22" i="28"/>
  <c r="AF82" i="28"/>
  <c r="AF86" i="28"/>
  <c r="AF90" i="28"/>
  <c r="AF94" i="28"/>
  <c r="AF98" i="28"/>
  <c r="AF102" i="28"/>
  <c r="AF106" i="28"/>
  <c r="AG106" i="28" s="1"/>
  <c r="AF110" i="28"/>
  <c r="AG110" i="28" s="1"/>
  <c r="AF114" i="28"/>
  <c r="AG114" i="28" s="1"/>
  <c r="AF118" i="28"/>
  <c r="AG118" i="28" s="1"/>
  <c r="AF122" i="28"/>
  <c r="AG122" i="28" s="1"/>
  <c r="AF133" i="28"/>
  <c r="AF15" i="28"/>
  <c r="AF19" i="28"/>
  <c r="AF79" i="28"/>
  <c r="AF83" i="28"/>
  <c r="AF87" i="28"/>
  <c r="AF91" i="28"/>
  <c r="AF95" i="28"/>
  <c r="AF99" i="28"/>
  <c r="AF103" i="28"/>
  <c r="AF107" i="28"/>
  <c r="AG107" i="28" s="1"/>
  <c r="AF111" i="28"/>
  <c r="AG111" i="28" s="1"/>
  <c r="AF115" i="28"/>
  <c r="AG115" i="28" s="1"/>
  <c r="AF119" i="28"/>
  <c r="AG119" i="28" s="1"/>
  <c r="AF123" i="28"/>
  <c r="AG123" i="28" s="1"/>
  <c r="AF16" i="28"/>
  <c r="AF20" i="28"/>
  <c r="AF80" i="28"/>
  <c r="AF84" i="28"/>
  <c r="AF88" i="28"/>
  <c r="AF92" i="28"/>
  <c r="AF96" i="28"/>
  <c r="AF100" i="28"/>
  <c r="AF104" i="28"/>
  <c r="AF108" i="28"/>
  <c r="AG108" i="28" s="1"/>
  <c r="AF112" i="28"/>
  <c r="AG112" i="28" s="1"/>
  <c r="AF116" i="28"/>
  <c r="AG116" i="28" s="1"/>
  <c r="AF120" i="28"/>
  <c r="AG120" i="28" s="1"/>
  <c r="AF124" i="28"/>
  <c r="AG124" i="28" s="1"/>
  <c r="BE136" i="28"/>
  <c r="BD9" i="28"/>
  <c r="BE14" i="28"/>
  <c r="BH136" i="28"/>
  <c r="BH137" i="28"/>
  <c r="BI137" i="28" s="1"/>
  <c r="BH141" i="28"/>
  <c r="BI141" i="28" s="1"/>
  <c r="BH145" i="28"/>
  <c r="BI145" i="28" s="1"/>
  <c r="BH149" i="28"/>
  <c r="BI149" i="28" s="1"/>
  <c r="BH153" i="28"/>
  <c r="BI153" i="28" s="1"/>
  <c r="BH157" i="28"/>
  <c r="BI157" i="28" s="1"/>
  <c r="BH161" i="28"/>
  <c r="BI161" i="28" s="1"/>
  <c r="BH165" i="28"/>
  <c r="BI165" i="28" s="1"/>
  <c r="BH169" i="28"/>
  <c r="BI169" i="28" s="1"/>
  <c r="BH173" i="28"/>
  <c r="BI173" i="28" s="1"/>
  <c r="BH177" i="28"/>
  <c r="BI177" i="28" s="1"/>
  <c r="BH181" i="28"/>
  <c r="BI181" i="28" s="1"/>
  <c r="BH185" i="28"/>
  <c r="BI185" i="28" s="1"/>
  <c r="BH189" i="28"/>
  <c r="BI189" i="28" s="1"/>
  <c r="BH193" i="28"/>
  <c r="BI193" i="28" s="1"/>
  <c r="BH197" i="28"/>
  <c r="BI197" i="28" s="1"/>
  <c r="BH201" i="28"/>
  <c r="BI201" i="28" s="1"/>
  <c r="BH205" i="28"/>
  <c r="BI205" i="28" s="1"/>
  <c r="BH209" i="28"/>
  <c r="BI209" i="28" s="1"/>
  <c r="BH213" i="28"/>
  <c r="BI213" i="28" s="1"/>
  <c r="BH217" i="28"/>
  <c r="BI217" i="28" s="1"/>
  <c r="BH221" i="28"/>
  <c r="BI221" i="28" s="1"/>
  <c r="BH225" i="28"/>
  <c r="BI225" i="28" s="1"/>
  <c r="BH138" i="28"/>
  <c r="BI138" i="28" s="1"/>
  <c r="BH142" i="28"/>
  <c r="BI142" i="28" s="1"/>
  <c r="BH146" i="28"/>
  <c r="BI146" i="28" s="1"/>
  <c r="BH150" i="28"/>
  <c r="BI150" i="28" s="1"/>
  <c r="BH154" i="28"/>
  <c r="BI154" i="28" s="1"/>
  <c r="BH158" i="28"/>
  <c r="BI158" i="28" s="1"/>
  <c r="BH162" i="28"/>
  <c r="BI162" i="28" s="1"/>
  <c r="BH166" i="28"/>
  <c r="BI166" i="28" s="1"/>
  <c r="BH170" i="28"/>
  <c r="BI170" i="28" s="1"/>
  <c r="BH174" i="28"/>
  <c r="BI174" i="28" s="1"/>
  <c r="BH178" i="28"/>
  <c r="BI178" i="28" s="1"/>
  <c r="BH182" i="28"/>
  <c r="BI182" i="28" s="1"/>
  <c r="BH186" i="28"/>
  <c r="BI186" i="28" s="1"/>
  <c r="BH190" i="28"/>
  <c r="BI190" i="28" s="1"/>
  <c r="BH194" i="28"/>
  <c r="BI194" i="28" s="1"/>
  <c r="BH198" i="28"/>
  <c r="BI198" i="28" s="1"/>
  <c r="BH202" i="28"/>
  <c r="BI202" i="28" s="1"/>
  <c r="BH206" i="28"/>
  <c r="BI206" i="28" s="1"/>
  <c r="BH210" i="28"/>
  <c r="BI210" i="28" s="1"/>
  <c r="BH214" i="28"/>
  <c r="BI214" i="28" s="1"/>
  <c r="BH218" i="28"/>
  <c r="BI218" i="28" s="1"/>
  <c r="BH222" i="28"/>
  <c r="BI222" i="28" s="1"/>
  <c r="BH139" i="28"/>
  <c r="BI139" i="28" s="1"/>
  <c r="BH143" i="28"/>
  <c r="BI143" i="28" s="1"/>
  <c r="BH147" i="28"/>
  <c r="BI147" i="28" s="1"/>
  <c r="BH151" i="28"/>
  <c r="BI151" i="28" s="1"/>
  <c r="BH155" i="28"/>
  <c r="BI155" i="28" s="1"/>
  <c r="BH159" i="28"/>
  <c r="BI159" i="28" s="1"/>
  <c r="BH163" i="28"/>
  <c r="BI163" i="28" s="1"/>
  <c r="BH167" i="28"/>
  <c r="BI167" i="28" s="1"/>
  <c r="BH171" i="28"/>
  <c r="BI171" i="28" s="1"/>
  <c r="BH175" i="28"/>
  <c r="BI175" i="28" s="1"/>
  <c r="BH179" i="28"/>
  <c r="BI179" i="28" s="1"/>
  <c r="BH183" i="28"/>
  <c r="BI183" i="28" s="1"/>
  <c r="BH187" i="28"/>
  <c r="BI187" i="28" s="1"/>
  <c r="BH191" i="28"/>
  <c r="BI191" i="28" s="1"/>
  <c r="BH195" i="28"/>
  <c r="BI195" i="28" s="1"/>
  <c r="BH199" i="28"/>
  <c r="BI199" i="28" s="1"/>
  <c r="BH203" i="28"/>
  <c r="BI203" i="28" s="1"/>
  <c r="BH207" i="28"/>
  <c r="BI207" i="28" s="1"/>
  <c r="BH211" i="28"/>
  <c r="BI211" i="28" s="1"/>
  <c r="BH215" i="28"/>
  <c r="BI215" i="28" s="1"/>
  <c r="BH219" i="28"/>
  <c r="BI219" i="28" s="1"/>
  <c r="BH223" i="28"/>
  <c r="BI223" i="28" s="1"/>
  <c r="BH140" i="28"/>
  <c r="BI140" i="28" s="1"/>
  <c r="BH144" i="28"/>
  <c r="BI144" i="28" s="1"/>
  <c r="BH148" i="28"/>
  <c r="BI148" i="28" s="1"/>
  <c r="BH152" i="28"/>
  <c r="BI152" i="28" s="1"/>
  <c r="BH156" i="28"/>
  <c r="BI156" i="28" s="1"/>
  <c r="BH160" i="28"/>
  <c r="BI160" i="28" s="1"/>
  <c r="BH164" i="28"/>
  <c r="BI164" i="28" s="1"/>
  <c r="BH168" i="28"/>
  <c r="BI168" i="28" s="1"/>
  <c r="BH172" i="28"/>
  <c r="BI172" i="28" s="1"/>
  <c r="BH176" i="28"/>
  <c r="BI176" i="28" s="1"/>
  <c r="BH180" i="28"/>
  <c r="BI180" i="28" s="1"/>
  <c r="BH184" i="28"/>
  <c r="BI184" i="28" s="1"/>
  <c r="BH188" i="28"/>
  <c r="BI188" i="28" s="1"/>
  <c r="BH192" i="28"/>
  <c r="BI192" i="28" s="1"/>
  <c r="BH196" i="28"/>
  <c r="BI196" i="28" s="1"/>
  <c r="BH200" i="28"/>
  <c r="BI200" i="28" s="1"/>
  <c r="BH204" i="28"/>
  <c r="BI204" i="28" s="1"/>
  <c r="BH208" i="28"/>
  <c r="BI208" i="28" s="1"/>
  <c r="BH212" i="28"/>
  <c r="BI212" i="28" s="1"/>
  <c r="BH216" i="28"/>
  <c r="BI216" i="28" s="1"/>
  <c r="BH220" i="28"/>
  <c r="BI220" i="28" s="1"/>
  <c r="BH224" i="28"/>
  <c r="BI224" i="28" s="1"/>
  <c r="BF136" i="28"/>
  <c r="BF137" i="28"/>
  <c r="BG137" i="28" s="1"/>
  <c r="BF141" i="28"/>
  <c r="BG141" i="28" s="1"/>
  <c r="BF145" i="28"/>
  <c r="BG145" i="28" s="1"/>
  <c r="BF149" i="28"/>
  <c r="BG149" i="28" s="1"/>
  <c r="BF153" i="28"/>
  <c r="BG153" i="28" s="1"/>
  <c r="BF157" i="28"/>
  <c r="BG157" i="28" s="1"/>
  <c r="BF161" i="28"/>
  <c r="BG161" i="28" s="1"/>
  <c r="BF165" i="28"/>
  <c r="BG165" i="28" s="1"/>
  <c r="BF169" i="28"/>
  <c r="BG169" i="28" s="1"/>
  <c r="BF173" i="28"/>
  <c r="BG173" i="28" s="1"/>
  <c r="BF177" i="28"/>
  <c r="BG177" i="28" s="1"/>
  <c r="BF181" i="28"/>
  <c r="BG181" i="28" s="1"/>
  <c r="BF185" i="28"/>
  <c r="BG185" i="28" s="1"/>
  <c r="BF189" i="28"/>
  <c r="BG189" i="28" s="1"/>
  <c r="BF193" i="28"/>
  <c r="BG193" i="28" s="1"/>
  <c r="BF197" i="28"/>
  <c r="BG197" i="28" s="1"/>
  <c r="BF201" i="28"/>
  <c r="BG201" i="28" s="1"/>
  <c r="BF205" i="28"/>
  <c r="BG205" i="28" s="1"/>
  <c r="BF209" i="28"/>
  <c r="BG209" i="28" s="1"/>
  <c r="BF213" i="28"/>
  <c r="BG213" i="28" s="1"/>
  <c r="BF217" i="28"/>
  <c r="BG217" i="28" s="1"/>
  <c r="BF221" i="28"/>
  <c r="BG221" i="28" s="1"/>
  <c r="BF225" i="28"/>
  <c r="BG225" i="28" s="1"/>
  <c r="BF144" i="28"/>
  <c r="BG144" i="28" s="1"/>
  <c r="BF152" i="28"/>
  <c r="BG152" i="28" s="1"/>
  <c r="BF156" i="28"/>
  <c r="BG156" i="28" s="1"/>
  <c r="BF160" i="28"/>
  <c r="BG160" i="28" s="1"/>
  <c r="BF164" i="28"/>
  <c r="BG164" i="28" s="1"/>
  <c r="BF168" i="28"/>
  <c r="BG168" i="28" s="1"/>
  <c r="BF180" i="28"/>
  <c r="BG180" i="28" s="1"/>
  <c r="BF192" i="28"/>
  <c r="BG192" i="28" s="1"/>
  <c r="BF204" i="28"/>
  <c r="BG204" i="28" s="1"/>
  <c r="BF216" i="28"/>
  <c r="BG216" i="28" s="1"/>
  <c r="BF138" i="28"/>
  <c r="BG138" i="28" s="1"/>
  <c r="BF142" i="28"/>
  <c r="BG142" i="28" s="1"/>
  <c r="BF146" i="28"/>
  <c r="BG146" i="28" s="1"/>
  <c r="BF150" i="28"/>
  <c r="BG150" i="28" s="1"/>
  <c r="BF154" i="28"/>
  <c r="BG154" i="28" s="1"/>
  <c r="BF158" i="28"/>
  <c r="BG158" i="28" s="1"/>
  <c r="BF162" i="28"/>
  <c r="BG162" i="28" s="1"/>
  <c r="BF166" i="28"/>
  <c r="BG166" i="28" s="1"/>
  <c r="BF170" i="28"/>
  <c r="BG170" i="28" s="1"/>
  <c r="BF174" i="28"/>
  <c r="BG174" i="28" s="1"/>
  <c r="BF178" i="28"/>
  <c r="BG178" i="28" s="1"/>
  <c r="BF182" i="28"/>
  <c r="BG182" i="28" s="1"/>
  <c r="BF186" i="28"/>
  <c r="BG186" i="28" s="1"/>
  <c r="BF190" i="28"/>
  <c r="BG190" i="28" s="1"/>
  <c r="BF194" i="28"/>
  <c r="BG194" i="28" s="1"/>
  <c r="BF198" i="28"/>
  <c r="BG198" i="28" s="1"/>
  <c r="BF202" i="28"/>
  <c r="BG202" i="28" s="1"/>
  <c r="BF206" i="28"/>
  <c r="BG206" i="28" s="1"/>
  <c r="BF210" i="28"/>
  <c r="BG210" i="28" s="1"/>
  <c r="BF214" i="28"/>
  <c r="BG214" i="28" s="1"/>
  <c r="BF218" i="28"/>
  <c r="BG218" i="28" s="1"/>
  <c r="BF222" i="28"/>
  <c r="BG222" i="28" s="1"/>
  <c r="BF148" i="28"/>
  <c r="BG148" i="28" s="1"/>
  <c r="BF172" i="28"/>
  <c r="BG172" i="28" s="1"/>
  <c r="BF184" i="28"/>
  <c r="BG184" i="28" s="1"/>
  <c r="BF196" i="28"/>
  <c r="BG196" i="28" s="1"/>
  <c r="BF208" i="28"/>
  <c r="BG208" i="28" s="1"/>
  <c r="BF224" i="28"/>
  <c r="BG224" i="28" s="1"/>
  <c r="BF139" i="28"/>
  <c r="BG139" i="28" s="1"/>
  <c r="BF143" i="28"/>
  <c r="BG143" i="28" s="1"/>
  <c r="BF147" i="28"/>
  <c r="BG147" i="28" s="1"/>
  <c r="BF151" i="28"/>
  <c r="BG151" i="28" s="1"/>
  <c r="BF155" i="28"/>
  <c r="BG155" i="28" s="1"/>
  <c r="BF159" i="28"/>
  <c r="BG159" i="28" s="1"/>
  <c r="BF163" i="28"/>
  <c r="BG163" i="28" s="1"/>
  <c r="BF167" i="28"/>
  <c r="BG167" i="28" s="1"/>
  <c r="BF171" i="28"/>
  <c r="BG171" i="28" s="1"/>
  <c r="BF175" i="28"/>
  <c r="BG175" i="28" s="1"/>
  <c r="BF179" i="28"/>
  <c r="BG179" i="28" s="1"/>
  <c r="BF183" i="28"/>
  <c r="BG183" i="28" s="1"/>
  <c r="BF187" i="28"/>
  <c r="BG187" i="28" s="1"/>
  <c r="BF191" i="28"/>
  <c r="BG191" i="28" s="1"/>
  <c r="BF195" i="28"/>
  <c r="BG195" i="28" s="1"/>
  <c r="BF199" i="28"/>
  <c r="BG199" i="28" s="1"/>
  <c r="BF203" i="28"/>
  <c r="BG203" i="28" s="1"/>
  <c r="BF207" i="28"/>
  <c r="BG207" i="28" s="1"/>
  <c r="BF211" i="28"/>
  <c r="BG211" i="28" s="1"/>
  <c r="BF215" i="28"/>
  <c r="BG215" i="28" s="1"/>
  <c r="BF219" i="28"/>
  <c r="BG219" i="28" s="1"/>
  <c r="BF223" i="28"/>
  <c r="BG223" i="28" s="1"/>
  <c r="BF140" i="28"/>
  <c r="BG140" i="28" s="1"/>
  <c r="BF176" i="28"/>
  <c r="BG176" i="28" s="1"/>
  <c r="BF188" i="28"/>
  <c r="BG188" i="28" s="1"/>
  <c r="BF200" i="28"/>
  <c r="BG200" i="28" s="1"/>
  <c r="BF212" i="28"/>
  <c r="BG212" i="28" s="1"/>
  <c r="BF220" i="28"/>
  <c r="BG220" i="28" s="1"/>
  <c r="BF15" i="28"/>
  <c r="BG15" i="28" s="1"/>
  <c r="BF19" i="28"/>
  <c r="BG19" i="28" s="1"/>
  <c r="BF79" i="28"/>
  <c r="BG79" i="28" s="1"/>
  <c r="BF83" i="28"/>
  <c r="BG83" i="28" s="1"/>
  <c r="BF87" i="28"/>
  <c r="BG87" i="28" s="1"/>
  <c r="BF91" i="28"/>
  <c r="BG91" i="28" s="1"/>
  <c r="BF95" i="28"/>
  <c r="BG95" i="28" s="1"/>
  <c r="BF99" i="28"/>
  <c r="BG99" i="28" s="1"/>
  <c r="BF103" i="28"/>
  <c r="BG103" i="28" s="1"/>
  <c r="BF107" i="28"/>
  <c r="BG107" i="28" s="1"/>
  <c r="BF111" i="28"/>
  <c r="BG111" i="28" s="1"/>
  <c r="BF115" i="28"/>
  <c r="BG115" i="28" s="1"/>
  <c r="BF119" i="28"/>
  <c r="BG119" i="28" s="1"/>
  <c r="BF123" i="28"/>
  <c r="BG123" i="28" s="1"/>
  <c r="BF22" i="28"/>
  <c r="BG22" i="28" s="1"/>
  <c r="BF86" i="28"/>
  <c r="BG86" i="28" s="1"/>
  <c r="BF98" i="28"/>
  <c r="BG98" i="28" s="1"/>
  <c r="BF110" i="28"/>
  <c r="BG110" i="28" s="1"/>
  <c r="BF122" i="28"/>
  <c r="BG122" i="28" s="1"/>
  <c r="BF16" i="28"/>
  <c r="BG16" i="28" s="1"/>
  <c r="BF20" i="28"/>
  <c r="BG20" i="28" s="1"/>
  <c r="BF80" i="28"/>
  <c r="BG80" i="28" s="1"/>
  <c r="BF84" i="28"/>
  <c r="BG84" i="28" s="1"/>
  <c r="BF88" i="28"/>
  <c r="BG88" i="28" s="1"/>
  <c r="BF92" i="28"/>
  <c r="BG92" i="28" s="1"/>
  <c r="BF96" i="28"/>
  <c r="BG96" i="28" s="1"/>
  <c r="BF100" i="28"/>
  <c r="BG100" i="28" s="1"/>
  <c r="BF104" i="28"/>
  <c r="BG104" i="28" s="1"/>
  <c r="BF108" i="28"/>
  <c r="BG108" i="28" s="1"/>
  <c r="BF112" i="28"/>
  <c r="BG112" i="28" s="1"/>
  <c r="BF116" i="28"/>
  <c r="BG116" i="28" s="1"/>
  <c r="BF120" i="28"/>
  <c r="BG120" i="28" s="1"/>
  <c r="BF124" i="28"/>
  <c r="BG124" i="28" s="1"/>
  <c r="BF82" i="28"/>
  <c r="BG82" i="28" s="1"/>
  <c r="BF90" i="28"/>
  <c r="BG90" i="28" s="1"/>
  <c r="BF102" i="28"/>
  <c r="BG102" i="28" s="1"/>
  <c r="BF114" i="28"/>
  <c r="BG114" i="28" s="1"/>
  <c r="BF133" i="28"/>
  <c r="BF17" i="28"/>
  <c r="BG17" i="28" s="1"/>
  <c r="BF21" i="28"/>
  <c r="BG21" i="28" s="1"/>
  <c r="BF81" i="28"/>
  <c r="BG81" i="28" s="1"/>
  <c r="BF85" i="28"/>
  <c r="BG85" i="28" s="1"/>
  <c r="BF89" i="28"/>
  <c r="BG89" i="28" s="1"/>
  <c r="BF93" i="28"/>
  <c r="BG93" i="28" s="1"/>
  <c r="BF97" i="28"/>
  <c r="BG97" i="28" s="1"/>
  <c r="BF101" i="28"/>
  <c r="BG101" i="28" s="1"/>
  <c r="BF105" i="28"/>
  <c r="BG105" i="28" s="1"/>
  <c r="BF109" i="28"/>
  <c r="BG109" i="28" s="1"/>
  <c r="BF113" i="28"/>
  <c r="BG113" i="28" s="1"/>
  <c r="BF117" i="28"/>
  <c r="BG117" i="28" s="1"/>
  <c r="BF121" i="28"/>
  <c r="BG121" i="28" s="1"/>
  <c r="BF132" i="28"/>
  <c r="BF18" i="28"/>
  <c r="BG18" i="28" s="1"/>
  <c r="BF94" i="28"/>
  <c r="BG94" i="28" s="1"/>
  <c r="BF106" i="28"/>
  <c r="BG106" i="28" s="1"/>
  <c r="BF118" i="28"/>
  <c r="BG118" i="28" s="1"/>
  <c r="BH14" i="28"/>
  <c r="BH15" i="28"/>
  <c r="BI15" i="28" s="1"/>
  <c r="BH19" i="28"/>
  <c r="BI19" i="28" s="1"/>
  <c r="BH79" i="28"/>
  <c r="BI79" i="28" s="1"/>
  <c r="BH83" i="28"/>
  <c r="BI83" i="28" s="1"/>
  <c r="BH87" i="28"/>
  <c r="BI87" i="28" s="1"/>
  <c r="BH91" i="28"/>
  <c r="BI91" i="28" s="1"/>
  <c r="BH95" i="28"/>
  <c r="BI95" i="28" s="1"/>
  <c r="BH99" i="28"/>
  <c r="BI99" i="28" s="1"/>
  <c r="BH103" i="28"/>
  <c r="BI103" i="28" s="1"/>
  <c r="BH107" i="28"/>
  <c r="BI107" i="28" s="1"/>
  <c r="BH111" i="28"/>
  <c r="BI111" i="28" s="1"/>
  <c r="BH115" i="28"/>
  <c r="BI115" i="28" s="1"/>
  <c r="BH119" i="28"/>
  <c r="BI119" i="28" s="1"/>
  <c r="BH123" i="28"/>
  <c r="BI123" i="28" s="1"/>
  <c r="BH16" i="28"/>
  <c r="BI16" i="28" s="1"/>
  <c r="BH20" i="28"/>
  <c r="BI20" i="28" s="1"/>
  <c r="BH80" i="28"/>
  <c r="BI80" i="28" s="1"/>
  <c r="BH84" i="28"/>
  <c r="BI84" i="28" s="1"/>
  <c r="BH88" i="28"/>
  <c r="BI88" i="28" s="1"/>
  <c r="BH92" i="28"/>
  <c r="BI92" i="28" s="1"/>
  <c r="BH96" i="28"/>
  <c r="BI96" i="28" s="1"/>
  <c r="BH100" i="28"/>
  <c r="BI100" i="28" s="1"/>
  <c r="BH104" i="28"/>
  <c r="BI104" i="28" s="1"/>
  <c r="BH108" i="28"/>
  <c r="BI108" i="28" s="1"/>
  <c r="BH112" i="28"/>
  <c r="BI112" i="28" s="1"/>
  <c r="BH116" i="28"/>
  <c r="BI116" i="28" s="1"/>
  <c r="BH120" i="28"/>
  <c r="BI120" i="28" s="1"/>
  <c r="BH124" i="28"/>
  <c r="BI124" i="28" s="1"/>
  <c r="BH17" i="28"/>
  <c r="BI17" i="28" s="1"/>
  <c r="BH21" i="28"/>
  <c r="BI21" i="28" s="1"/>
  <c r="BH81" i="28"/>
  <c r="BI81" i="28" s="1"/>
  <c r="BH85" i="28"/>
  <c r="BI85" i="28" s="1"/>
  <c r="BH89" i="28"/>
  <c r="BI89" i="28" s="1"/>
  <c r="BH93" i="28"/>
  <c r="BI93" i="28" s="1"/>
  <c r="BH97" i="28"/>
  <c r="BI97" i="28" s="1"/>
  <c r="BH101" i="28"/>
  <c r="BI101" i="28" s="1"/>
  <c r="BH105" i="28"/>
  <c r="BI105" i="28" s="1"/>
  <c r="BH109" i="28"/>
  <c r="BI109" i="28" s="1"/>
  <c r="BH113" i="28"/>
  <c r="BI113" i="28" s="1"/>
  <c r="BH117" i="28"/>
  <c r="BI117" i="28" s="1"/>
  <c r="BH121" i="28"/>
  <c r="BI121" i="28" s="1"/>
  <c r="BH132" i="28"/>
  <c r="BH18" i="28"/>
  <c r="BI18" i="28" s="1"/>
  <c r="BH22" i="28"/>
  <c r="BI22" i="28" s="1"/>
  <c r="BH82" i="28"/>
  <c r="BI82" i="28" s="1"/>
  <c r="BH86" i="28"/>
  <c r="BI86" i="28" s="1"/>
  <c r="BH90" i="28"/>
  <c r="BI90" i="28" s="1"/>
  <c r="BH94" i="28"/>
  <c r="BI94" i="28" s="1"/>
  <c r="BH98" i="28"/>
  <c r="BI98" i="28" s="1"/>
  <c r="BH102" i="28"/>
  <c r="BI102" i="28" s="1"/>
  <c r="BH106" i="28"/>
  <c r="BI106" i="28" s="1"/>
  <c r="BH110" i="28"/>
  <c r="BI110" i="28" s="1"/>
  <c r="BH114" i="28"/>
  <c r="BI114" i="28" s="1"/>
  <c r="BH118" i="28"/>
  <c r="BI118" i="28" s="1"/>
  <c r="BH122" i="28"/>
  <c r="BI122" i="28" s="1"/>
  <c r="BH133" i="28"/>
  <c r="F7" i="28"/>
  <c r="F8" i="28" s="1"/>
  <c r="D7" i="28"/>
  <c r="BJ8" i="28" l="1"/>
  <c r="BJ107" i="28" s="1"/>
  <c r="BK107" i="28" s="1"/>
  <c r="K44" i="56"/>
  <c r="J44" i="56"/>
  <c r="L44" i="56"/>
  <c r="G44" i="56"/>
  <c r="I44" i="56" s="1"/>
  <c r="E17" i="28"/>
  <c r="E15" i="28"/>
  <c r="E18" i="28"/>
  <c r="E16" i="28"/>
  <c r="AJ433" i="28"/>
  <c r="AK433" i="28" s="1"/>
  <c r="AJ431" i="28"/>
  <c r="AK431" i="28" s="1"/>
  <c r="AJ437" i="28"/>
  <c r="AK437" i="28" s="1"/>
  <c r="AJ435" i="28"/>
  <c r="AK435" i="28" s="1"/>
  <c r="AJ434" i="28"/>
  <c r="AK434" i="28" s="1"/>
  <c r="AJ432" i="28"/>
  <c r="AK432" i="28" s="1"/>
  <c r="AJ429" i="28"/>
  <c r="AK429" i="28" s="1"/>
  <c r="AJ430" i="28"/>
  <c r="AK430" i="28" s="1"/>
  <c r="AJ426" i="28"/>
  <c r="AK426" i="28" s="1"/>
  <c r="AJ425" i="28"/>
  <c r="AK425" i="28" s="1"/>
  <c r="AJ414" i="28"/>
  <c r="AK414" i="28" s="1"/>
  <c r="AJ413" i="28"/>
  <c r="AK413" i="28" s="1"/>
  <c r="AJ424" i="28"/>
  <c r="AK424" i="28" s="1"/>
  <c r="AJ423" i="28"/>
  <c r="AK423" i="28" s="1"/>
  <c r="AJ436" i="28"/>
  <c r="AK436" i="28" s="1"/>
  <c r="AJ420" i="28"/>
  <c r="AK420" i="28" s="1"/>
  <c r="AJ419" i="28"/>
  <c r="AK419" i="28" s="1"/>
  <c r="AJ417" i="28"/>
  <c r="AK417" i="28" s="1"/>
  <c r="AJ416" i="28"/>
  <c r="AK416" i="28" s="1"/>
  <c r="AJ411" i="28"/>
  <c r="AK411" i="28" s="1"/>
  <c r="AJ427" i="28"/>
  <c r="AK427" i="28" s="1"/>
  <c r="AJ410" i="28"/>
  <c r="AK410" i="28" s="1"/>
  <c r="AJ401" i="28"/>
  <c r="AK401" i="28" s="1"/>
  <c r="AJ399" i="28"/>
  <c r="AK399" i="28" s="1"/>
  <c r="AJ394" i="28"/>
  <c r="AK394" i="28" s="1"/>
  <c r="AJ385" i="28"/>
  <c r="AK385" i="28" s="1"/>
  <c r="AJ428" i="28"/>
  <c r="AK428" i="28" s="1"/>
  <c r="AJ418" i="28"/>
  <c r="AJ412" i="28"/>
  <c r="AK412" i="28" s="1"/>
  <c r="AJ406" i="28"/>
  <c r="AK406" i="28" s="1"/>
  <c r="AJ397" i="28"/>
  <c r="AK397" i="28" s="1"/>
  <c r="AJ393" i="28"/>
  <c r="AK393" i="28" s="1"/>
  <c r="AJ421" i="28"/>
  <c r="AK421" i="28" s="1"/>
  <c r="AJ407" i="28"/>
  <c r="AK407" i="28" s="1"/>
  <c r="AJ404" i="28"/>
  <c r="AK404" i="28" s="1"/>
  <c r="AJ398" i="28"/>
  <c r="AK398" i="28" s="1"/>
  <c r="AJ386" i="28"/>
  <c r="AK386" i="28" s="1"/>
  <c r="AJ380" i="28"/>
  <c r="AK380" i="28" s="1"/>
  <c r="AJ379" i="28"/>
  <c r="AK379" i="28" s="1"/>
  <c r="AJ377" i="28"/>
  <c r="AK377" i="28" s="1"/>
  <c r="AJ374" i="28"/>
  <c r="AK374" i="28" s="1"/>
  <c r="AJ368" i="28"/>
  <c r="AK368" i="28" s="1"/>
  <c r="AJ361" i="28"/>
  <c r="AK361" i="28" s="1"/>
  <c r="AJ357" i="28"/>
  <c r="AK357" i="28" s="1"/>
  <c r="AJ356" i="28"/>
  <c r="AK356" i="28" s="1"/>
  <c r="AJ408" i="28"/>
  <c r="AK408" i="28" s="1"/>
  <c r="AJ405" i="28"/>
  <c r="AK405" i="28" s="1"/>
  <c r="AJ391" i="28"/>
  <c r="AK391" i="28" s="1"/>
  <c r="AJ388" i="28"/>
  <c r="AK388" i="28" s="1"/>
  <c r="AJ384" i="28"/>
  <c r="AK384" i="28" s="1"/>
  <c r="AJ378" i="28"/>
  <c r="AK378" i="28" s="1"/>
  <c r="AJ364" i="28"/>
  <c r="AK364" i="28" s="1"/>
  <c r="AJ362" i="28"/>
  <c r="AK362" i="28" s="1"/>
  <c r="AJ360" i="28"/>
  <c r="AK360" i="28" s="1"/>
  <c r="AJ359" i="28"/>
  <c r="AK359" i="28" s="1"/>
  <c r="AJ358" i="28"/>
  <c r="AK358" i="28" s="1"/>
  <c r="AJ355" i="28"/>
  <c r="AK355" i="28" s="1"/>
  <c r="AJ402" i="28"/>
  <c r="AK402" i="28" s="1"/>
  <c r="AJ415" i="28"/>
  <c r="AK415" i="28" s="1"/>
  <c r="AJ400" i="28"/>
  <c r="AK400" i="28" s="1"/>
  <c r="AJ392" i="28"/>
  <c r="AK392" i="28" s="1"/>
  <c r="AJ387" i="28"/>
  <c r="AK387" i="28" s="1"/>
  <c r="AJ383" i="28"/>
  <c r="AK383" i="28" s="1"/>
  <c r="AJ381" i="28"/>
  <c r="AK381" i="28" s="1"/>
  <c r="AJ373" i="28"/>
  <c r="AK373" i="28" s="1"/>
  <c r="AJ372" i="28"/>
  <c r="AK372" i="28" s="1"/>
  <c r="AJ370" i="28"/>
  <c r="AK370" i="28" s="1"/>
  <c r="AJ367" i="28"/>
  <c r="AK367" i="28" s="1"/>
  <c r="AJ366" i="28"/>
  <c r="AK366" i="28" s="1"/>
  <c r="AJ365" i="28"/>
  <c r="AK365" i="28" s="1"/>
  <c r="AJ363" i="28"/>
  <c r="AK363" i="28" s="1"/>
  <c r="AJ422" i="28"/>
  <c r="AK422" i="28" s="1"/>
  <c r="AJ409" i="28"/>
  <c r="AK409" i="28" s="1"/>
  <c r="AJ403" i="28"/>
  <c r="AK403" i="28" s="1"/>
  <c r="AJ395" i="28"/>
  <c r="AK395" i="28" s="1"/>
  <c r="AJ389" i="28"/>
  <c r="AK389" i="28" s="1"/>
  <c r="AJ371" i="28"/>
  <c r="AK371" i="28" s="1"/>
  <c r="AJ369" i="28"/>
  <c r="AK369" i="28" s="1"/>
  <c r="AJ376" i="28"/>
  <c r="AK376" i="28" s="1"/>
  <c r="AJ354" i="28"/>
  <c r="AK354" i="28" s="1"/>
  <c r="AJ390" i="28"/>
  <c r="AK390" i="28" s="1"/>
  <c r="AJ382" i="28"/>
  <c r="AK382" i="28" s="1"/>
  <c r="AJ375" i="28"/>
  <c r="AK375" i="28" s="1"/>
  <c r="AJ396" i="28"/>
  <c r="AK396" i="28" s="1"/>
  <c r="AJ353" i="28"/>
  <c r="AK353" i="28" s="1"/>
  <c r="F126" i="28"/>
  <c r="F128" i="28"/>
  <c r="F125" i="28"/>
  <c r="F129" i="28"/>
  <c r="F131" i="28"/>
  <c r="F127" i="28"/>
  <c r="F130" i="28"/>
  <c r="AJ345" i="28"/>
  <c r="AJ127" i="28"/>
  <c r="AK127" i="28" s="1"/>
  <c r="AJ125" i="28"/>
  <c r="AK125" i="28" s="1"/>
  <c r="AJ126" i="28"/>
  <c r="AK126" i="28" s="1"/>
  <c r="AJ129" i="28"/>
  <c r="AK129" i="28" s="1"/>
  <c r="AJ130" i="28"/>
  <c r="AK130" i="28" s="1"/>
  <c r="AJ128" i="28"/>
  <c r="AK128" i="28" s="1"/>
  <c r="AJ131" i="28"/>
  <c r="AJ214" i="28"/>
  <c r="AJ92" i="28"/>
  <c r="AJ250" i="28"/>
  <c r="BJ195" i="28"/>
  <c r="BK195" i="28" s="1"/>
  <c r="AJ14" i="28"/>
  <c r="AJ318" i="28"/>
  <c r="AJ232" i="28"/>
  <c r="AJ175" i="28"/>
  <c r="AJ83" i="28"/>
  <c r="AJ330" i="28"/>
  <c r="AJ301" i="28"/>
  <c r="AJ303" i="28"/>
  <c r="AJ22" i="28"/>
  <c r="AJ233" i="28"/>
  <c r="AJ189" i="28"/>
  <c r="AJ239" i="28"/>
  <c r="AJ48" i="28"/>
  <c r="AJ60" i="28"/>
  <c r="AJ35" i="28"/>
  <c r="AJ20" i="28"/>
  <c r="AJ133" i="28"/>
  <c r="AJ117" i="28"/>
  <c r="AK117" i="28" s="1"/>
  <c r="AJ321" i="28"/>
  <c r="AJ218" i="28"/>
  <c r="AJ309" i="28"/>
  <c r="AJ201" i="28"/>
  <c r="AJ297" i="28"/>
  <c r="AJ182" i="28"/>
  <c r="AJ280" i="28"/>
  <c r="AJ157" i="28"/>
  <c r="AJ216" i="28"/>
  <c r="AJ152" i="28"/>
  <c r="AJ287" i="28"/>
  <c r="AJ223" i="28"/>
  <c r="AJ159" i="28"/>
  <c r="AJ64" i="28"/>
  <c r="AJ56" i="28"/>
  <c r="AJ31" i="28"/>
  <c r="AJ124" i="28"/>
  <c r="AK124" i="28" s="1"/>
  <c r="AJ115" i="28"/>
  <c r="AK115" i="28" s="1"/>
  <c r="AJ110" i="28"/>
  <c r="AK110" i="28" s="1"/>
  <c r="AJ101" i="28"/>
  <c r="AJ300" i="28"/>
  <c r="AJ186" i="28"/>
  <c r="AJ288" i="28"/>
  <c r="AJ169" i="28"/>
  <c r="AJ276" i="28"/>
  <c r="AJ150" i="28"/>
  <c r="AJ253" i="28"/>
  <c r="AJ264" i="28"/>
  <c r="AJ200" i="28"/>
  <c r="AJ335" i="28"/>
  <c r="AJ271" i="28"/>
  <c r="AJ207" i="28"/>
  <c r="AJ143" i="28"/>
  <c r="AJ76" i="28"/>
  <c r="AJ59" i="28"/>
  <c r="AJ43" i="28"/>
  <c r="AJ27" i="28"/>
  <c r="AJ340" i="28"/>
  <c r="AJ108" i="28"/>
  <c r="AK108" i="28" s="1"/>
  <c r="AJ99" i="28"/>
  <c r="AJ94" i="28"/>
  <c r="AJ85" i="28"/>
  <c r="AJ278" i="28"/>
  <c r="AJ154" i="28"/>
  <c r="AJ265" i="28"/>
  <c r="AJ137" i="28"/>
  <c r="AJ246" i="28"/>
  <c r="AJ322" i="28"/>
  <c r="AJ221" i="28"/>
  <c r="AJ248" i="28"/>
  <c r="AJ184" i="28"/>
  <c r="AJ319" i="28"/>
  <c r="AJ255" i="28"/>
  <c r="AJ191" i="28"/>
  <c r="AJ73" i="28"/>
  <c r="AJ65" i="28"/>
  <c r="AJ46" i="28"/>
  <c r="AJ28" i="28"/>
  <c r="AJ343" i="28"/>
  <c r="AJ350" i="28"/>
  <c r="AJ120" i="28"/>
  <c r="AK120" i="28" s="1"/>
  <c r="AJ104" i="28"/>
  <c r="AJ88" i="28"/>
  <c r="AJ16" i="28"/>
  <c r="AJ111" i="28"/>
  <c r="AK111" i="28" s="1"/>
  <c r="AJ95" i="28"/>
  <c r="AJ79" i="28"/>
  <c r="AJ122" i="28"/>
  <c r="AK122" i="28" s="1"/>
  <c r="AJ106" i="28"/>
  <c r="AK106" i="28" s="1"/>
  <c r="AJ90" i="28"/>
  <c r="AJ18" i="28"/>
  <c r="AJ113" i="28"/>
  <c r="AK113" i="28" s="1"/>
  <c r="AJ97" i="28"/>
  <c r="AJ81" i="28"/>
  <c r="AJ337" i="28"/>
  <c r="AJ316" i="28"/>
  <c r="AJ294" i="28"/>
  <c r="AJ273" i="28"/>
  <c r="AJ242" i="28"/>
  <c r="AJ210" i="28"/>
  <c r="AJ178" i="28"/>
  <c r="AJ146" i="28"/>
  <c r="AJ325" i="28"/>
  <c r="AJ304" i="28"/>
  <c r="AJ282" i="28"/>
  <c r="AJ257" i="28"/>
  <c r="AJ225" i="28"/>
  <c r="AJ193" i="28"/>
  <c r="AJ161" i="28"/>
  <c r="AJ334" i="28"/>
  <c r="AJ313" i="28"/>
  <c r="AJ292" i="28"/>
  <c r="AJ270" i="28"/>
  <c r="AJ238" i="28"/>
  <c r="AJ206" i="28"/>
  <c r="AJ174" i="28"/>
  <c r="AJ142" i="28"/>
  <c r="AJ317" i="28"/>
  <c r="AJ296" i="28"/>
  <c r="AJ274" i="28"/>
  <c r="AJ245" i="28"/>
  <c r="AJ213" i="28"/>
  <c r="AJ181" i="28"/>
  <c r="AJ149" i="28"/>
  <c r="AJ260" i="28"/>
  <c r="AJ244" i="28"/>
  <c r="AJ228" i="28"/>
  <c r="AJ212" i="28"/>
  <c r="AJ196" i="28"/>
  <c r="AJ180" i="28"/>
  <c r="AJ164" i="28"/>
  <c r="AJ148" i="28"/>
  <c r="AJ331" i="28"/>
  <c r="AJ315" i="28"/>
  <c r="AJ299" i="28"/>
  <c r="AJ283" i="28"/>
  <c r="AJ267" i="28"/>
  <c r="AJ251" i="28"/>
  <c r="AJ235" i="28"/>
  <c r="AJ219" i="28"/>
  <c r="AJ203" i="28"/>
  <c r="AJ187" i="28"/>
  <c r="AJ171" i="28"/>
  <c r="AJ155" i="28"/>
  <c r="AJ139" i="28"/>
  <c r="AJ68" i="28"/>
  <c r="AJ72" i="28"/>
  <c r="AJ47" i="28"/>
  <c r="AJ58" i="28"/>
  <c r="AJ62" i="28"/>
  <c r="AJ61" i="28"/>
  <c r="AJ57" i="28"/>
  <c r="AJ39" i="28"/>
  <c r="AJ38" i="28"/>
  <c r="AJ41" i="28"/>
  <c r="AJ44" i="28"/>
  <c r="AJ23" i="28"/>
  <c r="AJ34" i="28"/>
  <c r="AJ24" i="28"/>
  <c r="AJ344" i="28"/>
  <c r="AJ339" i="28"/>
  <c r="AJ346" i="28"/>
  <c r="AJ116" i="28"/>
  <c r="AK116" i="28" s="1"/>
  <c r="AJ100" i="28"/>
  <c r="AJ84" i="28"/>
  <c r="AJ123" i="28"/>
  <c r="AK123" i="28" s="1"/>
  <c r="AJ107" i="28"/>
  <c r="AK107" i="28" s="1"/>
  <c r="AJ91" i="28"/>
  <c r="AJ19" i="28"/>
  <c r="AJ118" i="28"/>
  <c r="AK118" i="28" s="1"/>
  <c r="AJ102" i="28"/>
  <c r="AJ86" i="28"/>
  <c r="AJ132" i="28"/>
  <c r="AJ109" i="28"/>
  <c r="AK109" i="28" s="1"/>
  <c r="AJ93" i="28"/>
  <c r="AJ21" i="28"/>
  <c r="AJ332" i="28"/>
  <c r="AJ310" i="28"/>
  <c r="AJ289" i="28"/>
  <c r="AJ266" i="28"/>
  <c r="AJ234" i="28"/>
  <c r="AJ202" i="28"/>
  <c r="AJ170" i="28"/>
  <c r="AJ138" i="28"/>
  <c r="AJ320" i="28"/>
  <c r="AJ298" i="28"/>
  <c r="AJ277" i="28"/>
  <c r="AJ249" i="28"/>
  <c r="AJ217" i="28"/>
  <c r="AJ185" i="28"/>
  <c r="AJ153" i="28"/>
  <c r="AJ329" i="28"/>
  <c r="AJ308" i="28"/>
  <c r="AJ286" i="28"/>
  <c r="AJ262" i="28"/>
  <c r="AJ230" i="28"/>
  <c r="AJ198" i="28"/>
  <c r="AJ166" i="28"/>
  <c r="AJ333" i="28"/>
  <c r="AJ312" i="28"/>
  <c r="AJ290" i="28"/>
  <c r="AJ269" i="28"/>
  <c r="AJ237" i="28"/>
  <c r="AJ205" i="28"/>
  <c r="AJ173" i="28"/>
  <c r="AJ141" i="28"/>
  <c r="AJ256" i="28"/>
  <c r="AJ240" i="28"/>
  <c r="AJ224" i="28"/>
  <c r="AJ208" i="28"/>
  <c r="AJ192" i="28"/>
  <c r="AJ176" i="28"/>
  <c r="AJ160" i="28"/>
  <c r="AJ144" i="28"/>
  <c r="AJ327" i="28"/>
  <c r="AJ311" i="28"/>
  <c r="AJ295" i="28"/>
  <c r="AJ279" i="28"/>
  <c r="AJ263" i="28"/>
  <c r="AJ247" i="28"/>
  <c r="AJ231" i="28"/>
  <c r="AJ215" i="28"/>
  <c r="AJ199" i="28"/>
  <c r="AJ183" i="28"/>
  <c r="AJ167" i="28"/>
  <c r="AJ151" i="28"/>
  <c r="AJ136" i="28"/>
  <c r="AJ10" i="28" s="1"/>
  <c r="AJ78" i="28"/>
  <c r="AJ67" i="28"/>
  <c r="AJ71" i="28"/>
  <c r="AJ75" i="28"/>
  <c r="AJ42" i="28"/>
  <c r="AJ55" i="28"/>
  <c r="AJ53" i="28"/>
  <c r="AJ51" i="28"/>
  <c r="AJ54" i="28"/>
  <c r="AJ37" i="28"/>
  <c r="AJ32" i="28"/>
  <c r="AJ40" i="28"/>
  <c r="AJ25" i="28"/>
  <c r="AJ30" i="28"/>
  <c r="AJ342" i="28"/>
  <c r="AJ338" i="28"/>
  <c r="AJ352" i="28"/>
  <c r="AJ112" i="28"/>
  <c r="AK112" i="28" s="1"/>
  <c r="AJ96" i="28"/>
  <c r="AJ80" i="28"/>
  <c r="AJ119" i="28"/>
  <c r="AK119" i="28" s="1"/>
  <c r="AJ103" i="28"/>
  <c r="AJ87" i="28"/>
  <c r="AJ15" i="28"/>
  <c r="AJ114" i="28"/>
  <c r="AK114" i="28" s="1"/>
  <c r="AJ98" i="28"/>
  <c r="AJ82" i="28"/>
  <c r="AJ121" i="28"/>
  <c r="AK121" i="28" s="1"/>
  <c r="AJ105" i="28"/>
  <c r="AK105" i="28" s="1"/>
  <c r="AJ89" i="28"/>
  <c r="AJ17" i="28"/>
  <c r="AJ326" i="28"/>
  <c r="AJ305" i="28"/>
  <c r="AJ284" i="28"/>
  <c r="AJ258" i="28"/>
  <c r="AJ226" i="28"/>
  <c r="AJ194" i="28"/>
  <c r="AJ162" i="28"/>
  <c r="AJ336" i="28"/>
  <c r="AJ314" i="28"/>
  <c r="AJ293" i="28"/>
  <c r="AJ272" i="28"/>
  <c r="AJ241" i="28"/>
  <c r="AJ209" i="28"/>
  <c r="AJ177" i="28"/>
  <c r="AJ145" i="28"/>
  <c r="AJ324" i="28"/>
  <c r="AJ302" i="28"/>
  <c r="AJ281" i="28"/>
  <c r="AJ254" i="28"/>
  <c r="AJ222" i="28"/>
  <c r="AJ190" i="28"/>
  <c r="AJ158" i="28"/>
  <c r="AJ328" i="28"/>
  <c r="AJ306" i="28"/>
  <c r="AJ285" i="28"/>
  <c r="AJ261" i="28"/>
  <c r="AJ229" i="28"/>
  <c r="AJ197" i="28"/>
  <c r="AJ165" i="28"/>
  <c r="AJ268" i="28"/>
  <c r="AJ252" i="28"/>
  <c r="AJ236" i="28"/>
  <c r="AJ220" i="28"/>
  <c r="AJ204" i="28"/>
  <c r="AJ188" i="28"/>
  <c r="AJ172" i="28"/>
  <c r="AJ156" i="28"/>
  <c r="AJ140" i="28"/>
  <c r="AJ323" i="28"/>
  <c r="AJ307" i="28"/>
  <c r="AJ291" i="28"/>
  <c r="AJ275" i="28"/>
  <c r="AJ259" i="28"/>
  <c r="AJ243" i="28"/>
  <c r="AJ227" i="28"/>
  <c r="AJ211" i="28"/>
  <c r="AJ195" i="28"/>
  <c r="AJ179" i="28"/>
  <c r="AJ163" i="28"/>
  <c r="AJ147" i="28"/>
  <c r="AJ77" i="28"/>
  <c r="AJ74" i="28"/>
  <c r="AJ66" i="28"/>
  <c r="AJ70" i="28"/>
  <c r="AJ63" i="28"/>
  <c r="AJ69" i="28"/>
  <c r="AJ45" i="28"/>
  <c r="AJ50" i="28"/>
  <c r="AJ49" i="28"/>
  <c r="AJ29" i="28"/>
  <c r="AJ52" i="28"/>
  <c r="AJ36" i="28"/>
  <c r="AJ33" i="28"/>
  <c r="AJ26" i="28"/>
  <c r="AJ341" i="28"/>
  <c r="AJ348" i="28"/>
  <c r="AJ351" i="28"/>
  <c r="AJ349" i="28"/>
  <c r="AJ347" i="28"/>
  <c r="F26" i="28"/>
  <c r="F24" i="28"/>
  <c r="F29" i="28"/>
  <c r="F32" i="28"/>
  <c r="F36" i="28"/>
  <c r="F25" i="28"/>
  <c r="F31" i="28"/>
  <c r="F23" i="28"/>
  <c r="F34" i="28"/>
  <c r="F42" i="28"/>
  <c r="F46" i="28"/>
  <c r="F50" i="28"/>
  <c r="F28" i="28"/>
  <c r="F30" i="28"/>
  <c r="F39" i="28"/>
  <c r="F44" i="28"/>
  <c r="F37" i="28"/>
  <c r="F38" i="28"/>
  <c r="F40" i="28"/>
  <c r="F35" i="28"/>
  <c r="F41" i="28"/>
  <c r="F47" i="28"/>
  <c r="F52" i="28"/>
  <c r="F56" i="28"/>
  <c r="F51" i="28"/>
  <c r="F54" i="28"/>
  <c r="F48" i="28"/>
  <c r="F49" i="28"/>
  <c r="F55" i="28"/>
  <c r="F58" i="28"/>
  <c r="F27" i="28"/>
  <c r="F33" i="28"/>
  <c r="F43" i="28"/>
  <c r="F57" i="28"/>
  <c r="F59" i="28"/>
  <c r="F63" i="28"/>
  <c r="F67" i="28"/>
  <c r="F71" i="28"/>
  <c r="F53" i="28"/>
  <c r="F45" i="28"/>
  <c r="F61" i="28"/>
  <c r="F66" i="28"/>
  <c r="F60" i="28"/>
  <c r="F62" i="28"/>
  <c r="F68" i="28"/>
  <c r="F73" i="28"/>
  <c r="F77" i="28"/>
  <c r="F64" i="28"/>
  <c r="F69" i="28"/>
  <c r="F70" i="28"/>
  <c r="F78" i="28"/>
  <c r="F76" i="28"/>
  <c r="F65" i="28"/>
  <c r="F74" i="28"/>
  <c r="F72" i="28"/>
  <c r="F75" i="28"/>
  <c r="BD11" i="28"/>
  <c r="F95" i="28"/>
  <c r="F92" i="28"/>
  <c r="F100" i="28"/>
  <c r="F108" i="28"/>
  <c r="F116" i="28"/>
  <c r="F124" i="28"/>
  <c r="F21" i="28"/>
  <c r="F81" i="28"/>
  <c r="F85" i="28"/>
  <c r="F89" i="28"/>
  <c r="F93" i="28"/>
  <c r="F97" i="28"/>
  <c r="F101" i="28"/>
  <c r="F105" i="28"/>
  <c r="F109" i="28"/>
  <c r="F113" i="28"/>
  <c r="F117" i="28"/>
  <c r="F121" i="28"/>
  <c r="F132" i="28"/>
  <c r="F22" i="28"/>
  <c r="F82" i="28"/>
  <c r="F86" i="28"/>
  <c r="F90" i="28"/>
  <c r="F94" i="28"/>
  <c r="F98" i="28"/>
  <c r="F102" i="28"/>
  <c r="F106" i="28"/>
  <c r="F110" i="28"/>
  <c r="F114" i="28"/>
  <c r="F118" i="28"/>
  <c r="F122" i="28"/>
  <c r="F133" i="28"/>
  <c r="F19" i="28"/>
  <c r="F79" i="28"/>
  <c r="F83" i="28"/>
  <c r="F87" i="28"/>
  <c r="F91" i="28"/>
  <c r="F99" i="28"/>
  <c r="F103" i="28"/>
  <c r="F107" i="28"/>
  <c r="F111" i="28"/>
  <c r="F115" i="28"/>
  <c r="F119" i="28"/>
  <c r="F123" i="28"/>
  <c r="F20" i="28"/>
  <c r="F80" i="28"/>
  <c r="F84" i="28"/>
  <c r="F88" i="28"/>
  <c r="F96" i="28"/>
  <c r="F104" i="28"/>
  <c r="F112" i="28"/>
  <c r="F120" i="28"/>
  <c r="BH10" i="28"/>
  <c r="BI136" i="28"/>
  <c r="BF10" i="28"/>
  <c r="BG136" i="28"/>
  <c r="BH9" i="28"/>
  <c r="BH11" i="28" s="1"/>
  <c r="BI14" i="28"/>
  <c r="BF9" i="28"/>
  <c r="BG14" i="28"/>
  <c r="BJ176" i="28" l="1"/>
  <c r="BK176" i="28" s="1"/>
  <c r="BJ192" i="28"/>
  <c r="BK192" i="28" s="1"/>
  <c r="BJ196" i="28"/>
  <c r="BK196" i="28" s="1"/>
  <c r="BJ224" i="28"/>
  <c r="BK224" i="28" s="1"/>
  <c r="BJ187" i="28"/>
  <c r="BK187" i="28" s="1"/>
  <c r="BJ161" i="28"/>
  <c r="BK161" i="28" s="1"/>
  <c r="BJ83" i="28"/>
  <c r="BK83" i="28" s="1"/>
  <c r="BJ183" i="28"/>
  <c r="BK183" i="28" s="1"/>
  <c r="BJ207" i="28"/>
  <c r="BK207" i="28" s="1"/>
  <c r="BJ14" i="28"/>
  <c r="BK14" i="28" s="1"/>
  <c r="BJ169" i="28"/>
  <c r="BK169" i="28" s="1"/>
  <c r="BJ109" i="28"/>
  <c r="BK109" i="28" s="1"/>
  <c r="BJ173" i="28"/>
  <c r="BK173" i="28" s="1"/>
  <c r="BJ18" i="28"/>
  <c r="BK18" i="28" s="1"/>
  <c r="BJ186" i="28"/>
  <c r="BK186" i="28" s="1"/>
  <c r="BJ82" i="28"/>
  <c r="BK82" i="28" s="1"/>
  <c r="BJ208" i="28"/>
  <c r="BK208" i="28" s="1"/>
  <c r="BJ119" i="28"/>
  <c r="BK119" i="28" s="1"/>
  <c r="BJ190" i="28"/>
  <c r="BK190" i="28" s="1"/>
  <c r="BJ16" i="28"/>
  <c r="BK16" i="28" s="1"/>
  <c r="BJ103" i="28"/>
  <c r="BK103" i="28" s="1"/>
  <c r="BJ172" i="28"/>
  <c r="BK172" i="28" s="1"/>
  <c r="BJ116" i="28"/>
  <c r="BK116" i="28" s="1"/>
  <c r="BJ194" i="28"/>
  <c r="BK194" i="28" s="1"/>
  <c r="BJ101" i="28"/>
  <c r="BK101" i="28" s="1"/>
  <c r="BJ184" i="28"/>
  <c r="BK184" i="28" s="1"/>
  <c r="BJ102" i="28"/>
  <c r="BK102" i="28" s="1"/>
  <c r="BJ181" i="28"/>
  <c r="BK181" i="28" s="1"/>
  <c r="BJ211" i="28"/>
  <c r="BK211" i="28" s="1"/>
  <c r="BJ148" i="28"/>
  <c r="BK148" i="28" s="1"/>
  <c r="BJ185" i="28"/>
  <c r="BK185" i="28" s="1"/>
  <c r="BJ138" i="28"/>
  <c r="BK138" i="28" s="1"/>
  <c r="BJ202" i="28"/>
  <c r="BK202" i="28" s="1"/>
  <c r="BJ216" i="28"/>
  <c r="BK216" i="28" s="1"/>
  <c r="BJ199" i="28"/>
  <c r="BK199" i="28" s="1"/>
  <c r="BJ79" i="28"/>
  <c r="BK79" i="28" s="1"/>
  <c r="BJ122" i="28"/>
  <c r="BK122" i="28" s="1"/>
  <c r="BJ94" i="28"/>
  <c r="BK94" i="28" s="1"/>
  <c r="BJ132" i="28"/>
  <c r="BJ177" i="28"/>
  <c r="BK177" i="28" s="1"/>
  <c r="BJ146" i="28"/>
  <c r="BK146" i="28" s="1"/>
  <c r="BJ210" i="28"/>
  <c r="BK210" i="28" s="1"/>
  <c r="BJ159" i="28"/>
  <c r="BK159" i="28" s="1"/>
  <c r="BJ223" i="28"/>
  <c r="BK223" i="28" s="1"/>
  <c r="BJ92" i="28"/>
  <c r="BK92" i="28" s="1"/>
  <c r="BJ90" i="28"/>
  <c r="BK90" i="28" s="1"/>
  <c r="BJ189" i="28"/>
  <c r="BK189" i="28" s="1"/>
  <c r="BJ142" i="28"/>
  <c r="BK142" i="28" s="1"/>
  <c r="BJ206" i="28"/>
  <c r="BK206" i="28" s="1"/>
  <c r="BJ139" i="28"/>
  <c r="BK139" i="28" s="1"/>
  <c r="BJ203" i="28"/>
  <c r="BK203" i="28" s="1"/>
  <c r="BJ99" i="28"/>
  <c r="BK99" i="28" s="1"/>
  <c r="BJ88" i="28"/>
  <c r="BK88" i="28" s="1"/>
  <c r="BJ81" i="28"/>
  <c r="BK81" i="28" s="1"/>
  <c r="BJ133" i="28"/>
  <c r="BJ209" i="28"/>
  <c r="BK209" i="28" s="1"/>
  <c r="BJ98" i="28"/>
  <c r="BK98" i="28" s="1"/>
  <c r="BJ220" i="28"/>
  <c r="BK220" i="28" s="1"/>
  <c r="BJ123" i="28"/>
  <c r="BK123" i="28" s="1"/>
  <c r="BJ214" i="28"/>
  <c r="BK214" i="28" s="1"/>
  <c r="BJ140" i="28"/>
  <c r="BK140" i="28" s="1"/>
  <c r="BJ201" i="28"/>
  <c r="BK201" i="28" s="1"/>
  <c r="BJ154" i="28"/>
  <c r="BK154" i="28" s="1"/>
  <c r="BJ218" i="28"/>
  <c r="BK218" i="28" s="1"/>
  <c r="BJ151" i="28"/>
  <c r="BK151" i="28" s="1"/>
  <c r="BJ215" i="28"/>
  <c r="BK215" i="28" s="1"/>
  <c r="BJ95" i="28"/>
  <c r="BK95" i="28" s="1"/>
  <c r="BJ84" i="28"/>
  <c r="BK84" i="28" s="1"/>
  <c r="BJ21" i="28"/>
  <c r="BK21" i="28" s="1"/>
  <c r="BJ114" i="28"/>
  <c r="BK114" i="28" s="1"/>
  <c r="BJ193" i="28"/>
  <c r="BK193" i="28" s="1"/>
  <c r="BJ162" i="28"/>
  <c r="BK162" i="28" s="1"/>
  <c r="BJ144" i="28"/>
  <c r="BK144" i="28" s="1"/>
  <c r="BJ175" i="28"/>
  <c r="BK175" i="28" s="1"/>
  <c r="BJ200" i="28"/>
  <c r="BK200" i="28" s="1"/>
  <c r="BJ124" i="28"/>
  <c r="BK124" i="28" s="1"/>
  <c r="BJ141" i="28"/>
  <c r="BK141" i="28" s="1"/>
  <c r="BJ205" i="28"/>
  <c r="BK205" i="28" s="1"/>
  <c r="BJ158" i="28"/>
  <c r="BK158" i="28" s="1"/>
  <c r="BJ222" i="28"/>
  <c r="BK222" i="28" s="1"/>
  <c r="BJ155" i="28"/>
  <c r="BK155" i="28" s="1"/>
  <c r="BJ219" i="28"/>
  <c r="BK219" i="28" s="1"/>
  <c r="BJ115" i="28"/>
  <c r="BK115" i="28" s="1"/>
  <c r="BJ104" i="28"/>
  <c r="BK104" i="28" s="1"/>
  <c r="BJ97" i="28"/>
  <c r="BK97" i="28" s="1"/>
  <c r="BJ20" i="28"/>
  <c r="BK20" i="28" s="1"/>
  <c r="BJ143" i="28"/>
  <c r="BK143" i="28" s="1"/>
  <c r="BJ108" i="28"/>
  <c r="BK108" i="28" s="1"/>
  <c r="BJ198" i="28"/>
  <c r="BK198" i="28" s="1"/>
  <c r="BJ112" i="28"/>
  <c r="BK112" i="28" s="1"/>
  <c r="BJ19" i="28"/>
  <c r="BK19" i="28" s="1"/>
  <c r="BJ96" i="28"/>
  <c r="BK96" i="28" s="1"/>
  <c r="BJ153" i="28"/>
  <c r="BK153" i="28" s="1"/>
  <c r="BJ217" i="28"/>
  <c r="BK217" i="28" s="1"/>
  <c r="BJ170" i="28"/>
  <c r="BK170" i="28" s="1"/>
  <c r="BJ156" i="28"/>
  <c r="BK156" i="28" s="1"/>
  <c r="BJ167" i="28"/>
  <c r="BK167" i="28" s="1"/>
  <c r="BJ180" i="28"/>
  <c r="BK180" i="28" s="1"/>
  <c r="BJ111" i="28"/>
  <c r="BK111" i="28" s="1"/>
  <c r="BJ100" i="28"/>
  <c r="BK100" i="28" s="1"/>
  <c r="BJ93" i="28"/>
  <c r="BK93" i="28" s="1"/>
  <c r="BJ145" i="28"/>
  <c r="BK145" i="28" s="1"/>
  <c r="BJ225" i="28"/>
  <c r="BK225" i="28" s="1"/>
  <c r="BJ178" i="28"/>
  <c r="BK178" i="28" s="1"/>
  <c r="BJ164" i="28"/>
  <c r="BK164" i="28" s="1"/>
  <c r="BJ191" i="28"/>
  <c r="BK191" i="28" s="1"/>
  <c r="BJ15" i="28"/>
  <c r="BK15" i="28" s="1"/>
  <c r="BJ118" i="28"/>
  <c r="BK118" i="28" s="1"/>
  <c r="BJ157" i="28"/>
  <c r="BK157" i="28" s="1"/>
  <c r="BJ221" i="28"/>
  <c r="BK221" i="28" s="1"/>
  <c r="BJ174" i="28"/>
  <c r="BK174" i="28" s="1"/>
  <c r="BJ160" i="28"/>
  <c r="BK160" i="28" s="1"/>
  <c r="BJ171" i="28"/>
  <c r="BK171" i="28" s="1"/>
  <c r="BJ188" i="28"/>
  <c r="BK188" i="28" s="1"/>
  <c r="BJ86" i="28"/>
  <c r="BK86" i="28" s="1"/>
  <c r="BJ120" i="28"/>
  <c r="BK120" i="28" s="1"/>
  <c r="BJ113" i="28"/>
  <c r="BK113" i="28" s="1"/>
  <c r="BJ85" i="28"/>
  <c r="BK85" i="28" s="1"/>
  <c r="BJ87" i="28"/>
  <c r="BK87" i="28" s="1"/>
  <c r="BJ117" i="28"/>
  <c r="BK117" i="28" s="1"/>
  <c r="BJ204" i="28"/>
  <c r="BK204" i="28" s="1"/>
  <c r="BJ105" i="28"/>
  <c r="BK105" i="28" s="1"/>
  <c r="BJ166" i="28"/>
  <c r="BK166" i="28" s="1"/>
  <c r="BJ89" i="28"/>
  <c r="BK89" i="28" s="1"/>
  <c r="BJ212" i="28"/>
  <c r="BK212" i="28" s="1"/>
  <c r="BJ163" i="28"/>
  <c r="BK163" i="28" s="1"/>
  <c r="BJ147" i="28"/>
  <c r="BK147" i="28" s="1"/>
  <c r="BJ197" i="28"/>
  <c r="BK197" i="28" s="1"/>
  <c r="BJ213" i="28"/>
  <c r="BK213" i="28" s="1"/>
  <c r="BJ80" i="28"/>
  <c r="BK80" i="28" s="1"/>
  <c r="BJ152" i="28"/>
  <c r="BK152" i="28" s="1"/>
  <c r="BJ121" i="28"/>
  <c r="BK121" i="28" s="1"/>
  <c r="BJ150" i="28"/>
  <c r="BK150" i="28" s="1"/>
  <c r="BJ165" i="28"/>
  <c r="BK165" i="28" s="1"/>
  <c r="BJ149" i="28"/>
  <c r="BK149" i="28" s="1"/>
  <c r="BJ17" i="28"/>
  <c r="BK17" i="28" s="1"/>
  <c r="BJ182" i="28"/>
  <c r="BK182" i="28" s="1"/>
  <c r="BJ106" i="28"/>
  <c r="BK106" i="28" s="1"/>
  <c r="BJ137" i="28"/>
  <c r="BK137" i="28" s="1"/>
  <c r="BJ168" i="28"/>
  <c r="BK168" i="28" s="1"/>
  <c r="BJ179" i="28"/>
  <c r="BK179" i="28" s="1"/>
  <c r="BJ136" i="28"/>
  <c r="BJ10" i="28" s="1"/>
  <c r="BJ91" i="28"/>
  <c r="BK91" i="28" s="1"/>
  <c r="BJ22" i="28"/>
  <c r="BK22" i="28" s="1"/>
  <c r="BJ110" i="28"/>
  <c r="BK110" i="28" s="1"/>
  <c r="BJ9" i="28"/>
  <c r="BJ11" i="28" s="1"/>
  <c r="BF11" i="28"/>
  <c r="D8" i="28"/>
  <c r="BK136" i="28" l="1"/>
  <c r="P8" i="56"/>
  <c r="D127" i="28"/>
  <c r="D128" i="28"/>
  <c r="D125" i="28"/>
  <c r="D126" i="28"/>
  <c r="D129" i="28"/>
  <c r="D130" i="28"/>
  <c r="D131" i="28"/>
  <c r="D24" i="28"/>
  <c r="D28" i="28"/>
  <c r="D26" i="28"/>
  <c r="D30" i="28"/>
  <c r="D34" i="28"/>
  <c r="D38" i="28"/>
  <c r="D23" i="28"/>
  <c r="D33" i="28"/>
  <c r="D27" i="28"/>
  <c r="D31" i="28"/>
  <c r="D36" i="28"/>
  <c r="D40" i="28"/>
  <c r="D44" i="28"/>
  <c r="D48" i="28"/>
  <c r="D52" i="28"/>
  <c r="D32" i="28"/>
  <c r="D37" i="28"/>
  <c r="D41" i="28"/>
  <c r="D46" i="28"/>
  <c r="D25" i="28"/>
  <c r="D29" i="28"/>
  <c r="D35" i="28"/>
  <c r="D43" i="28"/>
  <c r="D49" i="28"/>
  <c r="D54" i="28"/>
  <c r="D56" i="28"/>
  <c r="D59" i="28"/>
  <c r="D47" i="28"/>
  <c r="D57" i="28"/>
  <c r="D60" i="28"/>
  <c r="D39" i="28"/>
  <c r="D45" i="28"/>
  <c r="D53" i="28"/>
  <c r="D61" i="28"/>
  <c r="D65" i="28"/>
  <c r="D69" i="28"/>
  <c r="D62" i="28"/>
  <c r="D63" i="28"/>
  <c r="D51" i="28"/>
  <c r="D55" i="28"/>
  <c r="D58" i="28"/>
  <c r="D64" i="28"/>
  <c r="D70" i="28"/>
  <c r="D75" i="28"/>
  <c r="D42" i="28"/>
  <c r="D50" i="28"/>
  <c r="D66" i="28"/>
  <c r="D67" i="28"/>
  <c r="D68" i="28"/>
  <c r="D73" i="28"/>
  <c r="D74" i="28"/>
  <c r="D78" i="28"/>
  <c r="D71" i="28"/>
  <c r="D72" i="28"/>
  <c r="D76" i="28"/>
  <c r="D77" i="28"/>
  <c r="D21" i="28"/>
  <c r="D81" i="28"/>
  <c r="D85" i="28"/>
  <c r="D89" i="28"/>
  <c r="D93" i="28"/>
  <c r="D97" i="28"/>
  <c r="D101" i="28"/>
  <c r="D105" i="28"/>
  <c r="D109" i="28"/>
  <c r="D113" i="28"/>
  <c r="D117" i="28"/>
  <c r="D121" i="28"/>
  <c r="D132" i="28"/>
  <c r="D22" i="28"/>
  <c r="D82" i="28"/>
  <c r="D86" i="28"/>
  <c r="D90" i="28"/>
  <c r="D94" i="28"/>
  <c r="D98" i="28"/>
  <c r="D102" i="28"/>
  <c r="D106" i="28"/>
  <c r="D110" i="28"/>
  <c r="D114" i="28"/>
  <c r="D118" i="28"/>
  <c r="D122" i="28"/>
  <c r="D133" i="28"/>
  <c r="D19" i="28"/>
  <c r="D79" i="28"/>
  <c r="D83" i="28"/>
  <c r="D87" i="28"/>
  <c r="D91" i="28"/>
  <c r="D95" i="28"/>
  <c r="D99" i="28"/>
  <c r="D103" i="28"/>
  <c r="D107" i="28"/>
  <c r="D111" i="28"/>
  <c r="D115" i="28"/>
  <c r="D119" i="28"/>
  <c r="D123" i="28"/>
  <c r="D20" i="28"/>
  <c r="D80" i="28"/>
  <c r="D84" i="28"/>
  <c r="D88" i="28"/>
  <c r="D92" i="28"/>
  <c r="D96" i="28"/>
  <c r="D100" i="28"/>
  <c r="D104" i="28"/>
  <c r="D108" i="28"/>
  <c r="D112" i="28"/>
  <c r="D116" i="28"/>
  <c r="D120" i="28"/>
  <c r="D124" i="28"/>
  <c r="W20" i="28" l="1"/>
  <c r="W303" i="28"/>
  <c r="W263" i="28"/>
  <c r="W243" i="28"/>
  <c r="W299" i="28"/>
  <c r="W259" i="28"/>
  <c r="W266" i="28"/>
  <c r="W279" i="28"/>
  <c r="W284" i="28"/>
  <c r="W245" i="28"/>
  <c r="W87" i="28"/>
  <c r="W98" i="28"/>
  <c r="W85" i="28"/>
  <c r="W90" i="28"/>
  <c r="W91" i="28"/>
  <c r="W82" i="28"/>
  <c r="W102" i="28"/>
  <c r="W95" i="28"/>
  <c r="W100" i="28"/>
  <c r="W93" i="28"/>
  <c r="W86" i="28"/>
  <c r="W97" i="28"/>
  <c r="W324" i="28"/>
  <c r="W319" i="28"/>
  <c r="W316" i="28"/>
  <c r="W275" i="28"/>
  <c r="W264" i="28"/>
  <c r="W337" i="28"/>
  <c r="W296" i="28"/>
  <c r="W302" i="28"/>
  <c r="W301" i="28"/>
  <c r="W285" i="28"/>
  <c r="W246" i="28"/>
  <c r="W260" i="28"/>
  <c r="W237" i="28"/>
  <c r="W314" i="28"/>
  <c r="W309" i="28"/>
  <c r="W298" i="28"/>
  <c r="W297" i="28"/>
  <c r="W281" i="28"/>
  <c r="W272" i="28"/>
  <c r="W265" i="28"/>
  <c r="W256" i="28"/>
  <c r="W233" i="28"/>
  <c r="W257" i="28"/>
  <c r="W242" i="28"/>
  <c r="W328" i="28"/>
  <c r="W293" i="28"/>
  <c r="W277" i="28"/>
  <c r="W268" i="28"/>
  <c r="W261" i="28"/>
  <c r="W252" i="28"/>
  <c r="W229" i="28"/>
  <c r="W18" i="28"/>
  <c r="W81" i="28"/>
  <c r="W226" i="28"/>
  <c r="W321" i="28"/>
  <c r="W286" i="28"/>
  <c r="W253" i="28"/>
  <c r="W308" i="28"/>
  <c r="W249" i="28"/>
  <c r="W241" i="28"/>
  <c r="W326" i="28"/>
  <c r="W278" i="28"/>
  <c r="W255" i="28"/>
  <c r="W15" i="28"/>
  <c r="W17" i="28"/>
  <c r="W19" i="28"/>
  <c r="W21" i="28"/>
  <c r="W79" i="28"/>
  <c r="W80" i="28"/>
  <c r="W325" i="28"/>
  <c r="W307" i="28"/>
  <c r="W274" i="28"/>
  <c r="W280" i="28"/>
  <c r="W251" i="28"/>
  <c r="W323" i="28"/>
  <c r="W318" i="28"/>
  <c r="W313" i="28"/>
  <c r="W276" i="28"/>
  <c r="W247" i="28"/>
  <c r="W238" i="28"/>
  <c r="W336" i="28"/>
  <c r="W333" i="28"/>
  <c r="W292" i="28"/>
  <c r="W288" i="28"/>
  <c r="W234" i="28"/>
  <c r="W290" i="28"/>
  <c r="W335" i="28"/>
  <c r="W329" i="28"/>
  <c r="W305" i="28"/>
  <c r="W311" i="28"/>
  <c r="W294" i="28"/>
  <c r="W270" i="28"/>
  <c r="W230" i="28"/>
  <c r="W236" i="28"/>
  <c r="W16" i="28"/>
  <c r="W22" i="28"/>
  <c r="W315" i="28"/>
  <c r="W262" i="28"/>
  <c r="W232" i="28"/>
  <c r="W317" i="28"/>
  <c r="W282" i="28"/>
  <c r="W228" i="28"/>
  <c r="W331" i="28"/>
  <c r="W295" i="28"/>
  <c r="W103" i="28"/>
  <c r="W92" i="28"/>
  <c r="W101" i="28"/>
  <c r="W99" i="28"/>
  <c r="W96" i="28"/>
  <c r="W89" i="28"/>
  <c r="W88" i="28"/>
  <c r="W84" i="28"/>
  <c r="W94" i="28"/>
  <c r="W83" i="28"/>
  <c r="W104" i="28"/>
  <c r="W327" i="28"/>
  <c r="W322" i="28"/>
  <c r="W306" i="28"/>
  <c r="W300" i="28"/>
  <c r="W291" i="28"/>
  <c r="W289" i="28"/>
  <c r="W273" i="28"/>
  <c r="W267" i="28"/>
  <c r="W250" i="28"/>
  <c r="W320" i="28"/>
  <c r="W312" i="28"/>
  <c r="W287" i="28"/>
  <c r="W271" i="28"/>
  <c r="W240" i="28"/>
  <c r="W334" i="28"/>
  <c r="W332" i="28"/>
  <c r="W330" i="28"/>
  <c r="W283" i="28"/>
  <c r="W269" i="28"/>
  <c r="W258" i="28"/>
  <c r="W239" i="28"/>
  <c r="W231" i="28"/>
  <c r="W248" i="28"/>
  <c r="W310" i="28"/>
  <c r="W304" i="28"/>
  <c r="W254" i="28"/>
  <c r="W244" i="28"/>
  <c r="W235" i="28"/>
  <c r="W227" i="28"/>
  <c r="W159" i="28" l="1"/>
  <c r="W211" i="28"/>
  <c r="W222" i="28"/>
  <c r="W215" i="28"/>
  <c r="W186" i="28"/>
  <c r="W174" i="28"/>
  <c r="W203" i="28"/>
  <c r="W178" i="28"/>
  <c r="W218" i="28"/>
  <c r="W206" i="28"/>
  <c r="W210" i="28"/>
  <c r="W163" i="28"/>
  <c r="W204" i="28"/>
  <c r="W179" i="28"/>
  <c r="W216" i="28"/>
  <c r="W183" i="28"/>
  <c r="W168" i="28"/>
  <c r="W136" i="28"/>
  <c r="W142" i="28"/>
  <c r="W144" i="28"/>
  <c r="W146" i="28"/>
  <c r="W149" i="28"/>
  <c r="W158" i="28"/>
  <c r="W209" i="28"/>
  <c r="W205" i="28"/>
  <c r="W161" i="28"/>
  <c r="W196" i="28"/>
  <c r="W165" i="28"/>
  <c r="W197" i="28"/>
  <c r="W208" i="28"/>
  <c r="W212" i="28"/>
  <c r="W213" i="28"/>
  <c r="W220" i="28"/>
  <c r="W201" i="28"/>
  <c r="W221" i="28"/>
  <c r="W225" i="28"/>
  <c r="W143" i="28"/>
  <c r="W14" i="28"/>
  <c r="W137" i="28"/>
  <c r="W154" i="28"/>
  <c r="W155" i="28"/>
  <c r="W191" i="28"/>
  <c r="W214" i="28"/>
  <c r="W170" i="28"/>
  <c r="W167" i="28"/>
  <c r="W180" i="28"/>
  <c r="W187" i="28"/>
  <c r="W192" i="28"/>
  <c r="W166" i="28"/>
  <c r="W162" i="28"/>
  <c r="W147" i="28"/>
  <c r="W194" i="28"/>
  <c r="W141" i="28"/>
  <c r="W150" i="28"/>
  <c r="W151" i="28"/>
  <c r="W182" i="28"/>
  <c r="W219" i="28"/>
  <c r="W202" i="28"/>
  <c r="W199" i="28"/>
  <c r="W190" i="28"/>
  <c r="W223" i="28"/>
  <c r="W175" i="28"/>
  <c r="W195" i="28"/>
  <c r="W171" i="28"/>
  <c r="W207" i="28"/>
  <c r="W198" i="28"/>
  <c r="W138" i="28"/>
  <c r="W139" i="28"/>
  <c r="W140" i="28"/>
  <c r="W145" i="28"/>
  <c r="W148" i="28"/>
  <c r="W152" i="28"/>
  <c r="W156" i="28"/>
  <c r="W153" i="28"/>
  <c r="W157" i="28"/>
  <c r="W224" i="28"/>
  <c r="W181" i="28"/>
  <c r="W164" i="28"/>
  <c r="W200" i="28"/>
  <c r="W160" i="28"/>
  <c r="W185" i="28"/>
  <c r="W173" i="28"/>
  <c r="W184" i="28"/>
  <c r="W193" i="28"/>
  <c r="W188" i="28"/>
  <c r="W217" i="28"/>
  <c r="W169" i="28"/>
  <c r="W172" i="28"/>
  <c r="W189" i="28"/>
  <c r="W176" i="28"/>
  <c r="W177" i="28"/>
  <c r="V9" i="28"/>
  <c r="J24" i="56" s="1"/>
  <c r="V11" i="28" l="1"/>
  <c r="L36" i="56" l="1"/>
  <c r="H36" i="56" l="1"/>
  <c r="I36" i="56"/>
  <c r="AT8" i="28"/>
  <c r="AT437" i="28" l="1"/>
  <c r="AT435" i="28"/>
  <c r="AT432" i="28"/>
  <c r="AT430" i="28"/>
  <c r="AT431" i="28"/>
  <c r="AT428" i="28"/>
  <c r="AT427" i="28"/>
  <c r="AT426" i="28"/>
  <c r="AT425" i="28"/>
  <c r="AT423" i="28"/>
  <c r="AT419" i="28"/>
  <c r="AT412" i="28"/>
  <c r="AT434" i="28"/>
  <c r="AT424" i="28"/>
  <c r="AT421" i="28"/>
  <c r="AT420" i="28"/>
  <c r="AT418" i="28"/>
  <c r="AT417" i="28"/>
  <c r="AT416" i="28"/>
  <c r="AT414" i="28"/>
  <c r="AT413" i="28"/>
  <c r="AT422" i="28"/>
  <c r="AT409" i="28"/>
  <c r="AT407" i="28"/>
  <c r="AT406" i="28"/>
  <c r="AT402" i="28"/>
  <c r="AT400" i="28"/>
  <c r="AT393" i="28"/>
  <c r="AT392" i="28"/>
  <c r="AT389" i="28"/>
  <c r="AT387" i="28"/>
  <c r="AT383" i="28"/>
  <c r="AT381" i="28"/>
  <c r="AT436" i="28"/>
  <c r="AT433" i="28"/>
  <c r="AT405" i="28"/>
  <c r="AT399" i="28"/>
  <c r="AT398" i="28"/>
  <c r="AT397" i="28"/>
  <c r="AT415" i="28"/>
  <c r="AT408" i="28"/>
  <c r="AT404" i="28"/>
  <c r="AT403" i="28"/>
  <c r="AT401" i="28"/>
  <c r="AT394" i="28"/>
  <c r="AT382" i="28"/>
  <c r="AT375" i="28"/>
  <c r="AT368" i="28"/>
  <c r="AT364" i="28"/>
  <c r="AT359" i="28"/>
  <c r="AT355" i="28"/>
  <c r="AT354" i="28"/>
  <c r="AT395" i="28"/>
  <c r="AT390" i="28"/>
  <c r="AT385" i="28"/>
  <c r="AT384" i="28"/>
  <c r="AT372" i="28"/>
  <c r="AT370" i="28"/>
  <c r="AT365" i="28"/>
  <c r="AT363" i="28"/>
  <c r="AT361" i="28"/>
  <c r="AT396" i="28"/>
  <c r="AT388" i="28"/>
  <c r="AT380" i="28"/>
  <c r="AT377" i="28"/>
  <c r="AT373" i="28"/>
  <c r="AT371" i="28"/>
  <c r="AT369" i="28"/>
  <c r="AT367" i="28"/>
  <c r="AT356" i="28"/>
  <c r="AT429" i="28"/>
  <c r="AT411" i="28"/>
  <c r="AT391" i="28"/>
  <c r="AT386" i="28"/>
  <c r="AT376" i="28"/>
  <c r="AT366" i="28"/>
  <c r="AT378" i="28"/>
  <c r="AT374" i="28"/>
  <c r="AT357" i="28"/>
  <c r="AT353" i="28"/>
  <c r="AT360" i="28"/>
  <c r="AT358" i="28"/>
  <c r="AT410" i="28"/>
  <c r="AT379" i="28"/>
  <c r="AT362" i="28"/>
  <c r="AT311" i="28"/>
  <c r="AT126" i="28"/>
  <c r="AT128" i="28"/>
  <c r="AT125" i="28"/>
  <c r="AT130" i="28"/>
  <c r="AT131" i="28"/>
  <c r="AT129" i="28"/>
  <c r="AT127" i="28"/>
  <c r="AT308" i="28"/>
  <c r="AI308" i="28" s="1"/>
  <c r="AT178" i="28"/>
  <c r="AT174" i="28"/>
  <c r="AT332" i="28"/>
  <c r="AI332" i="28" s="1"/>
  <c r="AT341" i="28"/>
  <c r="AT328" i="28"/>
  <c r="AT159" i="28"/>
  <c r="AT318" i="28"/>
  <c r="AT194" i="28"/>
  <c r="AU194" i="28" s="1"/>
  <c r="AT51" i="28"/>
  <c r="AT305" i="28"/>
  <c r="AT258" i="28"/>
  <c r="AT324" i="28"/>
  <c r="AT90" i="28"/>
  <c r="AT47" i="28"/>
  <c r="AT105" i="28"/>
  <c r="AT251" i="28"/>
  <c r="AT316" i="28"/>
  <c r="AT287" i="28"/>
  <c r="AT288" i="28"/>
  <c r="AI288" i="28" s="1"/>
  <c r="AT64" i="28"/>
  <c r="AT253" i="28"/>
  <c r="AT200" i="28"/>
  <c r="AT325" i="28"/>
  <c r="AT242" i="28"/>
  <c r="AT152" i="28"/>
  <c r="AT269" i="28"/>
  <c r="AT86" i="28"/>
  <c r="AT210" i="28"/>
  <c r="AT81" i="28"/>
  <c r="AT56" i="28"/>
  <c r="AT215" i="28"/>
  <c r="AI215" i="28" s="1"/>
  <c r="AT218" i="28"/>
  <c r="AT347" i="28"/>
  <c r="AT213" i="28"/>
  <c r="AT295" i="28"/>
  <c r="AT97" i="28"/>
  <c r="AT43" i="28"/>
  <c r="AT264" i="28"/>
  <c r="AT275" i="28"/>
  <c r="AT299" i="28"/>
  <c r="AT189" i="28"/>
  <c r="AT49" i="28"/>
  <c r="AT122" i="28"/>
  <c r="AT344" i="28"/>
  <c r="AT154" i="28"/>
  <c r="AT168" i="28"/>
  <c r="AT304" i="28"/>
  <c r="AT40" i="28"/>
  <c r="AT246" i="28"/>
  <c r="AT243" i="28"/>
  <c r="AT72" i="28"/>
  <c r="AT221" i="28"/>
  <c r="AT118" i="28"/>
  <c r="AT71" i="28"/>
  <c r="AT27" i="28"/>
  <c r="AT233" i="28"/>
  <c r="AT50" i="28"/>
  <c r="AT179" i="28"/>
  <c r="AT252" i="28"/>
  <c r="AT255" i="28"/>
  <c r="AT283" i="28"/>
  <c r="AT338" i="28"/>
  <c r="AT88" i="28"/>
  <c r="AT273" i="28"/>
  <c r="AT314" i="28"/>
  <c r="AT180" i="28"/>
  <c r="AT296" i="28"/>
  <c r="AT140" i="28"/>
  <c r="AT286" i="28"/>
  <c r="AT261" i="28"/>
  <c r="AT102" i="28"/>
  <c r="AT147" i="28"/>
  <c r="AT263" i="28"/>
  <c r="AT195" i="28"/>
  <c r="AT250" i="28"/>
  <c r="AT193" i="28"/>
  <c r="AT234" i="28"/>
  <c r="AT342" i="28"/>
  <c r="AT119" i="28"/>
  <c r="AT276" i="28"/>
  <c r="AT284" i="28"/>
  <c r="AT223" i="28"/>
  <c r="AT254" i="28"/>
  <c r="AT203" i="28"/>
  <c r="AT225" i="28"/>
  <c r="AT236" i="28"/>
  <c r="AT201" i="28"/>
  <c r="AT116" i="28"/>
  <c r="AT156" i="28"/>
  <c r="AT14" i="28"/>
  <c r="I14" i="28" s="1"/>
  <c r="AT266" i="28"/>
  <c r="AT291" i="28"/>
  <c r="AT139" i="28"/>
  <c r="AT214" i="28"/>
  <c r="AT114" i="28"/>
  <c r="AT52" i="28"/>
  <c r="AT239" i="28"/>
  <c r="AT176" i="28"/>
  <c r="AT301" i="28"/>
  <c r="AT329" i="28"/>
  <c r="AT339" i="28"/>
  <c r="AT109" i="28"/>
  <c r="AT321" i="28"/>
  <c r="AT190" i="28"/>
  <c r="AT330" i="28"/>
  <c r="AT212" i="28"/>
  <c r="AT26" i="28"/>
  <c r="AT208" i="28"/>
  <c r="AT133" i="28"/>
  <c r="AT21" i="28"/>
  <c r="AT24" i="28"/>
  <c r="AT306" i="28"/>
  <c r="AT137" i="28"/>
  <c r="AT192" i="28"/>
  <c r="AT349" i="28"/>
  <c r="AT219" i="28"/>
  <c r="AT278" i="28"/>
  <c r="AT38" i="28"/>
  <c r="AT92" i="28"/>
  <c r="AT148" i="28"/>
  <c r="AT313" i="28"/>
  <c r="AT63" i="28"/>
  <c r="AT151" i="28"/>
  <c r="AT268" i="28"/>
  <c r="AT31" i="28"/>
  <c r="AT173" i="28"/>
  <c r="AT257" i="28"/>
  <c r="AT169" i="28"/>
  <c r="AT309" i="28"/>
  <c r="AT111" i="28"/>
  <c r="AT331" i="28"/>
  <c r="AT197" i="28"/>
  <c r="AT66" i="28"/>
  <c r="AT241" i="28"/>
  <c r="AT184" i="28"/>
  <c r="AT334" i="28"/>
  <c r="AT144" i="28"/>
  <c r="AT101" i="28"/>
  <c r="AT228" i="28"/>
  <c r="AT103" i="28"/>
  <c r="AT211" i="28"/>
  <c r="AT274" i="28"/>
  <c r="AT231" i="28"/>
  <c r="AT120" i="28"/>
  <c r="AT76" i="28"/>
  <c r="AT46" i="28"/>
  <c r="AT227" i="28"/>
  <c r="AT155" i="28"/>
  <c r="AT319" i="28"/>
  <c r="AT79" i="28"/>
  <c r="AT110" i="28"/>
  <c r="AT230" i="28"/>
  <c r="AT322" i="28"/>
  <c r="AT248" i="28"/>
  <c r="AT186" i="28"/>
  <c r="AT346" i="28"/>
  <c r="AT206" i="28"/>
  <c r="AT28" i="28"/>
  <c r="AT82" i="28"/>
  <c r="AT104" i="28"/>
  <c r="AT298" i="28"/>
  <c r="AT294" i="28"/>
  <c r="AT77" i="28"/>
  <c r="AT69" i="28"/>
  <c r="AT317" i="28"/>
  <c r="AT293" i="28"/>
  <c r="AT244" i="28"/>
  <c r="AT171" i="28"/>
  <c r="AT67" i="28"/>
  <c r="AT279" i="28"/>
  <c r="AI279" i="28" s="1"/>
  <c r="AT107" i="28"/>
  <c r="AT115" i="28"/>
  <c r="AT247" i="28"/>
  <c r="AT80" i="28"/>
  <c r="AT78" i="28"/>
  <c r="AT260" i="28"/>
  <c r="AT32" i="28"/>
  <c r="AT336" i="28"/>
  <c r="AT112" i="28"/>
  <c r="AT303" i="28"/>
  <c r="AT337" i="28"/>
  <c r="AT165" i="28"/>
  <c r="Q165" i="28" s="1"/>
  <c r="AT19" i="28"/>
  <c r="AT58" i="28"/>
  <c r="AT307" i="28"/>
  <c r="AT30" i="28"/>
  <c r="AT33" i="28"/>
  <c r="AT175" i="28"/>
  <c r="AT237" i="28"/>
  <c r="AT343" i="28"/>
  <c r="AT17" i="28"/>
  <c r="AT57" i="28"/>
  <c r="AT182" i="28"/>
  <c r="AT226" i="28"/>
  <c r="AT183" i="28"/>
  <c r="AT15" i="28"/>
  <c r="M15" i="28" s="1"/>
  <c r="AT93" i="28"/>
  <c r="AT98" i="28"/>
  <c r="AT87" i="28"/>
  <c r="AT348" i="28"/>
  <c r="AT222" i="28"/>
  <c r="AT142" i="28"/>
  <c r="AT100" i="28"/>
  <c r="AT327" i="28"/>
  <c r="AT153" i="28"/>
  <c r="AT259" i="28"/>
  <c r="AT280" i="28"/>
  <c r="AT315" i="28"/>
  <c r="AT91" i="28"/>
  <c r="AT150" i="28"/>
  <c r="AT39" i="28"/>
  <c r="AT290" i="28"/>
  <c r="AT300" i="28"/>
  <c r="AT138" i="28"/>
  <c r="AT245" i="28"/>
  <c r="AT181" i="28"/>
  <c r="AT170" i="28"/>
  <c r="AT277" i="28"/>
  <c r="AT262" i="28"/>
  <c r="AT65" i="28"/>
  <c r="AT209" i="28"/>
  <c r="AT320" i="28"/>
  <c r="AT143" i="28"/>
  <c r="AT16" i="28"/>
  <c r="M16" i="28" s="1"/>
  <c r="AT146" i="28"/>
  <c r="AT162" i="28"/>
  <c r="AT335" i="28"/>
  <c r="AT267" i="28"/>
  <c r="AT205" i="28"/>
  <c r="AT345" i="28"/>
  <c r="AT310" i="28"/>
  <c r="AT323" i="28"/>
  <c r="AT333" i="28"/>
  <c r="AT89" i="28"/>
  <c r="AT326" i="28"/>
  <c r="AT191" i="28"/>
  <c r="AT55" i="28"/>
  <c r="AT188" i="28"/>
  <c r="AT160" i="28"/>
  <c r="AT145" i="28"/>
  <c r="AT106" i="28"/>
  <c r="AT113" i="28"/>
  <c r="AT163" i="28"/>
  <c r="AT351" i="28"/>
  <c r="AT312" i="28"/>
  <c r="AT352" i="28"/>
  <c r="AT95" i="28"/>
  <c r="AT124" i="28"/>
  <c r="AT123" i="28"/>
  <c r="AT302" i="28"/>
  <c r="AT196" i="28"/>
  <c r="AT282" i="28"/>
  <c r="AT48" i="28"/>
  <c r="AT285" i="28"/>
  <c r="AT117" i="28"/>
  <c r="AT249" i="28"/>
  <c r="AT60" i="28"/>
  <c r="AT37" i="28"/>
  <c r="AT53" i="28"/>
  <c r="AT292" i="28"/>
  <c r="AT41" i="28"/>
  <c r="AT108" i="28"/>
  <c r="AT74" i="28"/>
  <c r="AT220" i="28"/>
  <c r="AT42" i="28"/>
  <c r="AT136" i="28"/>
  <c r="AT10" i="28" s="1"/>
  <c r="AT36" i="28"/>
  <c r="AT149" i="28"/>
  <c r="AT23" i="28"/>
  <c r="AT199" i="28"/>
  <c r="AT132" i="28"/>
  <c r="AT94" i="28"/>
  <c r="AT96" i="28"/>
  <c r="AT83" i="28"/>
  <c r="AT34" i="28"/>
  <c r="AT270" i="28"/>
  <c r="AT202" i="28"/>
  <c r="AT204" i="28"/>
  <c r="AT45" i="28"/>
  <c r="AT224" i="28"/>
  <c r="AT177" i="28"/>
  <c r="AT340" i="28"/>
  <c r="AT217" i="28"/>
  <c r="AT68" i="28"/>
  <c r="AT29" i="28"/>
  <c r="AT256" i="28"/>
  <c r="AT229" i="28"/>
  <c r="AT85" i="28"/>
  <c r="AT297" i="28"/>
  <c r="AT272" i="28"/>
  <c r="AT99" i="28"/>
  <c r="AT235" i="28"/>
  <c r="AT84" i="28"/>
  <c r="AT166" i="28"/>
  <c r="AT207" i="28"/>
  <c r="AT44" i="28"/>
  <c r="AT167" i="28"/>
  <c r="AT59" i="28"/>
  <c r="AT22" i="28"/>
  <c r="AT172" i="28"/>
  <c r="AT62" i="28"/>
  <c r="AT18" i="28"/>
  <c r="M18" i="28" s="1"/>
  <c r="AT35" i="28"/>
  <c r="AT25" i="28"/>
  <c r="AT238" i="28"/>
  <c r="AT54" i="28"/>
  <c r="AT164" i="28"/>
  <c r="AT75" i="28"/>
  <c r="AT216" i="28"/>
  <c r="AT141" i="28"/>
  <c r="AT271" i="28"/>
  <c r="AT187" i="28"/>
  <c r="AT20" i="28"/>
  <c r="AT61" i="28"/>
  <c r="AT158" i="28"/>
  <c r="AT281" i="28"/>
  <c r="AT70" i="28"/>
  <c r="AT161" i="28"/>
  <c r="AT185" i="28"/>
  <c r="AT265" i="28"/>
  <c r="AT198" i="28"/>
  <c r="AT73" i="28"/>
  <c r="AT350" i="28"/>
  <c r="AT289" i="28"/>
  <c r="AT240" i="28"/>
  <c r="AT157" i="28"/>
  <c r="AT121" i="28"/>
  <c r="AT232" i="28"/>
  <c r="AQ311" i="28"/>
  <c r="M17" i="28" l="1"/>
  <c r="O17" i="28"/>
  <c r="K17" i="28"/>
  <c r="G17" i="28"/>
  <c r="I17" i="28"/>
  <c r="I18" i="28"/>
  <c r="G18" i="28"/>
  <c r="G16" i="28"/>
  <c r="I16" i="28"/>
  <c r="I15" i="28"/>
  <c r="G15" i="28"/>
  <c r="M42" i="56"/>
  <c r="AU366" i="28"/>
  <c r="AU369" i="28"/>
  <c r="AU363" i="28"/>
  <c r="AU384" i="28"/>
  <c r="AU368" i="28"/>
  <c r="AU401" i="28"/>
  <c r="AU415" i="28"/>
  <c r="AU405" i="28"/>
  <c r="AU383" i="28"/>
  <c r="AU393" i="28"/>
  <c r="AU407" i="28"/>
  <c r="AU414" i="28"/>
  <c r="AU420" i="28"/>
  <c r="AU430" i="28"/>
  <c r="AU410" i="28"/>
  <c r="AU357" i="28"/>
  <c r="AU376" i="28"/>
  <c r="AU429" i="28"/>
  <c r="AU371" i="28"/>
  <c r="AU388" i="28"/>
  <c r="AU365" i="28"/>
  <c r="AU385" i="28"/>
  <c r="AU355" i="28"/>
  <c r="AU375" i="28"/>
  <c r="AU403" i="28"/>
  <c r="AU397" i="28"/>
  <c r="AU433" i="28"/>
  <c r="AU387" i="28"/>
  <c r="AU400" i="28"/>
  <c r="AU409" i="28"/>
  <c r="AU416" i="28"/>
  <c r="AU421" i="28"/>
  <c r="AU419" i="28"/>
  <c r="AU427" i="28"/>
  <c r="AU432" i="28"/>
  <c r="AU379" i="28"/>
  <c r="AU411" i="28"/>
  <c r="AU380" i="28"/>
  <c r="AU354" i="28"/>
  <c r="AU426" i="28"/>
  <c r="AU358" i="28"/>
  <c r="AU374" i="28"/>
  <c r="AU386" i="28"/>
  <c r="AU356" i="28"/>
  <c r="AU373" i="28"/>
  <c r="AU396" i="28"/>
  <c r="AU370" i="28"/>
  <c r="AU390" i="28"/>
  <c r="AU359" i="28"/>
  <c r="AU382" i="28"/>
  <c r="AU404" i="28"/>
  <c r="AU398" i="28"/>
  <c r="AU436" i="28"/>
  <c r="AU389" i="28"/>
  <c r="AU402" i="28"/>
  <c r="AU422" i="28"/>
  <c r="AU417" i="28"/>
  <c r="AU424" i="28"/>
  <c r="AU423" i="28"/>
  <c r="AU428" i="28"/>
  <c r="AU435" i="28"/>
  <c r="AU353" i="28"/>
  <c r="AU412" i="28"/>
  <c r="AU362" i="28"/>
  <c r="AU360" i="28"/>
  <c r="AU378" i="28"/>
  <c r="AU391" i="28"/>
  <c r="AU367" i="28"/>
  <c r="AU377" i="28"/>
  <c r="AU361" i="28"/>
  <c r="AU372" i="28"/>
  <c r="AU395" i="28"/>
  <c r="AU364" i="28"/>
  <c r="AU394" i="28"/>
  <c r="AU408" i="28"/>
  <c r="AU399" i="28"/>
  <c r="AU381" i="28"/>
  <c r="AU392" i="28"/>
  <c r="AU406" i="28"/>
  <c r="AU413" i="28"/>
  <c r="AU434" i="28"/>
  <c r="AU425" i="28"/>
  <c r="AU431" i="28"/>
  <c r="AU437" i="28"/>
  <c r="AU127" i="28"/>
  <c r="C127" i="28"/>
  <c r="AU125" i="28"/>
  <c r="C125" i="28"/>
  <c r="AU129" i="28"/>
  <c r="C129" i="28"/>
  <c r="AU128" i="28"/>
  <c r="C128" i="28"/>
  <c r="AU126" i="28"/>
  <c r="C126" i="28"/>
  <c r="AU130" i="28"/>
  <c r="C130" i="28"/>
  <c r="AU123" i="28"/>
  <c r="C123" i="28"/>
  <c r="AU124" i="28"/>
  <c r="C124" i="28"/>
  <c r="AU115" i="28"/>
  <c r="C115" i="28"/>
  <c r="AU120" i="28"/>
  <c r="C120" i="28"/>
  <c r="AU116" i="28"/>
  <c r="C116" i="28"/>
  <c r="AU118" i="28"/>
  <c r="C118" i="28"/>
  <c r="AU106" i="28"/>
  <c r="C106" i="28"/>
  <c r="AU121" i="28"/>
  <c r="C121" i="28"/>
  <c r="AU117" i="28"/>
  <c r="C117" i="28"/>
  <c r="AU112" i="28"/>
  <c r="C112" i="28"/>
  <c r="AU107" i="28"/>
  <c r="C107" i="28"/>
  <c r="AU110" i="28"/>
  <c r="C110" i="28"/>
  <c r="AU114" i="28"/>
  <c r="C114" i="28"/>
  <c r="AU108" i="28"/>
  <c r="C108" i="28"/>
  <c r="AU113" i="28"/>
  <c r="C113" i="28"/>
  <c r="AU111" i="28"/>
  <c r="C111" i="28"/>
  <c r="AU109" i="28"/>
  <c r="C109" i="28"/>
  <c r="AU119" i="28"/>
  <c r="C119" i="28"/>
  <c r="AU122" i="28"/>
  <c r="C122" i="28"/>
  <c r="AU105" i="28"/>
  <c r="C105" i="28"/>
  <c r="AI194" i="28"/>
  <c r="M41" i="56"/>
  <c r="AU288" i="28"/>
  <c r="AU332" i="28"/>
  <c r="AI297" i="28"/>
  <c r="AU311" i="28"/>
  <c r="AY311" i="28"/>
  <c r="AU279" i="28"/>
  <c r="AI352" i="28"/>
  <c r="AI188" i="28"/>
  <c r="AI277" i="28"/>
  <c r="C138" i="28"/>
  <c r="E138" i="28" s="1"/>
  <c r="C142" i="28"/>
  <c r="E142" i="28" s="1"/>
  <c r="AU165" i="28"/>
  <c r="BA165" i="28"/>
  <c r="AO165" i="28"/>
  <c r="AW165" i="28"/>
  <c r="U165" i="28"/>
  <c r="AA165" i="28"/>
  <c r="AY165" i="28"/>
  <c r="AS165" i="28"/>
  <c r="BA336" i="28"/>
  <c r="BA279" i="28"/>
  <c r="AA279" i="28"/>
  <c r="AW279" i="28"/>
  <c r="U279" i="28"/>
  <c r="AO279" i="28"/>
  <c r="AY279" i="28"/>
  <c r="AS279" i="28"/>
  <c r="AI250" i="28"/>
  <c r="BA215" i="28"/>
  <c r="AO215" i="28"/>
  <c r="AY215" i="28"/>
  <c r="AA215" i="28"/>
  <c r="AW215" i="28"/>
  <c r="U215" i="28"/>
  <c r="AS215" i="28"/>
  <c r="BA288" i="28"/>
  <c r="AA288" i="28"/>
  <c r="AW288" i="28"/>
  <c r="U288" i="28"/>
  <c r="AO288" i="28"/>
  <c r="AY288" i="28"/>
  <c r="AS288" i="28"/>
  <c r="BA194" i="28"/>
  <c r="AO194" i="28"/>
  <c r="AW194" i="28"/>
  <c r="U194" i="28"/>
  <c r="AY194" i="28"/>
  <c r="AA194" i="28"/>
  <c r="AS194" i="28"/>
  <c r="AS311" i="28"/>
  <c r="AO311" i="28"/>
  <c r="AI209" i="28"/>
  <c r="AI170" i="28"/>
  <c r="AW170" i="28"/>
  <c r="AI300" i="28"/>
  <c r="AI153" i="28"/>
  <c r="AI182" i="28"/>
  <c r="AI237" i="28"/>
  <c r="AA206" i="28"/>
  <c r="AA322" i="28"/>
  <c r="AY319" i="28"/>
  <c r="AS319" i="28"/>
  <c r="C76" i="28"/>
  <c r="AS76" i="28" s="1"/>
  <c r="C144" i="28"/>
  <c r="E144" i="28" s="1"/>
  <c r="AY330" i="28"/>
  <c r="AO156" i="28"/>
  <c r="AW156" i="28"/>
  <c r="AS156" i="28"/>
  <c r="AI223" i="28"/>
  <c r="AI342" i="28"/>
  <c r="AI261" i="28"/>
  <c r="AI180" i="28"/>
  <c r="AI179" i="28"/>
  <c r="AI243" i="28"/>
  <c r="AA243" i="28"/>
  <c r="C49" i="28"/>
  <c r="AK49" i="28" s="1"/>
  <c r="C56" i="28"/>
  <c r="AK56" i="28" s="1"/>
  <c r="AI269" i="28"/>
  <c r="U269" i="28"/>
  <c r="AA269" i="28"/>
  <c r="AI258" i="28"/>
  <c r="AI318" i="28"/>
  <c r="AY318" i="28"/>
  <c r="BA332" i="28"/>
  <c r="AW332" i="28"/>
  <c r="AA332" i="28"/>
  <c r="U332" i="28"/>
  <c r="AO332" i="28"/>
  <c r="AY332" i="28"/>
  <c r="AS332" i="28"/>
  <c r="AU308" i="28"/>
  <c r="BA308" i="28"/>
  <c r="U308" i="28"/>
  <c r="AO308" i="28"/>
  <c r="AA308" i="28"/>
  <c r="AW308" i="28"/>
  <c r="AY308" i="28"/>
  <c r="AS308" i="28"/>
  <c r="AW311" i="28"/>
  <c r="U311" i="28"/>
  <c r="AA311" i="28"/>
  <c r="BA311" i="28"/>
  <c r="AQ168" i="28"/>
  <c r="BC226" i="28"/>
  <c r="AU138" i="28"/>
  <c r="AU352" i="28"/>
  <c r="BA222" i="28"/>
  <c r="AC205" i="28"/>
  <c r="S247" i="28"/>
  <c r="AU170" i="28"/>
  <c r="AQ307" i="28"/>
  <c r="AU209" i="28"/>
  <c r="AW317" i="28"/>
  <c r="AU237" i="28"/>
  <c r="AQ211" i="28"/>
  <c r="AU153" i="28"/>
  <c r="BC177" i="28"/>
  <c r="S202" i="28"/>
  <c r="C67" i="28"/>
  <c r="BC352" i="28"/>
  <c r="BC138" i="28"/>
  <c r="BC142" i="28"/>
  <c r="BC165" i="28"/>
  <c r="BC279" i="28"/>
  <c r="BC250" i="28"/>
  <c r="BC215" i="28"/>
  <c r="BC288" i="28"/>
  <c r="BC194" i="28"/>
  <c r="BC297" i="28"/>
  <c r="BC170" i="28"/>
  <c r="BC182" i="28"/>
  <c r="BC237" i="28"/>
  <c r="S298" i="28"/>
  <c r="BC319" i="28"/>
  <c r="BC156" i="28"/>
  <c r="BC332" i="28"/>
  <c r="BC308" i="28"/>
  <c r="S198" i="28"/>
  <c r="S270" i="28"/>
  <c r="AU351" i="28"/>
  <c r="AM267" i="28"/>
  <c r="AU327" i="28"/>
  <c r="AU348" i="28"/>
  <c r="AQ303" i="28"/>
  <c r="AU334" i="28"/>
  <c r="AU169" i="28"/>
  <c r="AU189" i="28"/>
  <c r="AA152" i="28"/>
  <c r="AW253" i="28"/>
  <c r="AA316" i="28"/>
  <c r="AA174" i="28"/>
  <c r="BC311" i="28"/>
  <c r="AU159" i="28"/>
  <c r="AU303" i="28"/>
  <c r="AM290" i="28"/>
  <c r="AU249" i="28"/>
  <c r="AU315" i="28"/>
  <c r="AU282" i="28"/>
  <c r="AU175" i="28"/>
  <c r="S260" i="28"/>
  <c r="AU347" i="28"/>
  <c r="AU225" i="28"/>
  <c r="AS283" i="28"/>
  <c r="AU174" i="28"/>
  <c r="AU281" i="28"/>
  <c r="AU284" i="28"/>
  <c r="AQ352" i="28"/>
  <c r="AQ188" i="28"/>
  <c r="AQ138" i="28"/>
  <c r="AQ142" i="28"/>
  <c r="AQ165" i="28"/>
  <c r="AQ336" i="28"/>
  <c r="AQ279" i="28"/>
  <c r="S294" i="28"/>
  <c r="AQ250" i="28"/>
  <c r="AQ215" i="28"/>
  <c r="AQ288" i="28"/>
  <c r="AQ194" i="28"/>
  <c r="AQ297" i="28"/>
  <c r="AQ170" i="28"/>
  <c r="AQ300" i="28"/>
  <c r="C93" i="28"/>
  <c r="AQ182" i="28"/>
  <c r="AQ237" i="28"/>
  <c r="AQ337" i="28"/>
  <c r="AQ247" i="28"/>
  <c r="AQ206" i="28"/>
  <c r="AQ319" i="28"/>
  <c r="AQ76" i="28"/>
  <c r="AQ330" i="28"/>
  <c r="AQ156" i="28"/>
  <c r="AQ223" i="28"/>
  <c r="AQ261" i="28"/>
  <c r="AQ180" i="28"/>
  <c r="AQ179" i="28"/>
  <c r="AQ49" i="28"/>
  <c r="AQ264" i="28"/>
  <c r="AQ56" i="28"/>
  <c r="AQ332" i="28"/>
  <c r="AQ308" i="28"/>
  <c r="AU171" i="28"/>
  <c r="AQ334" i="28"/>
  <c r="AM197" i="28"/>
  <c r="AG219" i="28"/>
  <c r="C43" i="28"/>
  <c r="AU43" i="28"/>
  <c r="AU291" i="28"/>
  <c r="G12" i="56"/>
  <c r="S352" i="28"/>
  <c r="S188" i="28"/>
  <c r="AU188" i="28"/>
  <c r="AU277" i="28"/>
  <c r="S138" i="28"/>
  <c r="AK150" i="28"/>
  <c r="S142" i="28"/>
  <c r="AI311" i="28"/>
  <c r="S311" i="28"/>
  <c r="M24" i="56"/>
  <c r="C70" i="28"/>
  <c r="AU70" i="28" s="1"/>
  <c r="S297" i="28"/>
  <c r="AU297" i="28"/>
  <c r="S146" i="28"/>
  <c r="S170" i="28"/>
  <c r="S300" i="28"/>
  <c r="AU300" i="28"/>
  <c r="S182" i="28"/>
  <c r="S237" i="28"/>
  <c r="S307" i="28"/>
  <c r="S337" i="28"/>
  <c r="AU67" i="28"/>
  <c r="S206" i="28"/>
  <c r="S319" i="28"/>
  <c r="AU319" i="28"/>
  <c r="S76" i="28"/>
  <c r="AU76" i="28"/>
  <c r="S211" i="28"/>
  <c r="AU144" i="28"/>
  <c r="C31" i="28"/>
  <c r="AU31" i="28" s="1"/>
  <c r="C137" i="28"/>
  <c r="E137" i="28" s="1"/>
  <c r="S330" i="28"/>
  <c r="AK339" i="28"/>
  <c r="C139" i="28"/>
  <c r="E139" i="28" s="1"/>
  <c r="S156" i="28"/>
  <c r="AU156" i="28"/>
  <c r="S223" i="28"/>
  <c r="AU342" i="28"/>
  <c r="S195" i="28"/>
  <c r="S261" i="28"/>
  <c r="AU261" i="28"/>
  <c r="S180" i="28"/>
  <c r="AU180" i="28"/>
  <c r="AC338" i="28"/>
  <c r="S179" i="28"/>
  <c r="AU179" i="28"/>
  <c r="C71" i="28"/>
  <c r="AU71" i="28" s="1"/>
  <c r="AU243" i="28"/>
  <c r="S49" i="28"/>
  <c r="S264" i="28"/>
  <c r="S213" i="28"/>
  <c r="S56" i="28"/>
  <c r="AU269" i="28"/>
  <c r="Q200" i="28"/>
  <c r="S258" i="28"/>
  <c r="AU258" i="28"/>
  <c r="AU318" i="28"/>
  <c r="S332" i="28"/>
  <c r="S308" i="28"/>
  <c r="AU232" i="28"/>
  <c r="AU187" i="28"/>
  <c r="AU270" i="28"/>
  <c r="AU149" i="28"/>
  <c r="S220" i="28"/>
  <c r="AU220" i="28"/>
  <c r="S282" i="28"/>
  <c r="AU191" i="28"/>
  <c r="AU323" i="28"/>
  <c r="AU267" i="28"/>
  <c r="AU181" i="28"/>
  <c r="S334" i="28"/>
  <c r="AU346" i="28"/>
  <c r="AU185" i="28"/>
  <c r="AU158" i="28"/>
  <c r="AU217" i="28"/>
  <c r="AU196" i="28"/>
  <c r="AU160" i="28"/>
  <c r="AU335" i="28"/>
  <c r="AU262" i="28"/>
  <c r="AU231" i="28"/>
  <c r="AU331" i="28"/>
  <c r="Y257" i="28"/>
  <c r="AU266" i="28"/>
  <c r="AU193" i="28"/>
  <c r="C140" i="28"/>
  <c r="E140" i="28" s="1"/>
  <c r="AU221" i="28"/>
  <c r="C40" i="28"/>
  <c r="AU40" i="28" s="1"/>
  <c r="AU299" i="28"/>
  <c r="C97" i="28"/>
  <c r="AU242" i="28"/>
  <c r="AU251" i="28"/>
  <c r="C90" i="28"/>
  <c r="AU90" i="28" s="1"/>
  <c r="AU178" i="28"/>
  <c r="S343" i="28"/>
  <c r="S165" i="28"/>
  <c r="S336" i="28"/>
  <c r="S279" i="28"/>
  <c r="S250" i="28"/>
  <c r="S215" i="28"/>
  <c r="S288" i="28"/>
  <c r="S194" i="28"/>
  <c r="AU273" i="28"/>
  <c r="AU255" i="28"/>
  <c r="AU276" i="28"/>
  <c r="AU344" i="28"/>
  <c r="AU310" i="28"/>
  <c r="C143" i="28"/>
  <c r="E143" i="28" s="1"/>
  <c r="AU218" i="28"/>
  <c r="AU183" i="28"/>
  <c r="AU280" i="28"/>
  <c r="AU207" i="28"/>
  <c r="AU328" i="28"/>
  <c r="AU350" i="28"/>
  <c r="AU147" i="28"/>
  <c r="AM67" i="28"/>
  <c r="C62" i="28"/>
  <c r="AM297" i="28"/>
  <c r="C29" i="28"/>
  <c r="C23" i="28"/>
  <c r="C42" i="28"/>
  <c r="C41" i="28"/>
  <c r="C60" i="28"/>
  <c r="AC60" i="28" s="1"/>
  <c r="AM146" i="28"/>
  <c r="AM170" i="28"/>
  <c r="AM300" i="28"/>
  <c r="AM182" i="28"/>
  <c r="AM237" i="28"/>
  <c r="AM307" i="28"/>
  <c r="AM337" i="28"/>
  <c r="AM247" i="28"/>
  <c r="AM298" i="28"/>
  <c r="AM206" i="28"/>
  <c r="AM319" i="28"/>
  <c r="AM76" i="28"/>
  <c r="AM211" i="28"/>
  <c r="AM330" i="28"/>
  <c r="AM239" i="28"/>
  <c r="AM156" i="28"/>
  <c r="AM223" i="28"/>
  <c r="AM195" i="28"/>
  <c r="AM261" i="28"/>
  <c r="AM180" i="28"/>
  <c r="AM179" i="28"/>
  <c r="AM49" i="28"/>
  <c r="AM264" i="28"/>
  <c r="AM213" i="28"/>
  <c r="AM56" i="28"/>
  <c r="AM258" i="28"/>
  <c r="AM332" i="28"/>
  <c r="AM308" i="28"/>
  <c r="C91" i="28"/>
  <c r="C48" i="28"/>
  <c r="AM232" i="28"/>
  <c r="C75" i="28"/>
  <c r="C25" i="28"/>
  <c r="C44" i="28"/>
  <c r="AU44" i="28" s="1"/>
  <c r="C85" i="28"/>
  <c r="AU85" i="28" s="1"/>
  <c r="C68" i="28"/>
  <c r="AG68" i="28" s="1"/>
  <c r="C94" i="28"/>
  <c r="AU94" i="28" s="1"/>
  <c r="AM220" i="28"/>
  <c r="AM249" i="28"/>
  <c r="AM323" i="28"/>
  <c r="C65" i="28"/>
  <c r="AM327" i="28"/>
  <c r="C57" i="28"/>
  <c r="C58" i="28"/>
  <c r="C69" i="28"/>
  <c r="C104" i="28"/>
  <c r="C103" i="28"/>
  <c r="AU103" i="28" s="1"/>
  <c r="AM334" i="28"/>
  <c r="AU197" i="28"/>
  <c r="AC306" i="28"/>
  <c r="AU208" i="28"/>
  <c r="AU190" i="28"/>
  <c r="C52" i="28"/>
  <c r="AU52" i="28" s="1"/>
  <c r="C50" i="28"/>
  <c r="K50" i="28" s="1"/>
  <c r="AM347" i="28"/>
  <c r="C81" i="28"/>
  <c r="C47" i="28"/>
  <c r="AA47" i="28" s="1"/>
  <c r="AM305" i="28"/>
  <c r="AM159" i="28"/>
  <c r="M43" i="56"/>
  <c r="C20" i="28"/>
  <c r="C55" i="28"/>
  <c r="K55" i="28" s="1"/>
  <c r="C96" i="28"/>
  <c r="C35" i="28"/>
  <c r="C22" i="28"/>
  <c r="C99" i="28"/>
  <c r="AU99" i="28" s="1"/>
  <c r="C45" i="28"/>
  <c r="AU45" i="28" s="1"/>
  <c r="C34" i="28"/>
  <c r="AU34" i="28" s="1"/>
  <c r="C36" i="28"/>
  <c r="C74" i="28"/>
  <c r="C53" i="28"/>
  <c r="AU53" i="28" s="1"/>
  <c r="C95" i="28"/>
  <c r="C39" i="28"/>
  <c r="C100" i="28"/>
  <c r="AU100" i="28" s="1"/>
  <c r="C87" i="28"/>
  <c r="AU17" i="28"/>
  <c r="C33" i="28"/>
  <c r="AU33" i="28" s="1"/>
  <c r="C19" i="28"/>
  <c r="Y19" i="28" s="1"/>
  <c r="C78" i="28"/>
  <c r="C77" i="28"/>
  <c r="AU77" i="28" s="1"/>
  <c r="C82" i="28"/>
  <c r="AG82" i="28" s="1"/>
  <c r="AU257" i="28"/>
  <c r="C92" i="28"/>
  <c r="AU92" i="28" s="1"/>
  <c r="C24" i="28"/>
  <c r="K24" i="28" s="1"/>
  <c r="C26" i="28"/>
  <c r="AU26" i="28" s="1"/>
  <c r="C64" i="28"/>
  <c r="AU64" i="28" s="1"/>
  <c r="C51" i="28"/>
  <c r="Y51" i="28" s="1"/>
  <c r="AU198" i="28"/>
  <c r="M44" i="56"/>
  <c r="C66" i="28"/>
  <c r="AU66" i="28" s="1"/>
  <c r="C32" i="28"/>
  <c r="C84" i="28"/>
  <c r="C73" i="28"/>
  <c r="AU73" i="28" s="1"/>
  <c r="C61" i="28"/>
  <c r="AU61" i="28" s="1"/>
  <c r="C141" i="28"/>
  <c r="E141" i="28" s="1"/>
  <c r="C54" i="28"/>
  <c r="AU54" i="28" s="1"/>
  <c r="C59" i="28"/>
  <c r="AU256" i="28"/>
  <c r="AG340" i="28"/>
  <c r="C83" i="28"/>
  <c r="C37" i="28"/>
  <c r="Y285" i="28"/>
  <c r="AM352" i="28"/>
  <c r="AM188" i="28"/>
  <c r="C89" i="28"/>
  <c r="Y89" i="28" s="1"/>
  <c r="AU345" i="28"/>
  <c r="AU320" i="28"/>
  <c r="AM320" i="28"/>
  <c r="AM138" i="28"/>
  <c r="AU150" i="28"/>
  <c r="AU259" i="28"/>
  <c r="AU142" i="28"/>
  <c r="AM142" i="28"/>
  <c r="C98" i="28"/>
  <c r="K98" i="28" s="1"/>
  <c r="AM343" i="28"/>
  <c r="C30" i="28"/>
  <c r="AM165" i="28"/>
  <c r="AM336" i="28"/>
  <c r="C80" i="28"/>
  <c r="AM279" i="28"/>
  <c r="AU294" i="28"/>
  <c r="C28" i="28"/>
  <c r="AU248" i="28"/>
  <c r="C79" i="28"/>
  <c r="C101" i="28"/>
  <c r="AU173" i="28"/>
  <c r="C38" i="28"/>
  <c r="AU38" i="28" s="1"/>
  <c r="C21" i="28"/>
  <c r="AG214" i="28"/>
  <c r="AU14" i="28"/>
  <c r="AU201" i="28"/>
  <c r="AU254" i="28"/>
  <c r="AU250" i="28"/>
  <c r="AM250" i="28"/>
  <c r="C102" i="28"/>
  <c r="AU102" i="28" s="1"/>
  <c r="C88" i="28"/>
  <c r="C27" i="28"/>
  <c r="O27" i="28" s="1"/>
  <c r="C72" i="28"/>
  <c r="AU72" i="28" s="1"/>
  <c r="AU275" i="28"/>
  <c r="AU295" i="28"/>
  <c r="AM295" i="28"/>
  <c r="AU215" i="28"/>
  <c r="AM215" i="28"/>
  <c r="C86" i="28"/>
  <c r="AM288" i="28"/>
  <c r="AM194" i="28"/>
  <c r="AM311" i="28"/>
  <c r="AU293" i="28"/>
  <c r="C63" i="28"/>
  <c r="AG63" i="28" s="1"/>
  <c r="C46" i="28"/>
  <c r="Y46" i="28" s="1"/>
  <c r="Y274" i="28"/>
  <c r="AU162" i="28"/>
  <c r="AU89" i="28"/>
  <c r="C136" i="28"/>
  <c r="G136" i="28" s="1"/>
  <c r="AU166" i="28"/>
  <c r="AU18" i="28"/>
  <c r="AU157" i="28"/>
  <c r="AU341" i="28"/>
  <c r="Y212" i="28"/>
  <c r="AU204" i="28"/>
  <c r="AU161" i="28"/>
  <c r="AU28" i="28"/>
  <c r="AG148" i="28"/>
  <c r="AU184" i="28"/>
  <c r="AU306" i="28"/>
  <c r="AU268" i="28"/>
  <c r="AG230" i="28"/>
  <c r="AI43" i="28"/>
  <c r="AI49" i="28"/>
  <c r="AI67" i="28"/>
  <c r="AI56" i="28"/>
  <c r="AK261" i="28"/>
  <c r="AK311" i="28"/>
  <c r="AK179" i="28"/>
  <c r="AK239" i="28"/>
  <c r="AK169" i="28"/>
  <c r="AK334" i="28"/>
  <c r="AK319" i="28"/>
  <c r="AK206" i="28"/>
  <c r="AK337" i="28"/>
  <c r="AK237" i="28"/>
  <c r="AK290" i="28"/>
  <c r="AK279" i="28"/>
  <c r="AK288" i="28"/>
  <c r="AK152" i="28"/>
  <c r="AK159" i="28"/>
  <c r="AK250" i="28"/>
  <c r="AK213" i="28"/>
  <c r="AK198" i="28"/>
  <c r="AK165" i="28"/>
  <c r="AK343" i="28"/>
  <c r="AK300" i="28"/>
  <c r="AK170" i="28"/>
  <c r="AK352" i="28"/>
  <c r="AK297" i="28"/>
  <c r="AK232" i="28"/>
  <c r="AK347" i="28"/>
  <c r="AK223" i="28"/>
  <c r="AK258" i="28"/>
  <c r="AK180" i="28"/>
  <c r="AK247" i="28"/>
  <c r="AK336" i="28"/>
  <c r="AK307" i="28"/>
  <c r="AK182" i="28"/>
  <c r="AK327" i="28"/>
  <c r="AK138" i="28"/>
  <c r="AK323" i="28"/>
  <c r="AK188" i="28"/>
  <c r="AK194" i="28"/>
  <c r="AK249" i="28"/>
  <c r="AK220" i="28"/>
  <c r="AK177" i="28"/>
  <c r="AK284" i="28"/>
  <c r="AK215" i="28"/>
  <c r="AK195" i="28"/>
  <c r="AK264" i="28"/>
  <c r="AK295" i="28"/>
  <c r="AK156" i="28"/>
  <c r="AK291" i="28"/>
  <c r="AK330" i="28"/>
  <c r="AK197" i="28"/>
  <c r="AK211" i="28"/>
  <c r="AK298" i="28"/>
  <c r="AK172" i="28"/>
  <c r="AK142" i="28"/>
  <c r="AK320" i="28"/>
  <c r="AK146" i="28"/>
  <c r="AK332" i="28"/>
  <c r="AK308" i="28"/>
  <c r="AK351" i="28"/>
  <c r="AK185" i="28"/>
  <c r="AI260" i="28"/>
  <c r="AI330" i="28"/>
  <c r="AI298" i="28"/>
  <c r="AI247" i="28"/>
  <c r="AI165" i="28"/>
  <c r="AI291" i="28"/>
  <c r="AI239" i="28"/>
  <c r="AI197" i="28"/>
  <c r="AI334" i="28"/>
  <c r="AI76" i="28"/>
  <c r="AI156" i="28"/>
  <c r="AI139" i="28"/>
  <c r="AI169" i="28"/>
  <c r="AI211" i="28"/>
  <c r="AI303" i="28"/>
  <c r="AG290" i="28"/>
  <c r="Y290" i="28"/>
  <c r="AC290" i="28"/>
  <c r="Q290" i="28"/>
  <c r="AE290" i="28"/>
  <c r="Q320" i="28"/>
  <c r="AC320" i="28"/>
  <c r="AE320" i="28"/>
  <c r="Y320" i="28"/>
  <c r="AG320" i="28"/>
  <c r="AE323" i="28"/>
  <c r="AC323" i="28"/>
  <c r="Q323" i="28"/>
  <c r="Y323" i="28"/>
  <c r="AG323" i="28"/>
  <c r="Q206" i="28"/>
  <c r="AG206" i="28"/>
  <c r="AC206" i="28"/>
  <c r="AE206" i="28"/>
  <c r="Y206" i="28"/>
  <c r="Y336" i="28"/>
  <c r="AC336" i="28"/>
  <c r="Q336" i="28"/>
  <c r="AG336" i="28"/>
  <c r="AG337" i="28"/>
  <c r="Y337" i="28"/>
  <c r="Q337" i="28"/>
  <c r="Y307" i="28"/>
  <c r="AG307" i="28"/>
  <c r="AE307" i="28"/>
  <c r="AC307" i="28"/>
  <c r="AG237" i="28"/>
  <c r="AC237" i="28"/>
  <c r="Q237" i="28"/>
  <c r="Y237" i="28"/>
  <c r="AE237" i="28"/>
  <c r="AE182" i="28"/>
  <c r="Y182" i="28"/>
  <c r="AC182" i="28"/>
  <c r="AG182" i="28"/>
  <c r="Q182" i="28"/>
  <c r="AC93" i="28"/>
  <c r="AG170" i="28"/>
  <c r="Y170" i="28"/>
  <c r="Q170" i="28"/>
  <c r="AE170" i="28"/>
  <c r="AC170" i="28"/>
  <c r="AG194" i="28"/>
  <c r="AE194" i="28"/>
  <c r="Y194" i="28"/>
  <c r="AC194" i="28"/>
  <c r="Q194" i="28"/>
  <c r="Y152" i="28"/>
  <c r="Q152" i="28"/>
  <c r="AC152" i="28"/>
  <c r="AG152" i="28"/>
  <c r="AE152" i="28"/>
  <c r="AG352" i="28"/>
  <c r="AC352" i="28"/>
  <c r="Q352" i="28"/>
  <c r="Y352" i="28"/>
  <c r="AE352" i="28"/>
  <c r="Y220" i="28"/>
  <c r="AE220" i="28"/>
  <c r="AC220" i="28"/>
  <c r="AG220" i="28"/>
  <c r="Q220" i="28"/>
  <c r="AE202" i="28"/>
  <c r="AG177" i="28"/>
  <c r="Y177" i="28"/>
  <c r="AC177" i="28"/>
  <c r="AE177" i="28"/>
  <c r="Q177" i="28"/>
  <c r="Y216" i="28"/>
  <c r="Y319" i="28"/>
  <c r="AG319" i="28"/>
  <c r="AC319" i="28"/>
  <c r="Q319" i="28"/>
  <c r="Q338" i="28"/>
  <c r="AG338" i="28"/>
  <c r="AE215" i="28"/>
  <c r="AC215" i="28"/>
  <c r="Q215" i="28"/>
  <c r="Y215" i="28"/>
  <c r="AG215" i="28"/>
  <c r="Q234" i="28"/>
  <c r="AG234" i="28"/>
  <c r="AE234" i="28"/>
  <c r="Y234" i="28"/>
  <c r="AC234" i="28"/>
  <c r="Q258" i="28"/>
  <c r="AC258" i="28"/>
  <c r="AE258" i="28"/>
  <c r="AG258" i="28"/>
  <c r="Y258" i="28"/>
  <c r="AC264" i="28"/>
  <c r="AG264" i="28"/>
  <c r="AE264" i="28"/>
  <c r="Q264" i="28"/>
  <c r="Y264" i="28"/>
  <c r="AE43" i="28"/>
  <c r="Q43" i="28"/>
  <c r="AG43" i="28"/>
  <c r="AC43" i="28"/>
  <c r="Y43" i="28"/>
  <c r="K43" i="28"/>
  <c r="O43" i="28"/>
  <c r="Q295" i="28"/>
  <c r="AC295" i="28"/>
  <c r="AG295" i="28"/>
  <c r="Y295" i="28"/>
  <c r="AE295" i="28"/>
  <c r="K67" i="28"/>
  <c r="O67" i="28"/>
  <c r="Y67" i="28"/>
  <c r="AE67" i="28"/>
  <c r="AG67" i="28"/>
  <c r="AE156" i="28"/>
  <c r="AC156" i="28"/>
  <c r="AE291" i="28"/>
  <c r="Q139" i="28"/>
  <c r="Q239" i="28"/>
  <c r="Y339" i="28"/>
  <c r="AE321" i="28"/>
  <c r="AC330" i="28"/>
  <c r="Q330" i="28"/>
  <c r="AG26" i="28"/>
  <c r="AE219" i="28"/>
  <c r="Q169" i="28"/>
  <c r="AC169" i="28"/>
  <c r="Y331" i="28"/>
  <c r="Q197" i="28"/>
  <c r="Y184" i="28"/>
  <c r="AE144" i="28"/>
  <c r="AE319" i="28"/>
  <c r="Q67" i="28"/>
  <c r="Y260" i="28"/>
  <c r="Q307" i="28"/>
  <c r="AE57" i="28"/>
  <c r="AC57" i="28"/>
  <c r="AC327" i="28"/>
  <c r="Q327" i="28"/>
  <c r="AE327" i="28"/>
  <c r="Y327" i="28"/>
  <c r="AG327" i="28"/>
  <c r="Q247" i="28"/>
  <c r="AG247" i="28"/>
  <c r="AC247" i="28"/>
  <c r="Y247" i="28"/>
  <c r="AE303" i="28"/>
  <c r="Y165" i="28"/>
  <c r="AE165" i="28"/>
  <c r="AC165" i="28"/>
  <c r="AG165" i="28"/>
  <c r="AG343" i="28"/>
  <c r="AE343" i="28"/>
  <c r="AC343" i="28"/>
  <c r="Y343" i="28"/>
  <c r="Q343" i="28"/>
  <c r="Q150" i="28"/>
  <c r="Y150" i="28"/>
  <c r="AC150" i="28"/>
  <c r="AG150" i="28"/>
  <c r="AE150" i="28"/>
  <c r="AC277" i="28"/>
  <c r="AE277" i="28"/>
  <c r="AE191" i="28"/>
  <c r="AG191" i="28"/>
  <c r="AG188" i="28"/>
  <c r="AE188" i="28"/>
  <c r="Y188" i="28"/>
  <c r="AC188" i="28"/>
  <c r="Q188" i="28"/>
  <c r="Q308" i="28"/>
  <c r="AE308" i="28"/>
  <c r="AC308" i="28"/>
  <c r="AG308" i="28"/>
  <c r="Y308" i="28"/>
  <c r="AG76" i="28"/>
  <c r="O76" i="28"/>
  <c r="Y96" i="28"/>
  <c r="O96" i="28"/>
  <c r="AC96" i="28"/>
  <c r="AE96" i="28"/>
  <c r="AG96" i="28"/>
  <c r="K96" i="28"/>
  <c r="Q96" i="28"/>
  <c r="AG297" i="28"/>
  <c r="Q297" i="28"/>
  <c r="AC297" i="28"/>
  <c r="AE297" i="28"/>
  <c r="Y297" i="28"/>
  <c r="Y185" i="28"/>
  <c r="Q198" i="28"/>
  <c r="Y198" i="28"/>
  <c r="AC198" i="28"/>
  <c r="AE198" i="28"/>
  <c r="AG198" i="28"/>
  <c r="Q346" i="28"/>
  <c r="AC346" i="28"/>
  <c r="AE294" i="28"/>
  <c r="Q294" i="28"/>
  <c r="AE71" i="28"/>
  <c r="AE287" i="28"/>
  <c r="O88" i="28"/>
  <c r="AC159" i="28"/>
  <c r="Y159" i="28"/>
  <c r="AG159" i="28"/>
  <c r="AE159" i="28"/>
  <c r="Q159" i="28"/>
  <c r="Y218" i="28"/>
  <c r="AE218" i="28"/>
  <c r="AC218" i="28"/>
  <c r="Q218" i="28"/>
  <c r="AG218" i="28"/>
  <c r="AE251" i="28"/>
  <c r="AE168" i="28"/>
  <c r="AE342" i="28"/>
  <c r="Q342" i="28"/>
  <c r="AE193" i="28"/>
  <c r="AG275" i="28"/>
  <c r="Q213" i="28"/>
  <c r="AG213" i="28"/>
  <c r="Y213" i="28"/>
  <c r="AE213" i="28"/>
  <c r="AC213" i="28"/>
  <c r="Y101" i="28"/>
  <c r="Q156" i="28"/>
  <c r="AG291" i="28"/>
  <c r="AC291" i="28"/>
  <c r="Y139" i="28"/>
  <c r="AE239" i="28"/>
  <c r="AE339" i="28"/>
  <c r="Y330" i="28"/>
  <c r="Y24" i="28"/>
  <c r="AE38" i="28"/>
  <c r="AE63" i="28"/>
  <c r="AE331" i="28"/>
  <c r="AE197" i="28"/>
  <c r="AC197" i="28"/>
  <c r="AC184" i="28"/>
  <c r="AE334" i="28"/>
  <c r="AG334" i="28"/>
  <c r="Y144" i="28"/>
  <c r="AC101" i="28"/>
  <c r="Y211" i="28"/>
  <c r="AC76" i="28"/>
  <c r="AC67" i="28"/>
  <c r="O78" i="28"/>
  <c r="AE336" i="28"/>
  <c r="AC337" i="28"/>
  <c r="AG226" i="28"/>
  <c r="AE226" i="28"/>
  <c r="Y226" i="28"/>
  <c r="Q226" i="28"/>
  <c r="AC226" i="28"/>
  <c r="AE267" i="28"/>
  <c r="AG267" i="28"/>
  <c r="O89" i="28"/>
  <c r="AC288" i="28"/>
  <c r="Q288" i="28"/>
  <c r="Y288" i="28"/>
  <c r="AE288" i="28"/>
  <c r="AG288" i="28"/>
  <c r="AE316" i="28"/>
  <c r="Q316" i="28"/>
  <c r="Q249" i="28"/>
  <c r="AG249" i="28"/>
  <c r="AC249" i="28"/>
  <c r="AE249" i="28"/>
  <c r="Y249" i="28"/>
  <c r="AG36" i="28"/>
  <c r="Q36" i="28"/>
  <c r="Y235" i="28"/>
  <c r="AE235" i="28"/>
  <c r="AG235" i="28"/>
  <c r="AC235" i="28"/>
  <c r="Q235" i="28"/>
  <c r="AE172" i="28"/>
  <c r="AG172" i="28"/>
  <c r="Y172" i="28"/>
  <c r="AC172" i="28"/>
  <c r="Q172" i="28"/>
  <c r="Q25" i="28"/>
  <c r="Y25" i="28"/>
  <c r="AG25" i="28"/>
  <c r="AC25" i="28"/>
  <c r="O25" i="28"/>
  <c r="K25" i="28"/>
  <c r="AE25" i="28"/>
  <c r="AE281" i="28"/>
  <c r="Q281" i="28"/>
  <c r="AG265" i="28"/>
  <c r="AE265" i="28"/>
  <c r="Y265" i="28"/>
  <c r="Q311" i="28"/>
  <c r="Y311" i="28"/>
  <c r="AE311" i="28"/>
  <c r="AC311" i="28"/>
  <c r="AG311" i="28"/>
  <c r="Q318" i="28"/>
  <c r="Y318" i="28"/>
  <c r="AE318" i="28"/>
  <c r="Y314" i="28"/>
  <c r="Y347" i="28"/>
  <c r="Q347" i="28"/>
  <c r="AC347" i="28"/>
  <c r="AG347" i="28"/>
  <c r="AE347" i="28"/>
  <c r="Y289" i="28"/>
  <c r="AC72" i="28"/>
  <c r="AE243" i="28"/>
  <c r="AG243" i="28"/>
  <c r="Q243" i="28"/>
  <c r="Y243" i="28"/>
  <c r="Q284" i="28"/>
  <c r="Y284" i="28"/>
  <c r="AC284" i="28"/>
  <c r="AG284" i="28"/>
  <c r="AE284" i="28"/>
  <c r="Y276" i="28"/>
  <c r="AE276" i="28"/>
  <c r="Y304" i="28"/>
  <c r="AE304" i="28"/>
  <c r="AE179" i="28"/>
  <c r="AG179" i="28"/>
  <c r="Q179" i="28"/>
  <c r="Y179" i="28"/>
  <c r="AC179" i="28"/>
  <c r="AE50" i="28"/>
  <c r="O50" i="28"/>
  <c r="O90" i="28"/>
  <c r="AC90" i="28"/>
  <c r="AE90" i="28"/>
  <c r="Y90" i="28"/>
  <c r="Q90" i="28"/>
  <c r="K90" i="28"/>
  <c r="AG90" i="28"/>
  <c r="AE200" i="28"/>
  <c r="AE263" i="28"/>
  <c r="Q263" i="28"/>
  <c r="AC263" i="28"/>
  <c r="Y263" i="28"/>
  <c r="AG263" i="28"/>
  <c r="AE147" i="28"/>
  <c r="Q286" i="28"/>
  <c r="Y286" i="28"/>
  <c r="AG286" i="28"/>
  <c r="AE296" i="28"/>
  <c r="K28" i="28"/>
  <c r="Y156" i="28"/>
  <c r="Y291" i="28"/>
  <c r="AE139" i="28"/>
  <c r="Y239" i="28"/>
  <c r="AG239" i="28"/>
  <c r="AE301" i="28"/>
  <c r="Y301" i="28"/>
  <c r="AG339" i="28"/>
  <c r="Q26" i="28"/>
  <c r="AC192" i="28"/>
  <c r="Y278" i="28"/>
  <c r="AG278" i="28"/>
  <c r="Y313" i="28"/>
  <c r="K31" i="28"/>
  <c r="O31" i="28"/>
  <c r="Q31" i="28"/>
  <c r="AE169" i="28"/>
  <c r="AE309" i="28"/>
  <c r="AC331" i="28"/>
  <c r="Y197" i="28"/>
  <c r="AG66" i="28"/>
  <c r="AC334" i="28"/>
  <c r="Y334" i="28"/>
  <c r="O144" i="28"/>
  <c r="O101" i="28"/>
  <c r="Q103" i="28"/>
  <c r="Q211" i="28"/>
  <c r="Q76" i="28"/>
  <c r="AE337" i="28"/>
  <c r="K78" i="28"/>
  <c r="AC78" i="28"/>
  <c r="Q78" i="28"/>
  <c r="Y78" i="28"/>
  <c r="AG78" i="28"/>
  <c r="Q142" i="28"/>
  <c r="Y142" i="28"/>
  <c r="AC142" i="28"/>
  <c r="AE142" i="28"/>
  <c r="K142" i="28"/>
  <c r="AG142" i="28"/>
  <c r="O142" i="28"/>
  <c r="Q138" i="28"/>
  <c r="AC138" i="28"/>
  <c r="K138" i="28"/>
  <c r="AG138" i="28"/>
  <c r="Y138" i="28"/>
  <c r="AE138" i="28"/>
  <c r="Q16" i="28"/>
  <c r="O16" i="28"/>
  <c r="Q279" i="28"/>
  <c r="AG279" i="28"/>
  <c r="Y279" i="28"/>
  <c r="AC279" i="28"/>
  <c r="AE279" i="28"/>
  <c r="AC178" i="28"/>
  <c r="AE332" i="28"/>
  <c r="AC332" i="28"/>
  <c r="Q332" i="28"/>
  <c r="AG332" i="28"/>
  <c r="Y332" i="28"/>
  <c r="AE196" i="28"/>
  <c r="AC196" i="28"/>
  <c r="Q196" i="28"/>
  <c r="AE292" i="28"/>
  <c r="Q260" i="28"/>
  <c r="AE280" i="28"/>
  <c r="AG280" i="28"/>
  <c r="Y280" i="28"/>
  <c r="AC280" i="28"/>
  <c r="Q280" i="28"/>
  <c r="AC300" i="28"/>
  <c r="AG300" i="28"/>
  <c r="AE300" i="28"/>
  <c r="Q300" i="28"/>
  <c r="Y300" i="28"/>
  <c r="AG262" i="28"/>
  <c r="Q262" i="28"/>
  <c r="AE262" i="28"/>
  <c r="AE146" i="28"/>
  <c r="Y146" i="28"/>
  <c r="Q146" i="28"/>
  <c r="AC146" i="28"/>
  <c r="AG146" i="28"/>
  <c r="AC333" i="28"/>
  <c r="Q55" i="28"/>
  <c r="Q51" i="28"/>
  <c r="AE51" i="28"/>
  <c r="K51" i="28"/>
  <c r="O51" i="28"/>
  <c r="AC211" i="28"/>
  <c r="AG211" i="28"/>
  <c r="AG351" i="28"/>
  <c r="Q351" i="28"/>
  <c r="AC351" i="28"/>
  <c r="AE351" i="28"/>
  <c r="Y351" i="28"/>
  <c r="Q282" i="28"/>
  <c r="Y282" i="28"/>
  <c r="AE282" i="28"/>
  <c r="AG282" i="28"/>
  <c r="AC282" i="28"/>
  <c r="AG285" i="28"/>
  <c r="AG60" i="28"/>
  <c r="AE60" i="28"/>
  <c r="K60" i="28"/>
  <c r="O60" i="28"/>
  <c r="Q60" i="28"/>
  <c r="AE53" i="28"/>
  <c r="Y53" i="28"/>
  <c r="K53" i="28"/>
  <c r="AC53" i="28"/>
  <c r="AE23" i="28"/>
  <c r="Q23" i="28"/>
  <c r="Y270" i="28"/>
  <c r="Q270" i="28"/>
  <c r="AC270" i="28"/>
  <c r="AE270" i="28"/>
  <c r="AC204" i="28"/>
  <c r="AG204" i="28"/>
  <c r="AE204" i="28"/>
  <c r="AE85" i="28"/>
  <c r="K85" i="28"/>
  <c r="AC54" i="28"/>
  <c r="O75" i="28"/>
  <c r="AG141" i="28"/>
  <c r="AE141" i="28"/>
  <c r="O141" i="28"/>
  <c r="Q141" i="28"/>
  <c r="Y141" i="28"/>
  <c r="AG187" i="28"/>
  <c r="Q187" i="28"/>
  <c r="AC187" i="28"/>
  <c r="AE187" i="28"/>
  <c r="AC322" i="28"/>
  <c r="AG322" i="28"/>
  <c r="AE322" i="28"/>
  <c r="Q322" i="28"/>
  <c r="Y322" i="28"/>
  <c r="Q232" i="28"/>
  <c r="Y232" i="28"/>
  <c r="AC232" i="28"/>
  <c r="AG232" i="28"/>
  <c r="AE232" i="28"/>
  <c r="Q236" i="28"/>
  <c r="AE236" i="28"/>
  <c r="Y236" i="28"/>
  <c r="AG236" i="28"/>
  <c r="AC236" i="28"/>
  <c r="AE225" i="28"/>
  <c r="Q225" i="28"/>
  <c r="Y225" i="28"/>
  <c r="AG223" i="28"/>
  <c r="AC223" i="28"/>
  <c r="Q223" i="28"/>
  <c r="Y223" i="28"/>
  <c r="AE223" i="28"/>
  <c r="Q40" i="28"/>
  <c r="K40" i="28"/>
  <c r="AC40" i="28"/>
  <c r="AG40" i="28"/>
  <c r="Y40" i="28"/>
  <c r="AE40" i="28"/>
  <c r="O40" i="28"/>
  <c r="AC56" i="28"/>
  <c r="AG56" i="28"/>
  <c r="O56" i="28"/>
  <c r="K56" i="28"/>
  <c r="AE56" i="28"/>
  <c r="Y56" i="28"/>
  <c r="Q56" i="28"/>
  <c r="AG250" i="28"/>
  <c r="Y250" i="28"/>
  <c r="Q250" i="28"/>
  <c r="AC250" i="28"/>
  <c r="AE250" i="28"/>
  <c r="AE49" i="28"/>
  <c r="AG49" i="28"/>
  <c r="Q49" i="28"/>
  <c r="K49" i="28"/>
  <c r="O49" i="28"/>
  <c r="AC49" i="28"/>
  <c r="Y49" i="28"/>
  <c r="Q195" i="28"/>
  <c r="Y195" i="28"/>
  <c r="AC195" i="28"/>
  <c r="AG195" i="28"/>
  <c r="AE195" i="28"/>
  <c r="Y189" i="28"/>
  <c r="AE189" i="28"/>
  <c r="AG189" i="28"/>
  <c r="Q189" i="28"/>
  <c r="Y102" i="28"/>
  <c r="O102" i="28"/>
  <c r="AE102" i="28"/>
  <c r="AC102" i="28"/>
  <c r="AG102" i="28"/>
  <c r="K102" i="28"/>
  <c r="Q102" i="28"/>
  <c r="AG261" i="28"/>
  <c r="Q261" i="28"/>
  <c r="Y261" i="28"/>
  <c r="AC261" i="28"/>
  <c r="AE261" i="28"/>
  <c r="O140" i="28"/>
  <c r="Y140" i="28"/>
  <c r="AC180" i="28"/>
  <c r="Q180" i="28"/>
  <c r="AG180" i="28"/>
  <c r="Y180" i="28"/>
  <c r="AE180" i="28"/>
  <c r="AE293" i="28"/>
  <c r="AG298" i="28"/>
  <c r="AE298" i="28"/>
  <c r="Y298" i="28"/>
  <c r="Q298" i="28"/>
  <c r="AG156" i="28"/>
  <c r="O14" i="28"/>
  <c r="Q291" i="28"/>
  <c r="AG139" i="28"/>
  <c r="AC139" i="28"/>
  <c r="AE214" i="28"/>
  <c r="AE52" i="28"/>
  <c r="AC239" i="28"/>
  <c r="Q339" i="28"/>
  <c r="Q321" i="28"/>
  <c r="AE330" i="28"/>
  <c r="AG330" i="28"/>
  <c r="AE26" i="28"/>
  <c r="Y26" i="28"/>
  <c r="K21" i="28"/>
  <c r="Y192" i="28"/>
  <c r="AG192" i="28"/>
  <c r="AC219" i="28"/>
  <c r="AC278" i="28"/>
  <c r="O92" i="28"/>
  <c r="Q63" i="28"/>
  <c r="K63" i="28"/>
  <c r="Q268" i="28"/>
  <c r="AE31" i="28"/>
  <c r="Y31" i="28"/>
  <c r="Q173" i="28"/>
  <c r="AG169" i="28"/>
  <c r="Y169" i="28"/>
  <c r="AG309" i="28"/>
  <c r="AG331" i="28"/>
  <c r="Q331" i="28"/>
  <c r="AG197" i="28"/>
  <c r="AE184" i="28"/>
  <c r="Q184" i="28"/>
  <c r="Q334" i="28"/>
  <c r="AG144" i="28"/>
  <c r="AG101" i="28"/>
  <c r="AE103" i="28"/>
  <c r="K103" i="28"/>
  <c r="AE211" i="28"/>
  <c r="AE76" i="28"/>
  <c r="Y76" i="28"/>
  <c r="K46" i="28"/>
  <c r="AC298" i="28"/>
  <c r="Y80" i="28"/>
  <c r="AE260" i="28"/>
  <c r="AE19" i="28"/>
  <c r="O138" i="28" l="1"/>
  <c r="H9" i="28"/>
  <c r="J17" i="56" s="1"/>
  <c r="O139" i="28"/>
  <c r="K139" i="28"/>
  <c r="K144" i="28"/>
  <c r="I143" i="28"/>
  <c r="M143" i="28"/>
  <c r="I137" i="28"/>
  <c r="M137" i="28"/>
  <c r="I142" i="28"/>
  <c r="M142" i="28"/>
  <c r="I144" i="28"/>
  <c r="M144" i="28"/>
  <c r="I139" i="28"/>
  <c r="M139" i="28"/>
  <c r="I138" i="28"/>
  <c r="M138" i="28"/>
  <c r="I141" i="28"/>
  <c r="M141" i="28"/>
  <c r="I140" i="28"/>
  <c r="M140" i="28"/>
  <c r="G143" i="28"/>
  <c r="G137" i="28"/>
  <c r="G142" i="28"/>
  <c r="G139" i="28"/>
  <c r="G138" i="28"/>
  <c r="G144" i="28"/>
  <c r="G141" i="28"/>
  <c r="G140" i="28"/>
  <c r="AU136" i="28"/>
  <c r="AI138" i="28"/>
  <c r="BA144" i="28"/>
  <c r="AU143" i="28"/>
  <c r="AC137" i="28"/>
  <c r="AI142" i="28"/>
  <c r="AC303" i="28"/>
  <c r="Y38" i="28"/>
  <c r="Y321" i="28"/>
  <c r="AC299" i="28"/>
  <c r="AC189" i="28"/>
  <c r="AG225" i="28"/>
  <c r="Y82" i="28"/>
  <c r="Y60" i="28"/>
  <c r="Y262" i="28"/>
  <c r="AC260" i="28"/>
  <c r="Y200" i="28"/>
  <c r="AG200" i="28"/>
  <c r="AC243" i="28"/>
  <c r="AG318" i="28"/>
  <c r="AC267" i="28"/>
  <c r="Y168" i="28"/>
  <c r="AG251" i="28"/>
  <c r="AG301" i="28"/>
  <c r="Y187" i="28"/>
  <c r="AC262" i="28"/>
  <c r="AG260" i="28"/>
  <c r="Y196" i="28"/>
  <c r="Y316" i="28"/>
  <c r="AG321" i="28"/>
  <c r="Y52" i="28"/>
  <c r="AC52" i="28"/>
  <c r="AC225" i="28"/>
  <c r="AG270" i="28"/>
  <c r="AG196" i="28"/>
  <c r="AC144" i="28"/>
  <c r="AC200" i="28"/>
  <c r="AC318" i="28"/>
  <c r="AC191" i="28"/>
  <c r="AG277" i="28"/>
  <c r="Y202" i="28"/>
  <c r="AM150" i="28"/>
  <c r="AK322" i="28"/>
  <c r="AK187" i="28"/>
  <c r="Y50" i="28"/>
  <c r="AC68" i="28"/>
  <c r="Q89" i="28"/>
  <c r="AG306" i="28"/>
  <c r="K54" i="28"/>
  <c r="Q19" i="28"/>
  <c r="AC50" i="28"/>
  <c r="AG50" i="28"/>
  <c r="AC89" i="28"/>
  <c r="Q50" i="28"/>
  <c r="Y73" i="28"/>
  <c r="AG89" i="28"/>
  <c r="Y214" i="28"/>
  <c r="AC214" i="28"/>
  <c r="AC173" i="28"/>
  <c r="AC301" i="28"/>
  <c r="AC342" i="28"/>
  <c r="Q168" i="28"/>
  <c r="AC251" i="28"/>
  <c r="Y251" i="28"/>
  <c r="AC294" i="28"/>
  <c r="Q191" i="28"/>
  <c r="Q277" i="28"/>
  <c r="Y303" i="28"/>
  <c r="AG303" i="28"/>
  <c r="Q202" i="28"/>
  <c r="AC269" i="28"/>
  <c r="Y209" i="28"/>
  <c r="AK269" i="28"/>
  <c r="Y281" i="28"/>
  <c r="AG281" i="28"/>
  <c r="AC316" i="28"/>
  <c r="Q267" i="28"/>
  <c r="AG344" i="28"/>
  <c r="AG342" i="28"/>
  <c r="AC168" i="28"/>
  <c r="AG294" i="28"/>
  <c r="Y294" i="28"/>
  <c r="Y70" i="28"/>
  <c r="Y191" i="28"/>
  <c r="Y277" i="28"/>
  <c r="Q301" i="28"/>
  <c r="AK267" i="28"/>
  <c r="AM269" i="28"/>
  <c r="AC321" i="28"/>
  <c r="AC281" i="28"/>
  <c r="AG316" i="28"/>
  <c r="Y267" i="28"/>
  <c r="Y342" i="28"/>
  <c r="AG168" i="28"/>
  <c r="Q251" i="28"/>
  <c r="AG70" i="28"/>
  <c r="Q144" i="28"/>
  <c r="Q303" i="28"/>
  <c r="Y153" i="28"/>
  <c r="AK191" i="28"/>
  <c r="AK260" i="28"/>
  <c r="AC339" i="28"/>
  <c r="AC202" i="28"/>
  <c r="Y269" i="28"/>
  <c r="AG153" i="28"/>
  <c r="AC209" i="28"/>
  <c r="AE209" i="28"/>
  <c r="Q209" i="28"/>
  <c r="AI339" i="28"/>
  <c r="AK153" i="28"/>
  <c r="AK209" i="28"/>
  <c r="AK316" i="28"/>
  <c r="AK189" i="28"/>
  <c r="AK318" i="28"/>
  <c r="AM168" i="28"/>
  <c r="AE338" i="28"/>
  <c r="AE269" i="28"/>
  <c r="AE153" i="28"/>
  <c r="AG209" i="28"/>
  <c r="AI144" i="28"/>
  <c r="AK277" i="28"/>
  <c r="AK270" i="28"/>
  <c r="AK294" i="28"/>
  <c r="AK243" i="28"/>
  <c r="AM277" i="28"/>
  <c r="AM189" i="28"/>
  <c r="AM144" i="28"/>
  <c r="AM322" i="28"/>
  <c r="AM153" i="28"/>
  <c r="S153" i="28"/>
  <c r="S209" i="28"/>
  <c r="Y338" i="28"/>
  <c r="AG202" i="28"/>
  <c r="AG269" i="28"/>
  <c r="Q269" i="28"/>
  <c r="AC153" i="28"/>
  <c r="Q153" i="28"/>
  <c r="AK303" i="28"/>
  <c r="AK342" i="28"/>
  <c r="AK202" i="28"/>
  <c r="AK144" i="28"/>
  <c r="AK168" i="28"/>
  <c r="AK225" i="28"/>
  <c r="AM294" i="28"/>
  <c r="AM316" i="28"/>
  <c r="AM303" i="28"/>
  <c r="AM270" i="28"/>
  <c r="AM202" i="28"/>
  <c r="S269" i="28"/>
  <c r="S322" i="28"/>
  <c r="AQ153" i="28"/>
  <c r="AK281" i="28"/>
  <c r="AM225" i="28"/>
  <c r="AM318" i="28"/>
  <c r="AM243" i="28"/>
  <c r="S316" i="28"/>
  <c r="S281" i="28"/>
  <c r="S342" i="28"/>
  <c r="AM281" i="28"/>
  <c r="AM342" i="28"/>
  <c r="AM209" i="28"/>
  <c r="S189" i="28"/>
  <c r="S318" i="28"/>
  <c r="S243" i="28"/>
  <c r="S144" i="28"/>
  <c r="S277" i="28"/>
  <c r="AQ258" i="28"/>
  <c r="K76" i="28"/>
  <c r="BC206" i="28"/>
  <c r="BC300" i="28"/>
  <c r="BC336" i="28"/>
  <c r="BC188" i="28"/>
  <c r="AQ189" i="28"/>
  <c r="AQ318" i="28"/>
  <c r="AM351" i="28"/>
  <c r="AM152" i="28"/>
  <c r="AM177" i="28"/>
  <c r="AM198" i="28"/>
  <c r="AM169" i="28"/>
  <c r="S351" i="28"/>
  <c r="AQ322" i="28"/>
  <c r="S168" i="28"/>
  <c r="AQ269" i="28"/>
  <c r="AQ243" i="28"/>
  <c r="AQ342" i="28"/>
  <c r="AQ144" i="28"/>
  <c r="AQ277" i="28"/>
  <c r="BC322" i="28"/>
  <c r="AQ209" i="28"/>
  <c r="BC342" i="28"/>
  <c r="BC269" i="28"/>
  <c r="AQ316" i="28"/>
  <c r="BC168" i="28"/>
  <c r="BC144" i="28"/>
  <c r="BC277" i="28"/>
  <c r="BC243" i="28"/>
  <c r="BC209" i="28"/>
  <c r="BA156" i="28"/>
  <c r="U144" i="28"/>
  <c r="AW319" i="28"/>
  <c r="AS170" i="28"/>
  <c r="AO250" i="28"/>
  <c r="BC258" i="28"/>
  <c r="BC223" i="28"/>
  <c r="BA170" i="28"/>
  <c r="AS188" i="28"/>
  <c r="AO297" i="28"/>
  <c r="AQ226" i="28"/>
  <c r="BC153" i="28"/>
  <c r="AW56" i="28"/>
  <c r="AA76" i="28"/>
  <c r="AO188" i="28"/>
  <c r="BC179" i="28"/>
  <c r="BC76" i="28"/>
  <c r="AU322" i="28"/>
  <c r="AU56" i="28"/>
  <c r="AO56" i="28"/>
  <c r="AO76" i="28"/>
  <c r="AY170" i="28"/>
  <c r="BA188" i="28"/>
  <c r="BC56" i="28"/>
  <c r="AA258" i="28"/>
  <c r="AO180" i="28"/>
  <c r="AY156" i="28"/>
  <c r="AW76" i="28"/>
  <c r="U170" i="28"/>
  <c r="AA209" i="28"/>
  <c r="AW188" i="28"/>
  <c r="AS297" i="28"/>
  <c r="AS209" i="28"/>
  <c r="BC180" i="28"/>
  <c r="AU330" i="28"/>
  <c r="U318" i="28"/>
  <c r="AO269" i="28"/>
  <c r="U180" i="28"/>
  <c r="AY261" i="28"/>
  <c r="AS342" i="28"/>
  <c r="AA223" i="28"/>
  <c r="AW330" i="28"/>
  <c r="AS300" i="28"/>
  <c r="AW209" i="28"/>
  <c r="AU253" i="28"/>
  <c r="BC261" i="28"/>
  <c r="BC330" i="28"/>
  <c r="AU223" i="28"/>
  <c r="AA318" i="28"/>
  <c r="BA269" i="28"/>
  <c r="U179" i="28"/>
  <c r="AA180" i="28"/>
  <c r="AO261" i="28"/>
  <c r="AO342" i="28"/>
  <c r="AW223" i="28"/>
  <c r="AO330" i="28"/>
  <c r="U300" i="28"/>
  <c r="BA209" i="28"/>
  <c r="U142" i="28"/>
  <c r="BC318" i="28"/>
  <c r="BA318" i="28"/>
  <c r="BA180" i="28"/>
  <c r="BA261" i="28"/>
  <c r="BA342" i="28"/>
  <c r="BA223" i="28"/>
  <c r="AS330" i="28"/>
  <c r="BA330" i="28"/>
  <c r="AS322" i="28"/>
  <c r="BA300" i="28"/>
  <c r="AY352" i="28"/>
  <c r="AY258" i="28"/>
  <c r="AW179" i="28"/>
  <c r="AW322" i="28"/>
  <c r="AS206" i="28"/>
  <c r="AO237" i="28"/>
  <c r="AA182" i="28"/>
  <c r="U153" i="28"/>
  <c r="AS142" i="28"/>
  <c r="AY142" i="28"/>
  <c r="AY138" i="28"/>
  <c r="AA277" i="28"/>
  <c r="AS352" i="28"/>
  <c r="AQ202" i="28"/>
  <c r="BC49" i="28"/>
  <c r="AU206" i="28"/>
  <c r="AW258" i="28"/>
  <c r="AA179" i="28"/>
  <c r="AW261" i="28"/>
  <c r="U342" i="28"/>
  <c r="AA342" i="28"/>
  <c r="AS223" i="28"/>
  <c r="U223" i="28"/>
  <c r="AY322" i="28"/>
  <c r="AW206" i="28"/>
  <c r="AW237" i="28"/>
  <c r="U182" i="28"/>
  <c r="AY153" i="28"/>
  <c r="AW142" i="28"/>
  <c r="AO142" i="28"/>
  <c r="AA138" i="28"/>
  <c r="U277" i="28"/>
  <c r="BA352" i="28"/>
  <c r="AU316" i="28"/>
  <c r="AU49" i="28"/>
  <c r="AU182" i="28"/>
  <c r="AW318" i="28"/>
  <c r="U258" i="28"/>
  <c r="BA258" i="28"/>
  <c r="AW269" i="28"/>
  <c r="AA56" i="28"/>
  <c r="AY49" i="28"/>
  <c r="AO179" i="28"/>
  <c r="BA179" i="28"/>
  <c r="AY180" i="28"/>
  <c r="AS261" i="28"/>
  <c r="U261" i="28"/>
  <c r="AW342" i="28"/>
  <c r="AY342" i="28"/>
  <c r="AY223" i="28"/>
  <c r="AO223" i="28"/>
  <c r="U156" i="28"/>
  <c r="AA156" i="28"/>
  <c r="AA330" i="28"/>
  <c r="U330" i="28"/>
  <c r="U322" i="28"/>
  <c r="BA237" i="28"/>
  <c r="BA182" i="28"/>
  <c r="BA153" i="28"/>
  <c r="AY300" i="28"/>
  <c r="U209" i="28"/>
  <c r="AW336" i="28"/>
  <c r="AA142" i="28"/>
  <c r="BA142" i="28"/>
  <c r="BA138" i="28"/>
  <c r="BA277" i="28"/>
  <c r="AY188" i="28"/>
  <c r="AW352" i="28"/>
  <c r="AO352" i="28"/>
  <c r="AA148" i="28"/>
  <c r="BA148" i="28"/>
  <c r="AY148" i="28"/>
  <c r="U148" i="28"/>
  <c r="AO148" i="28"/>
  <c r="AW148" i="28"/>
  <c r="AS148" i="28"/>
  <c r="AA212" i="28"/>
  <c r="BA212" i="28"/>
  <c r="AY212" i="28"/>
  <c r="U212" i="28"/>
  <c r="AO212" i="28"/>
  <c r="AW212" i="28"/>
  <c r="AS212" i="28"/>
  <c r="AI324" i="28"/>
  <c r="U324" i="28"/>
  <c r="BA324" i="28"/>
  <c r="AO324" i="28"/>
  <c r="AA324" i="28"/>
  <c r="AY324" i="28"/>
  <c r="AW324" i="28"/>
  <c r="AS324" i="28"/>
  <c r="AI293" i="28"/>
  <c r="AO293" i="28"/>
  <c r="AY293" i="28"/>
  <c r="U293" i="28"/>
  <c r="AS293" i="28"/>
  <c r="AA293" i="28"/>
  <c r="BA293" i="28"/>
  <c r="AW293" i="28"/>
  <c r="AU324" i="28"/>
  <c r="U252" i="28"/>
  <c r="BA252" i="28"/>
  <c r="AW252" i="28"/>
  <c r="AO252" i="28"/>
  <c r="AY252" i="28"/>
  <c r="AA252" i="28"/>
  <c r="AS252" i="28"/>
  <c r="AQ14" i="28"/>
  <c r="AS14" i="28"/>
  <c r="AW14" i="28"/>
  <c r="U14" i="28"/>
  <c r="AY14" i="28"/>
  <c r="AA14" i="28"/>
  <c r="BA14" i="28"/>
  <c r="AO14" i="28"/>
  <c r="AQ21" i="28"/>
  <c r="AO21" i="28"/>
  <c r="AY21" i="28"/>
  <c r="AU21" i="28"/>
  <c r="AA21" i="28"/>
  <c r="BA21" i="28"/>
  <c r="AW21" i="28"/>
  <c r="AS21" i="28"/>
  <c r="U21" i="28"/>
  <c r="AQ241" i="28"/>
  <c r="AA241" i="28"/>
  <c r="AY241" i="28"/>
  <c r="AW241" i="28"/>
  <c r="AS241" i="28"/>
  <c r="AU241" i="28"/>
  <c r="AO241" i="28"/>
  <c r="BA241" i="28"/>
  <c r="U241" i="28"/>
  <c r="AQ79" i="28"/>
  <c r="AS79" i="28"/>
  <c r="U79" i="28"/>
  <c r="AA79" i="28"/>
  <c r="AY79" i="28"/>
  <c r="AU79" i="28"/>
  <c r="AO79" i="28"/>
  <c r="BA79" i="28"/>
  <c r="AW79" i="28"/>
  <c r="BC98" i="28"/>
  <c r="U98" i="28"/>
  <c r="AY98" i="28"/>
  <c r="AU98" i="28"/>
  <c r="AW98" i="28"/>
  <c r="BA98" i="28"/>
  <c r="AA98" i="28"/>
  <c r="AS98" i="28"/>
  <c r="AO98" i="28"/>
  <c r="AK89" i="28"/>
  <c r="AS89" i="28"/>
  <c r="AO89" i="28"/>
  <c r="U89" i="28"/>
  <c r="AA89" i="28"/>
  <c r="AW89" i="28"/>
  <c r="BA89" i="28"/>
  <c r="AY89" i="28"/>
  <c r="AI285" i="28"/>
  <c r="AA285" i="28"/>
  <c r="BA285" i="28"/>
  <c r="AW285" i="28"/>
  <c r="AO285" i="28"/>
  <c r="AY285" i="28"/>
  <c r="U285" i="28"/>
  <c r="AS285" i="28"/>
  <c r="AI204" i="28"/>
  <c r="AW204" i="28"/>
  <c r="BA204" i="28"/>
  <c r="AO204" i="28"/>
  <c r="AA204" i="28"/>
  <c r="U204" i="28"/>
  <c r="AY204" i="28"/>
  <c r="AS204" i="28"/>
  <c r="AI141" i="28"/>
  <c r="AA141" i="28"/>
  <c r="AY141" i="28"/>
  <c r="AW141" i="28"/>
  <c r="AS141" i="28"/>
  <c r="U141" i="28"/>
  <c r="BA141" i="28"/>
  <c r="AO141" i="28"/>
  <c r="AK26" i="28"/>
  <c r="AY26" i="28"/>
  <c r="AA26" i="28"/>
  <c r="AW26" i="28"/>
  <c r="AO26" i="28"/>
  <c r="AS26" i="28"/>
  <c r="U26" i="28"/>
  <c r="BA184" i="28"/>
  <c r="U184" i="28"/>
  <c r="AW184" i="28"/>
  <c r="AO184" i="28"/>
  <c r="AY184" i="28"/>
  <c r="AS184" i="28"/>
  <c r="AA184" i="28"/>
  <c r="AM78" i="28"/>
  <c r="AA78" i="28"/>
  <c r="AY78" i="28"/>
  <c r="AW78" i="28"/>
  <c r="AS78" i="28"/>
  <c r="AO78" i="28"/>
  <c r="U78" i="28"/>
  <c r="BC87" i="28"/>
  <c r="BA87" i="28"/>
  <c r="U87" i="28"/>
  <c r="AS87" i="28"/>
  <c r="AW87" i="28"/>
  <c r="AA87" i="28"/>
  <c r="AY87" i="28"/>
  <c r="AO87" i="28"/>
  <c r="AQ53" i="28"/>
  <c r="AA53" i="28"/>
  <c r="AY53" i="28"/>
  <c r="AW53" i="28"/>
  <c r="AO53" i="28"/>
  <c r="AS53" i="28"/>
  <c r="U53" i="28"/>
  <c r="AQ45" i="28"/>
  <c r="AA45" i="28"/>
  <c r="AO45" i="28"/>
  <c r="AW45" i="28"/>
  <c r="AS45" i="28"/>
  <c r="U45" i="28"/>
  <c r="AY45" i="28"/>
  <c r="S96" i="28"/>
  <c r="AY96" i="28"/>
  <c r="AW96" i="28"/>
  <c r="AU96" i="28"/>
  <c r="U96" i="28"/>
  <c r="BA96" i="28"/>
  <c r="AA96" i="28"/>
  <c r="AS96" i="28"/>
  <c r="AO96" i="28"/>
  <c r="AK50" i="28"/>
  <c r="AY50" i="28"/>
  <c r="AW50" i="28"/>
  <c r="AA50" i="28"/>
  <c r="AO50" i="28"/>
  <c r="U50" i="28"/>
  <c r="AQ104" i="28"/>
  <c r="AO104" i="28"/>
  <c r="AA104" i="28"/>
  <c r="AW104" i="28"/>
  <c r="BA104" i="28"/>
  <c r="AY104" i="28"/>
  <c r="AS104" i="28"/>
  <c r="U104" i="28"/>
  <c r="AM57" i="28"/>
  <c r="AS57" i="28"/>
  <c r="AW57" i="28"/>
  <c r="U57" i="28"/>
  <c r="AY57" i="28"/>
  <c r="AA57" i="28"/>
  <c r="AO57" i="28"/>
  <c r="AM65" i="28"/>
  <c r="AS65" i="28"/>
  <c r="AA65" i="28"/>
  <c r="AW65" i="28"/>
  <c r="U65" i="28"/>
  <c r="AY65" i="28"/>
  <c r="AO65" i="28"/>
  <c r="BC25" i="28"/>
  <c r="AO25" i="28"/>
  <c r="AS25" i="28"/>
  <c r="AA25" i="28"/>
  <c r="AY25" i="28"/>
  <c r="U25" i="28"/>
  <c r="AW25" i="28"/>
  <c r="BC60" i="28"/>
  <c r="AO60" i="28"/>
  <c r="AA60" i="28"/>
  <c r="U60" i="28"/>
  <c r="AU60" i="28"/>
  <c r="AW60" i="28"/>
  <c r="AS60" i="28"/>
  <c r="AY60" i="28"/>
  <c r="AK62" i="28"/>
  <c r="AO62" i="28"/>
  <c r="AU62" i="28"/>
  <c r="AA62" i="28"/>
  <c r="AY62" i="28"/>
  <c r="AW62" i="28"/>
  <c r="U62" i="28"/>
  <c r="AS62" i="28"/>
  <c r="U301" i="28"/>
  <c r="BA301" i="28"/>
  <c r="AW301" i="28"/>
  <c r="AA301" i="28"/>
  <c r="AY301" i="28"/>
  <c r="AO301" i="28"/>
  <c r="AS301" i="28"/>
  <c r="U321" i="28"/>
  <c r="AS321" i="28"/>
  <c r="AW321" i="28"/>
  <c r="BA321" i="28"/>
  <c r="AA321" i="28"/>
  <c r="AO321" i="28"/>
  <c r="AY321" i="28"/>
  <c r="AQ328" i="28"/>
  <c r="BA328" i="28"/>
  <c r="AO328" i="28"/>
  <c r="AA328" i="28"/>
  <c r="AY328" i="28"/>
  <c r="U328" i="28"/>
  <c r="AS328" i="28"/>
  <c r="AW328" i="28"/>
  <c r="AQ164" i="28"/>
  <c r="AA164" i="28"/>
  <c r="AO164" i="28"/>
  <c r="AW164" i="28"/>
  <c r="AS164" i="28"/>
  <c r="AY164" i="28"/>
  <c r="BA164" i="28"/>
  <c r="U164" i="28"/>
  <c r="AQ326" i="28"/>
  <c r="AA326" i="28"/>
  <c r="AS326" i="28"/>
  <c r="AO326" i="28"/>
  <c r="BA326" i="28"/>
  <c r="AW326" i="28"/>
  <c r="U326" i="28"/>
  <c r="AY326" i="28"/>
  <c r="AA228" i="28"/>
  <c r="BA228" i="28"/>
  <c r="AW228" i="28"/>
  <c r="U228" i="28"/>
  <c r="AY228" i="28"/>
  <c r="AO228" i="28"/>
  <c r="AS228" i="28"/>
  <c r="AQ227" i="28"/>
  <c r="AA227" i="28"/>
  <c r="AY227" i="28"/>
  <c r="AO227" i="28"/>
  <c r="AS227" i="28"/>
  <c r="U227" i="28"/>
  <c r="BA227" i="28"/>
  <c r="AW227" i="28"/>
  <c r="AE245" i="28"/>
  <c r="AO245" i="28"/>
  <c r="BA245" i="28"/>
  <c r="U245" i="28"/>
  <c r="AA245" i="28"/>
  <c r="AY245" i="28"/>
  <c r="AW245" i="28"/>
  <c r="AS245" i="28"/>
  <c r="AQ163" i="28"/>
  <c r="BA163" i="28"/>
  <c r="AA163" i="28"/>
  <c r="AO163" i="28"/>
  <c r="AY163" i="28"/>
  <c r="U163" i="28"/>
  <c r="AS163" i="28"/>
  <c r="AW163" i="28"/>
  <c r="AI178" i="28"/>
  <c r="AW178" i="28"/>
  <c r="AA178" i="28"/>
  <c r="U178" i="28"/>
  <c r="AS178" i="28"/>
  <c r="AO178" i="28"/>
  <c r="BA178" i="28"/>
  <c r="AY178" i="28"/>
  <c r="AI251" i="28"/>
  <c r="BA251" i="28"/>
  <c r="AO251" i="28"/>
  <c r="U251" i="28"/>
  <c r="AY251" i="28"/>
  <c r="AW251" i="28"/>
  <c r="AS251" i="28"/>
  <c r="AA251" i="28"/>
  <c r="AI218" i="28"/>
  <c r="AO218" i="28"/>
  <c r="BA218" i="28"/>
  <c r="AA218" i="28"/>
  <c r="AW218" i="28"/>
  <c r="AY218" i="28"/>
  <c r="U218" i="28"/>
  <c r="AS218" i="28"/>
  <c r="AK40" i="28"/>
  <c r="AA40" i="28"/>
  <c r="AW40" i="28"/>
  <c r="AS40" i="28"/>
  <c r="U40" i="28"/>
  <c r="AO40" i="28"/>
  <c r="AY40" i="28"/>
  <c r="AU321" i="28"/>
  <c r="AU228" i="28"/>
  <c r="AI262" i="28"/>
  <c r="AW262" i="28"/>
  <c r="AS262" i="28"/>
  <c r="U262" i="28"/>
  <c r="BA262" i="28"/>
  <c r="AY262" i="28"/>
  <c r="AA262" i="28"/>
  <c r="AO262" i="28"/>
  <c r="AU326" i="28"/>
  <c r="AI196" i="28"/>
  <c r="U196" i="28"/>
  <c r="AS196" i="28"/>
  <c r="AA196" i="28"/>
  <c r="BA196" i="28"/>
  <c r="AY196" i="28"/>
  <c r="AO196" i="28"/>
  <c r="AW196" i="28"/>
  <c r="AU164" i="28"/>
  <c r="AQ145" i="28"/>
  <c r="AW145" i="28"/>
  <c r="BA145" i="28"/>
  <c r="AO145" i="28"/>
  <c r="U145" i="28"/>
  <c r="AY145" i="28"/>
  <c r="AA145" i="28"/>
  <c r="AS145" i="28"/>
  <c r="AW224" i="28"/>
  <c r="AS224" i="28"/>
  <c r="U224" i="28"/>
  <c r="BA224" i="28"/>
  <c r="AY224" i="28"/>
  <c r="AO224" i="28"/>
  <c r="AA224" i="28"/>
  <c r="AW287" i="28"/>
  <c r="U287" i="28"/>
  <c r="AO287" i="28"/>
  <c r="AS287" i="28"/>
  <c r="AU287" i="28"/>
  <c r="AY287" i="28"/>
  <c r="BA287" i="28"/>
  <c r="AA287" i="28"/>
  <c r="AW71" i="28"/>
  <c r="AS71" i="28"/>
  <c r="U71" i="28"/>
  <c r="AY71" i="28"/>
  <c r="AO71" i="28"/>
  <c r="AA71" i="28"/>
  <c r="AK236" i="28"/>
  <c r="U236" i="28"/>
  <c r="AO236" i="28"/>
  <c r="AW236" i="28"/>
  <c r="AS236" i="28"/>
  <c r="AU236" i="28"/>
  <c r="AY236" i="28"/>
  <c r="BA236" i="28"/>
  <c r="AA236" i="28"/>
  <c r="U339" i="28"/>
  <c r="AY339" i="28"/>
  <c r="AA339" i="28"/>
  <c r="BA339" i="28"/>
  <c r="AU339" i="28"/>
  <c r="AO339" i="28"/>
  <c r="AS339" i="28"/>
  <c r="AW339" i="28"/>
  <c r="AA70" i="28"/>
  <c r="AS70" i="28"/>
  <c r="AO70" i="28"/>
  <c r="AY70" i="28"/>
  <c r="U70" i="28"/>
  <c r="AW70" i="28"/>
  <c r="AU285" i="28"/>
  <c r="AK43" i="28"/>
  <c r="AO43" i="28"/>
  <c r="AS43" i="28"/>
  <c r="AW43" i="28"/>
  <c r="AI172" i="28"/>
  <c r="AW172" i="28"/>
  <c r="BA172" i="28"/>
  <c r="U172" i="28"/>
  <c r="AO172" i="28"/>
  <c r="AY172" i="28"/>
  <c r="AA172" i="28"/>
  <c r="AS172" i="28"/>
  <c r="AS93" i="28"/>
  <c r="AO93" i="28"/>
  <c r="U93" i="28"/>
  <c r="AY93" i="28"/>
  <c r="AU93" i="28"/>
  <c r="AW93" i="28"/>
  <c r="BA93" i="28"/>
  <c r="AA93" i="28"/>
  <c r="AI295" i="28"/>
  <c r="AY295" i="28"/>
  <c r="AS295" i="28"/>
  <c r="AW295" i="28"/>
  <c r="BA295" i="28"/>
  <c r="U295" i="28"/>
  <c r="AA295" i="28"/>
  <c r="AO295" i="28"/>
  <c r="AU141" i="28"/>
  <c r="BC154" i="28"/>
  <c r="U154" i="28"/>
  <c r="BA154" i="28"/>
  <c r="AA154" i="28"/>
  <c r="AW154" i="28"/>
  <c r="AY154" i="28"/>
  <c r="BC305" i="28"/>
  <c r="AA305" i="28"/>
  <c r="AS305" i="28"/>
  <c r="BC314" i="28"/>
  <c r="U314" i="28"/>
  <c r="AW314" i="28"/>
  <c r="AS314" i="28"/>
  <c r="AA314" i="28"/>
  <c r="BA314" i="28"/>
  <c r="AO314" i="28"/>
  <c r="AI290" i="28"/>
  <c r="U290" i="28"/>
  <c r="BA290" i="28"/>
  <c r="AA290" i="28"/>
  <c r="AW290" i="28"/>
  <c r="AO290" i="28"/>
  <c r="AY290" i="28"/>
  <c r="AS290" i="28"/>
  <c r="AI159" i="28"/>
  <c r="AW159" i="28"/>
  <c r="AU305" i="28"/>
  <c r="AI347" i="28"/>
  <c r="AA347" i="28"/>
  <c r="AO347" i="28"/>
  <c r="AY347" i="28"/>
  <c r="AU283" i="28"/>
  <c r="U169" i="28"/>
  <c r="AW169" i="28"/>
  <c r="AO169" i="28"/>
  <c r="AS169" i="28"/>
  <c r="AY169" i="28"/>
  <c r="BA169" i="28"/>
  <c r="AA169" i="28"/>
  <c r="AA303" i="28"/>
  <c r="AY303" i="28"/>
  <c r="AO303" i="28"/>
  <c r="AS303" i="28"/>
  <c r="AW303" i="28"/>
  <c r="BA303" i="28"/>
  <c r="U303" i="28"/>
  <c r="AI323" i="28"/>
  <c r="AW323" i="28"/>
  <c r="AY323" i="28"/>
  <c r="U323" i="28"/>
  <c r="AS323" i="28"/>
  <c r="AO323" i="28"/>
  <c r="BA323" i="28"/>
  <c r="AA323" i="28"/>
  <c r="AU172" i="28"/>
  <c r="AI198" i="28"/>
  <c r="AO198" i="28"/>
  <c r="AS198" i="28"/>
  <c r="U198" i="28"/>
  <c r="BA198" i="28"/>
  <c r="AW198" i="28"/>
  <c r="AA198" i="28"/>
  <c r="AY198" i="28"/>
  <c r="AU50" i="28"/>
  <c r="AU57" i="28"/>
  <c r="AY167" i="28"/>
  <c r="AS167" i="28"/>
  <c r="AU167" i="28"/>
  <c r="AW167" i="28"/>
  <c r="BA167" i="28"/>
  <c r="U167" i="28"/>
  <c r="AA167" i="28"/>
  <c r="AO167" i="28"/>
  <c r="AG313" i="28"/>
  <c r="AA313" i="28"/>
  <c r="AY313" i="28"/>
  <c r="AO313" i="28"/>
  <c r="AS313" i="28"/>
  <c r="AU313" i="28"/>
  <c r="U313" i="28"/>
  <c r="BA313" i="28"/>
  <c r="AW313" i="28"/>
  <c r="AO174" i="28"/>
  <c r="U159" i="28"/>
  <c r="BA159" i="28"/>
  <c r="U305" i="28"/>
  <c r="AO47" i="28"/>
  <c r="AY253" i="28"/>
  <c r="BA253" i="28"/>
  <c r="BA152" i="28"/>
  <c r="AS347" i="28"/>
  <c r="U43" i="28"/>
  <c r="AS154" i="28"/>
  <c r="AS50" i="28"/>
  <c r="AQ176" i="28"/>
  <c r="BA176" i="28"/>
  <c r="AW176" i="28"/>
  <c r="U176" i="28"/>
  <c r="AY176" i="28"/>
  <c r="AA176" i="28"/>
  <c r="AS176" i="28"/>
  <c r="AO176" i="28"/>
  <c r="AQ166" i="28"/>
  <c r="U166" i="28"/>
  <c r="BA166" i="28"/>
  <c r="AO166" i="28"/>
  <c r="AA166" i="28"/>
  <c r="AY166" i="28"/>
  <c r="AW166" i="28"/>
  <c r="AS166" i="28"/>
  <c r="BA274" i="28"/>
  <c r="AA274" i="28"/>
  <c r="AO274" i="28"/>
  <c r="AY274" i="28"/>
  <c r="U274" i="28"/>
  <c r="AS274" i="28"/>
  <c r="AW274" i="28"/>
  <c r="AI304" i="28"/>
  <c r="AU304" i="28"/>
  <c r="BA304" i="28"/>
  <c r="AO304" i="28"/>
  <c r="AA304" i="28"/>
  <c r="AY304" i="28"/>
  <c r="AW304" i="28"/>
  <c r="AS304" i="28"/>
  <c r="U304" i="28"/>
  <c r="BC88" i="28"/>
  <c r="AO88" i="28"/>
  <c r="U88" i="28"/>
  <c r="AW88" i="28"/>
  <c r="BA88" i="28"/>
  <c r="AY88" i="28"/>
  <c r="AS88" i="28"/>
  <c r="AA88" i="28"/>
  <c r="BC214" i="28"/>
  <c r="BA214" i="28"/>
  <c r="AO214" i="28"/>
  <c r="AW214" i="28"/>
  <c r="AY214" i="28"/>
  <c r="U214" i="28"/>
  <c r="AS214" i="28"/>
  <c r="AU214" i="28"/>
  <c r="AA214" i="28"/>
  <c r="BC192" i="28"/>
  <c r="AO192" i="28"/>
  <c r="AS192" i="28"/>
  <c r="U192" i="28"/>
  <c r="BA192" i="28"/>
  <c r="AA192" i="28"/>
  <c r="AW192" i="28"/>
  <c r="AY192" i="28"/>
  <c r="BC101" i="28"/>
  <c r="AS101" i="28"/>
  <c r="U101" i="28"/>
  <c r="AO101" i="28"/>
  <c r="AY101" i="28"/>
  <c r="AW101" i="28"/>
  <c r="BA101" i="28"/>
  <c r="AA101" i="28"/>
  <c r="BC248" i="28"/>
  <c r="AW248" i="28"/>
  <c r="U248" i="28"/>
  <c r="AY248" i="28"/>
  <c r="AS248" i="28"/>
  <c r="AA248" i="28"/>
  <c r="BA248" i="28"/>
  <c r="AO248" i="28"/>
  <c r="AK37" i="28"/>
  <c r="AY37" i="28"/>
  <c r="AW37" i="28"/>
  <c r="AS37" i="28"/>
  <c r="AO37" i="28"/>
  <c r="U37" i="28"/>
  <c r="AA37" i="28"/>
  <c r="AI340" i="28"/>
  <c r="AO340" i="28"/>
  <c r="BA340" i="28"/>
  <c r="AS340" i="28"/>
  <c r="AY340" i="28"/>
  <c r="AW340" i="28"/>
  <c r="U340" i="28"/>
  <c r="AA340" i="28"/>
  <c r="AM59" i="28"/>
  <c r="AW59" i="28"/>
  <c r="AA59" i="28"/>
  <c r="U59" i="28"/>
  <c r="AY59" i="28"/>
  <c r="AO59" i="28"/>
  <c r="AS59" i="28"/>
  <c r="AK61" i="28"/>
  <c r="AW61" i="28"/>
  <c r="AO61" i="28"/>
  <c r="AY61" i="28"/>
  <c r="U61" i="28"/>
  <c r="AS61" i="28"/>
  <c r="AA61" i="28"/>
  <c r="AK84" i="28"/>
  <c r="AA84" i="28"/>
  <c r="AY84" i="28"/>
  <c r="AW84" i="28"/>
  <c r="BA84" i="28"/>
  <c r="U84" i="28"/>
  <c r="AS84" i="28"/>
  <c r="AO84" i="28"/>
  <c r="AK24" i="28"/>
  <c r="AA24" i="28"/>
  <c r="AW24" i="28"/>
  <c r="AS24" i="28"/>
  <c r="U24" i="28"/>
  <c r="AO24" i="28"/>
  <c r="AY24" i="28"/>
  <c r="BC186" i="28"/>
  <c r="BA186" i="28"/>
  <c r="AO186" i="28"/>
  <c r="AA186" i="28"/>
  <c r="U186" i="28"/>
  <c r="AY186" i="28"/>
  <c r="AS186" i="28"/>
  <c r="AW186" i="28"/>
  <c r="BC19" i="28"/>
  <c r="AS19" i="28"/>
  <c r="AO19" i="28"/>
  <c r="AA19" i="28"/>
  <c r="AY19" i="28"/>
  <c r="AW19" i="28"/>
  <c r="BA19" i="28"/>
  <c r="U19" i="28"/>
  <c r="AM100" i="28"/>
  <c r="U100" i="28"/>
  <c r="BA100" i="28"/>
  <c r="AO100" i="28"/>
  <c r="AS100" i="28"/>
  <c r="AW100" i="28"/>
  <c r="AA100" i="28"/>
  <c r="AY100" i="28"/>
  <c r="AK74" i="28"/>
  <c r="U74" i="28"/>
  <c r="AS74" i="28"/>
  <c r="AO74" i="28"/>
  <c r="AA74" i="28"/>
  <c r="AY74" i="28"/>
  <c r="AW74" i="28"/>
  <c r="AK99" i="28"/>
  <c r="AS99" i="28"/>
  <c r="AW99" i="28"/>
  <c r="AA99" i="28"/>
  <c r="U99" i="28"/>
  <c r="AY99" i="28"/>
  <c r="BA99" i="28"/>
  <c r="AO99" i="28"/>
  <c r="AK55" i="28"/>
  <c r="AU55" i="28"/>
  <c r="AA55" i="28"/>
  <c r="AS55" i="28"/>
  <c r="AY55" i="28"/>
  <c r="AW55" i="28"/>
  <c r="AO55" i="28"/>
  <c r="U55" i="28"/>
  <c r="AK81" i="28"/>
  <c r="BA81" i="28"/>
  <c r="AO81" i="28"/>
  <c r="AS81" i="28"/>
  <c r="AW81" i="28"/>
  <c r="AK103" i="28"/>
  <c r="AA103" i="28"/>
  <c r="AW103" i="28"/>
  <c r="AY103" i="28"/>
  <c r="BA103" i="28"/>
  <c r="AO103" i="28"/>
  <c r="AS103" i="28"/>
  <c r="U103" i="28"/>
  <c r="BC69" i="28"/>
  <c r="AS69" i="28"/>
  <c r="AW69" i="28"/>
  <c r="AY69" i="28"/>
  <c r="AA69" i="28"/>
  <c r="U69" i="28"/>
  <c r="AO69" i="28"/>
  <c r="AQ15" i="28"/>
  <c r="AO15" i="28"/>
  <c r="BA15" i="28"/>
  <c r="U15" i="28"/>
  <c r="AS15" i="28"/>
  <c r="AW15" i="28"/>
  <c r="AA15" i="28"/>
  <c r="AY15" i="28"/>
  <c r="AM16" i="28"/>
  <c r="U16" i="28"/>
  <c r="BA16" i="28"/>
  <c r="AW16" i="28"/>
  <c r="AS16" i="28"/>
  <c r="AY16" i="28"/>
  <c r="AO16" i="28"/>
  <c r="AA16" i="28"/>
  <c r="AM68" i="28"/>
  <c r="AS68" i="28"/>
  <c r="AA68" i="28"/>
  <c r="AO68" i="28"/>
  <c r="AY68" i="28"/>
  <c r="U68" i="28"/>
  <c r="AW68" i="28"/>
  <c r="AK75" i="28"/>
  <c r="AW75" i="28"/>
  <c r="AS75" i="28"/>
  <c r="U75" i="28"/>
  <c r="AO75" i="28"/>
  <c r="AY75" i="28"/>
  <c r="AA75" i="28"/>
  <c r="S48" i="28"/>
  <c r="AY48" i="28"/>
  <c r="AU48" i="28"/>
  <c r="AW48" i="28"/>
  <c r="AO48" i="28"/>
  <c r="U48" i="28"/>
  <c r="AS48" i="28"/>
  <c r="AA48" i="28"/>
  <c r="AM41" i="28"/>
  <c r="AO41" i="28"/>
  <c r="AY41" i="28"/>
  <c r="AA41" i="28"/>
  <c r="AW41" i="28"/>
  <c r="U41" i="28"/>
  <c r="AU41" i="28"/>
  <c r="AS41" i="28"/>
  <c r="AQ349" i="28"/>
  <c r="AO349" i="28"/>
  <c r="U349" i="28"/>
  <c r="AS349" i="28"/>
  <c r="AY349" i="28"/>
  <c r="AW349" i="28"/>
  <c r="AA349" i="28"/>
  <c r="BA349" i="28"/>
  <c r="Y210" i="28"/>
  <c r="BA210" i="28"/>
  <c r="AY210" i="28"/>
  <c r="U210" i="28"/>
  <c r="AO210" i="28"/>
  <c r="AW210" i="28"/>
  <c r="AS210" i="28"/>
  <c r="AA210" i="28"/>
  <c r="AI233" i="28"/>
  <c r="BA233" i="28"/>
  <c r="AO233" i="28"/>
  <c r="AW233" i="28"/>
  <c r="AY233" i="28"/>
  <c r="AA233" i="28"/>
  <c r="AS233" i="28"/>
  <c r="U233" i="28"/>
  <c r="AQ97" i="28"/>
  <c r="AA97" i="28"/>
  <c r="AY97" i="28"/>
  <c r="AO97" i="28"/>
  <c r="AS97" i="28"/>
  <c r="AW97" i="28"/>
  <c r="BA97" i="28"/>
  <c r="U97" i="28"/>
  <c r="AQ221" i="28"/>
  <c r="AW221" i="28"/>
  <c r="AO221" i="28"/>
  <c r="AA221" i="28"/>
  <c r="AS221" i="28"/>
  <c r="U221" i="28"/>
  <c r="BA221" i="28"/>
  <c r="AY221" i="28"/>
  <c r="AQ140" i="28"/>
  <c r="AA140" i="28"/>
  <c r="U140" i="28"/>
  <c r="AY140" i="28"/>
  <c r="AS140" i="28"/>
  <c r="AW140" i="28"/>
  <c r="BA140" i="28"/>
  <c r="AO140" i="28"/>
  <c r="AQ203" i="28"/>
  <c r="AO203" i="28"/>
  <c r="AY203" i="28"/>
  <c r="U203" i="28"/>
  <c r="AS203" i="28"/>
  <c r="AA203" i="28"/>
  <c r="BA203" i="28"/>
  <c r="AW203" i="28"/>
  <c r="Q151" i="28"/>
  <c r="AY151" i="28"/>
  <c r="BA151" i="28"/>
  <c r="U151" i="28"/>
  <c r="AA151" i="28"/>
  <c r="AO151" i="28"/>
  <c r="AW151" i="28"/>
  <c r="AS151" i="28"/>
  <c r="AA231" i="28"/>
  <c r="AS231" i="28"/>
  <c r="AW231" i="28"/>
  <c r="BA231" i="28"/>
  <c r="AO231" i="28"/>
  <c r="U231" i="28"/>
  <c r="AY231" i="28"/>
  <c r="AQ244" i="28"/>
  <c r="BA244" i="28"/>
  <c r="AW244" i="28"/>
  <c r="U244" i="28"/>
  <c r="AA244" i="28"/>
  <c r="AO244" i="28"/>
  <c r="AS244" i="28"/>
  <c r="AY244" i="28"/>
  <c r="AQ160" i="28"/>
  <c r="AO160" i="28"/>
  <c r="AA160" i="28"/>
  <c r="U160" i="28"/>
  <c r="AS160" i="28"/>
  <c r="AW160" i="28"/>
  <c r="BA160" i="28"/>
  <c r="AY160" i="28"/>
  <c r="AQ207" i="28"/>
  <c r="AO207" i="28"/>
  <c r="BA207" i="28"/>
  <c r="U207" i="28"/>
  <c r="AA207" i="28"/>
  <c r="AY207" i="28"/>
  <c r="AW207" i="28"/>
  <c r="AS207" i="28"/>
  <c r="AQ271" i="28"/>
  <c r="U271" i="28"/>
  <c r="AS271" i="28"/>
  <c r="AW271" i="28"/>
  <c r="BA271" i="28"/>
  <c r="AO271" i="28"/>
  <c r="AA271" i="28"/>
  <c r="AY271" i="28"/>
  <c r="AQ208" i="28"/>
  <c r="AA208" i="28"/>
  <c r="AS208" i="28"/>
  <c r="AY208" i="28"/>
  <c r="BA208" i="28"/>
  <c r="AW208" i="28"/>
  <c r="U208" i="28"/>
  <c r="AO208" i="28"/>
  <c r="AI149" i="28"/>
  <c r="AA149" i="28"/>
  <c r="AW149" i="28"/>
  <c r="AY149" i="28"/>
  <c r="AS149" i="28"/>
  <c r="AO149" i="28"/>
  <c r="BA149" i="28"/>
  <c r="U149" i="28"/>
  <c r="AU68" i="28"/>
  <c r="AI200" i="28"/>
  <c r="AA200" i="28"/>
  <c r="AO200" i="28"/>
  <c r="AW200" i="28"/>
  <c r="AS200" i="28"/>
  <c r="AU200" i="28"/>
  <c r="AY200" i="28"/>
  <c r="BA200" i="28"/>
  <c r="U200" i="28"/>
  <c r="AK31" i="28"/>
  <c r="AY31" i="28"/>
  <c r="AO31" i="28"/>
  <c r="AA31" i="28"/>
  <c r="AS31" i="28"/>
  <c r="U31" i="28"/>
  <c r="AW31" i="28"/>
  <c r="AI312" i="28"/>
  <c r="AU312" i="28"/>
  <c r="U312" i="28"/>
  <c r="BA312" i="28"/>
  <c r="AO312" i="28"/>
  <c r="AW312" i="28"/>
  <c r="AA312" i="28"/>
  <c r="AY312" i="28"/>
  <c r="AS312" i="28"/>
  <c r="AU84" i="28"/>
  <c r="AU37" i="28"/>
  <c r="AI263" i="28"/>
  <c r="AO263" i="28"/>
  <c r="BA263" i="28"/>
  <c r="AW263" i="28"/>
  <c r="AA263" i="28"/>
  <c r="AY263" i="28"/>
  <c r="U263" i="28"/>
  <c r="AS263" i="28"/>
  <c r="BA329" i="28"/>
  <c r="AY329" i="28"/>
  <c r="U329" i="28"/>
  <c r="AA329" i="28"/>
  <c r="AO329" i="28"/>
  <c r="AS329" i="28"/>
  <c r="AW329" i="28"/>
  <c r="AI155" i="28"/>
  <c r="AA155" i="28"/>
  <c r="U155" i="28"/>
  <c r="AO155" i="28"/>
  <c r="AS155" i="28"/>
  <c r="AW155" i="28"/>
  <c r="BA155" i="28"/>
  <c r="AY155" i="28"/>
  <c r="BC275" i="28"/>
  <c r="AA275" i="28"/>
  <c r="AY275" i="28"/>
  <c r="AW275" i="28"/>
  <c r="AS275" i="28"/>
  <c r="AO275" i="28"/>
  <c r="BA275" i="28"/>
  <c r="U275" i="28"/>
  <c r="AU192" i="28"/>
  <c r="AI284" i="28"/>
  <c r="AW284" i="28"/>
  <c r="AY284" i="28"/>
  <c r="AO284" i="28"/>
  <c r="AS284" i="28"/>
  <c r="U284" i="28"/>
  <c r="BA284" i="28"/>
  <c r="AA284" i="28"/>
  <c r="AI234" i="28"/>
  <c r="AY234" i="28"/>
  <c r="AS234" i="28"/>
  <c r="AW234" i="28"/>
  <c r="BA234" i="28"/>
  <c r="U234" i="28"/>
  <c r="AA234" i="28"/>
  <c r="AO234" i="28"/>
  <c r="AI235" i="28"/>
  <c r="AW235" i="28"/>
  <c r="AS235" i="28"/>
  <c r="AY235" i="28"/>
  <c r="BA235" i="28"/>
  <c r="AA235" i="28"/>
  <c r="AO235" i="28"/>
  <c r="U235" i="28"/>
  <c r="AW260" i="28"/>
  <c r="AS260" i="28"/>
  <c r="U260" i="28"/>
  <c r="BA260" i="28"/>
  <c r="AO260" i="28"/>
  <c r="AA260" i="28"/>
  <c r="AY260" i="28"/>
  <c r="AI282" i="28"/>
  <c r="AA282" i="28"/>
  <c r="U282" i="28"/>
  <c r="AY282" i="28"/>
  <c r="AS282" i="28"/>
  <c r="AW282" i="28"/>
  <c r="BA282" i="28"/>
  <c r="AO282" i="28"/>
  <c r="AU152" i="28"/>
  <c r="AI316" i="28"/>
  <c r="AO316" i="28"/>
  <c r="AI189" i="28"/>
  <c r="BA189" i="28"/>
  <c r="AO189" i="28"/>
  <c r="AA189" i="28"/>
  <c r="AY189" i="28"/>
  <c r="AW189" i="28"/>
  <c r="AS189" i="28"/>
  <c r="AU314" i="28"/>
  <c r="AA334" i="28"/>
  <c r="BA334" i="28"/>
  <c r="U334" i="28"/>
  <c r="AO334" i="28"/>
  <c r="AW334" i="28"/>
  <c r="AY334" i="28"/>
  <c r="AS334" i="28"/>
  <c r="AU290" i="28"/>
  <c r="AI270" i="28"/>
  <c r="AO270" i="28"/>
  <c r="BA270" i="28"/>
  <c r="AY270" i="28"/>
  <c r="AA270" i="28"/>
  <c r="U270" i="28"/>
  <c r="AW270" i="28"/>
  <c r="AS270" i="28"/>
  <c r="AK67" i="28"/>
  <c r="AY67" i="28"/>
  <c r="U67" i="28"/>
  <c r="AS67" i="28"/>
  <c r="AO67" i="28"/>
  <c r="AW67" i="28"/>
  <c r="AA67" i="28"/>
  <c r="AU104" i="28"/>
  <c r="AU15" i="28"/>
  <c r="AA239" i="28"/>
  <c r="U239" i="28"/>
  <c r="AO239" i="28"/>
  <c r="AS239" i="28"/>
  <c r="AU239" i="28"/>
  <c r="AW239" i="28"/>
  <c r="BA239" i="28"/>
  <c r="AY239" i="28"/>
  <c r="AI177" i="28"/>
  <c r="AY177" i="28"/>
  <c r="AS177" i="28"/>
  <c r="AU177" i="28"/>
  <c r="AA177" i="28"/>
  <c r="BA177" i="28"/>
  <c r="AO177" i="28"/>
  <c r="AW177" i="28"/>
  <c r="U177" i="28"/>
  <c r="AI146" i="28"/>
  <c r="BA146" i="28"/>
  <c r="AW146" i="28"/>
  <c r="AY146" i="28"/>
  <c r="U146" i="28"/>
  <c r="AO146" i="28"/>
  <c r="AS146" i="28"/>
  <c r="AU146" i="28"/>
  <c r="AA146" i="28"/>
  <c r="AI337" i="28"/>
  <c r="AW337" i="28"/>
  <c r="AY337" i="28"/>
  <c r="AA337" i="28"/>
  <c r="AS337" i="28"/>
  <c r="U337" i="28"/>
  <c r="AO337" i="28"/>
  <c r="AU337" i="28"/>
  <c r="BA337" i="28"/>
  <c r="AI264" i="28"/>
  <c r="BA264" i="28"/>
  <c r="AW264" i="28"/>
  <c r="U264" i="28"/>
  <c r="AY264" i="28"/>
  <c r="AO264" i="28"/>
  <c r="AS264" i="28"/>
  <c r="AU264" i="28"/>
  <c r="AA264" i="28"/>
  <c r="AI168" i="28"/>
  <c r="AU168" i="28"/>
  <c r="AO168" i="28"/>
  <c r="BA168" i="28"/>
  <c r="U168" i="28"/>
  <c r="AA168" i="28"/>
  <c r="AW168" i="28"/>
  <c r="AY168" i="28"/>
  <c r="AS168" i="28"/>
  <c r="AY159" i="28"/>
  <c r="AW305" i="28"/>
  <c r="BA305" i="28"/>
  <c r="U316" i="28"/>
  <c r="AS152" i="28"/>
  <c r="AY81" i="28"/>
  <c r="U347" i="28"/>
  <c r="AY43" i="28"/>
  <c r="AO154" i="28"/>
  <c r="AQ230" i="28"/>
  <c r="BA230" i="28"/>
  <c r="AO230" i="28"/>
  <c r="AA230" i="28"/>
  <c r="AW230" i="28"/>
  <c r="AY230" i="28"/>
  <c r="AS230" i="28"/>
  <c r="U230" i="28"/>
  <c r="AU186" i="28"/>
  <c r="AI296" i="28"/>
  <c r="AW296" i="28"/>
  <c r="AY296" i="28"/>
  <c r="U296" i="28"/>
  <c r="AS296" i="28"/>
  <c r="AO296" i="28"/>
  <c r="BA296" i="28"/>
  <c r="AA296" i="28"/>
  <c r="BC272" i="28"/>
  <c r="BA272" i="28"/>
  <c r="AA272" i="28"/>
  <c r="AW272" i="28"/>
  <c r="AY272" i="28"/>
  <c r="AO272" i="28"/>
  <c r="AS272" i="28"/>
  <c r="U272" i="28"/>
  <c r="AU88" i="28"/>
  <c r="AU340" i="28"/>
  <c r="BC46" i="28"/>
  <c r="AO46" i="28"/>
  <c r="AA46" i="28"/>
  <c r="U46" i="28"/>
  <c r="AS46" i="28"/>
  <c r="AY46" i="28"/>
  <c r="AW46" i="28"/>
  <c r="AI325" i="28"/>
  <c r="AU325" i="28"/>
  <c r="U325" i="28"/>
  <c r="AY325" i="28"/>
  <c r="AO325" i="28"/>
  <c r="AS325" i="28"/>
  <c r="AA325" i="28"/>
  <c r="BA325" i="28"/>
  <c r="AW325" i="28"/>
  <c r="AK72" i="28"/>
  <c r="AY72" i="28"/>
  <c r="U72" i="28"/>
  <c r="AA72" i="28"/>
  <c r="AS72" i="28"/>
  <c r="AO72" i="28"/>
  <c r="AW72" i="28"/>
  <c r="AU296" i="28"/>
  <c r="AI254" i="28"/>
  <c r="AW254" i="28"/>
  <c r="BA254" i="28"/>
  <c r="AO254" i="28"/>
  <c r="U254" i="28"/>
  <c r="AY254" i="28"/>
  <c r="AA254" i="28"/>
  <c r="AS254" i="28"/>
  <c r="AU176" i="28"/>
  <c r="AK38" i="28"/>
  <c r="AA38" i="28"/>
  <c r="AS38" i="28"/>
  <c r="AW38" i="28"/>
  <c r="U38" i="28"/>
  <c r="AY38" i="28"/>
  <c r="AO38" i="28"/>
  <c r="AU274" i="28"/>
  <c r="AK28" i="28"/>
  <c r="AW28" i="28"/>
  <c r="AY28" i="28"/>
  <c r="AO28" i="28"/>
  <c r="AS28" i="28"/>
  <c r="AA28" i="28"/>
  <c r="U28" i="28"/>
  <c r="AM30" i="28"/>
  <c r="AA30" i="28"/>
  <c r="AU30" i="28"/>
  <c r="AW30" i="28"/>
  <c r="AY30" i="28"/>
  <c r="AO30" i="28"/>
  <c r="AS30" i="28"/>
  <c r="U30" i="28"/>
  <c r="AQ256" i="28"/>
  <c r="U256" i="28"/>
  <c r="AY256" i="28"/>
  <c r="AA256" i="28"/>
  <c r="AS256" i="28"/>
  <c r="AO256" i="28"/>
  <c r="BA256" i="28"/>
  <c r="AW256" i="28"/>
  <c r="AQ18" i="28"/>
  <c r="BA18" i="28"/>
  <c r="U18" i="28"/>
  <c r="AS18" i="28"/>
  <c r="AW18" i="28"/>
  <c r="AA18" i="28"/>
  <c r="AY18" i="28"/>
  <c r="AO18" i="28"/>
  <c r="AQ161" i="28"/>
  <c r="AY161" i="28"/>
  <c r="AS161" i="28"/>
  <c r="AO161" i="28"/>
  <c r="BA161" i="28"/>
  <c r="U161" i="28"/>
  <c r="AA161" i="28"/>
  <c r="AW161" i="28"/>
  <c r="AQ32" i="28"/>
  <c r="U32" i="28"/>
  <c r="AW32" i="28"/>
  <c r="AS32" i="28"/>
  <c r="AO32" i="28"/>
  <c r="AY32" i="28"/>
  <c r="AU32" i="28"/>
  <c r="AA32" i="28"/>
  <c r="AK51" i="28"/>
  <c r="AO51" i="28"/>
  <c r="AA51" i="28"/>
  <c r="U51" i="28"/>
  <c r="AW51" i="28"/>
  <c r="AY51" i="28"/>
  <c r="AS51" i="28"/>
  <c r="AQ92" i="28"/>
  <c r="BA92" i="28"/>
  <c r="U92" i="28"/>
  <c r="AS92" i="28"/>
  <c r="AA92" i="28"/>
  <c r="AW92" i="28"/>
  <c r="AY92" i="28"/>
  <c r="AO92" i="28"/>
  <c r="AK82" i="28"/>
  <c r="AW82" i="28"/>
  <c r="BA82" i="28"/>
  <c r="AA82" i="28"/>
  <c r="AS82" i="28"/>
  <c r="AO82" i="28"/>
  <c r="U82" i="28"/>
  <c r="AY82" i="28"/>
  <c r="AM33" i="28"/>
  <c r="AY33" i="28"/>
  <c r="U33" i="28"/>
  <c r="AO33" i="28"/>
  <c r="AA33" i="28"/>
  <c r="AW33" i="28"/>
  <c r="AS33" i="28"/>
  <c r="AK39" i="28"/>
  <c r="U39" i="28"/>
  <c r="AO39" i="28"/>
  <c r="AA39" i="28"/>
  <c r="AY39" i="28"/>
  <c r="AW39" i="28"/>
  <c r="AS39" i="28"/>
  <c r="BC36" i="28"/>
  <c r="U36" i="28"/>
  <c r="AO36" i="28"/>
  <c r="AY36" i="28"/>
  <c r="AS36" i="28"/>
  <c r="AA36" i="28"/>
  <c r="AW36" i="28"/>
  <c r="AM22" i="28"/>
  <c r="AS22" i="28"/>
  <c r="AY22" i="28"/>
  <c r="BA22" i="28"/>
  <c r="AW22" i="28"/>
  <c r="AA22" i="28"/>
  <c r="U22" i="28"/>
  <c r="AO22" i="28"/>
  <c r="BC20" i="28"/>
  <c r="BA20" i="28"/>
  <c r="AA20" i="28"/>
  <c r="AO20" i="28"/>
  <c r="AY20" i="28"/>
  <c r="AU20" i="28"/>
  <c r="AW20" i="28"/>
  <c r="AS20" i="28"/>
  <c r="U20" i="28"/>
  <c r="AK47" i="28"/>
  <c r="U47" i="28"/>
  <c r="AS47" i="28"/>
  <c r="BC52" i="28"/>
  <c r="U52" i="28"/>
  <c r="AO52" i="28"/>
  <c r="AY52" i="28"/>
  <c r="AS52" i="28"/>
  <c r="AA52" i="28"/>
  <c r="AW52" i="28"/>
  <c r="U306" i="28"/>
  <c r="AA306" i="28"/>
  <c r="AW306" i="28"/>
  <c r="AS306" i="28"/>
  <c r="AY306" i="28"/>
  <c r="BA306" i="28"/>
  <c r="AO306" i="28"/>
  <c r="AU155" i="28"/>
  <c r="BC85" i="28"/>
  <c r="U85" i="28"/>
  <c r="BA85" i="28"/>
  <c r="AW85" i="28"/>
  <c r="AS85" i="28"/>
  <c r="AA85" i="28"/>
  <c r="AO85" i="28"/>
  <c r="AY85" i="28"/>
  <c r="BC91" i="28"/>
  <c r="BA91" i="28"/>
  <c r="U91" i="28"/>
  <c r="AS91" i="28"/>
  <c r="AW91" i="28"/>
  <c r="AA91" i="28"/>
  <c r="AY91" i="28"/>
  <c r="AU91" i="28"/>
  <c r="AO91" i="28"/>
  <c r="AQ42" i="28"/>
  <c r="AU42" i="28"/>
  <c r="U42" i="28"/>
  <c r="AW42" i="28"/>
  <c r="AY42" i="28"/>
  <c r="AO42" i="28"/>
  <c r="AS42" i="28"/>
  <c r="AA42" i="28"/>
  <c r="AQ29" i="28"/>
  <c r="AU29" i="28"/>
  <c r="U29" i="28"/>
  <c r="AW29" i="28"/>
  <c r="AS29" i="28"/>
  <c r="AO29" i="28"/>
  <c r="AA29" i="28"/>
  <c r="AY29" i="28"/>
  <c r="AU97" i="28"/>
  <c r="AU151" i="28"/>
  <c r="BC350" i="28"/>
  <c r="U350" i="28"/>
  <c r="AO350" i="28"/>
  <c r="AW350" i="28"/>
  <c r="BA350" i="28"/>
  <c r="AY350" i="28"/>
  <c r="AS350" i="28"/>
  <c r="AA350" i="28"/>
  <c r="AU203" i="28"/>
  <c r="AU244" i="28"/>
  <c r="BC280" i="28"/>
  <c r="AW280" i="28"/>
  <c r="AS280" i="28"/>
  <c r="U280" i="28"/>
  <c r="BA280" i="28"/>
  <c r="AO280" i="28"/>
  <c r="AA280" i="28"/>
  <c r="AY280" i="28"/>
  <c r="BC229" i="28"/>
  <c r="AO229" i="28"/>
  <c r="AS229" i="28"/>
  <c r="U229" i="28"/>
  <c r="BA229" i="28"/>
  <c r="AA229" i="28"/>
  <c r="AW229" i="28"/>
  <c r="AY229" i="28"/>
  <c r="BC344" i="28"/>
  <c r="AA344" i="28"/>
  <c r="BA344" i="28"/>
  <c r="U344" i="28"/>
  <c r="AY344" i="28"/>
  <c r="AW344" i="28"/>
  <c r="AO344" i="28"/>
  <c r="AS344" i="28"/>
  <c r="BC255" i="28"/>
  <c r="U255" i="28"/>
  <c r="BA255" i="28"/>
  <c r="AA255" i="28"/>
  <c r="AO255" i="28"/>
  <c r="AY255" i="28"/>
  <c r="AW255" i="28"/>
  <c r="AS255" i="28"/>
  <c r="AU101" i="28"/>
  <c r="AU51" i="28"/>
  <c r="U242" i="28"/>
  <c r="AY242" i="28"/>
  <c r="AO242" i="28"/>
  <c r="AS242" i="28"/>
  <c r="AW242" i="28"/>
  <c r="BA242" i="28"/>
  <c r="AA242" i="28"/>
  <c r="AI299" i="28"/>
  <c r="AO299" i="28"/>
  <c r="AY299" i="28"/>
  <c r="AW299" i="28"/>
  <c r="AS299" i="28"/>
  <c r="U299" i="28"/>
  <c r="BA299" i="28"/>
  <c r="AA299" i="28"/>
  <c r="AU233" i="28"/>
  <c r="BA266" i="28"/>
  <c r="AO266" i="28"/>
  <c r="U266" i="28"/>
  <c r="AY266" i="28"/>
  <c r="AA266" i="28"/>
  <c r="AS266" i="28"/>
  <c r="AW266" i="28"/>
  <c r="AU24" i="28"/>
  <c r="AO257" i="28"/>
  <c r="AS257" i="28"/>
  <c r="U257" i="28"/>
  <c r="BA257" i="28"/>
  <c r="AA257" i="28"/>
  <c r="AW257" i="28"/>
  <c r="AY257" i="28"/>
  <c r="AU227" i="28"/>
  <c r="AU78" i="28"/>
  <c r="AU39" i="28"/>
  <c r="BA335" i="28"/>
  <c r="U335" i="28"/>
  <c r="AW335" i="28"/>
  <c r="AA335" i="28"/>
  <c r="AO335" i="28"/>
  <c r="AS335" i="28"/>
  <c r="AY335" i="28"/>
  <c r="AU163" i="28"/>
  <c r="AU74" i="28"/>
  <c r="AO217" i="28"/>
  <c r="BA217" i="28"/>
  <c r="AW217" i="28"/>
  <c r="U217" i="28"/>
  <c r="AY217" i="28"/>
  <c r="AA217" i="28"/>
  <c r="AS217" i="28"/>
  <c r="AU22" i="28"/>
  <c r="BA158" i="28"/>
  <c r="AA158" i="28"/>
  <c r="U158" i="28"/>
  <c r="AO158" i="28"/>
  <c r="AW158" i="28"/>
  <c r="AS158" i="28"/>
  <c r="AY158" i="28"/>
  <c r="AU25" i="28"/>
  <c r="AA137" i="28"/>
  <c r="AO137" i="28"/>
  <c r="AW137" i="28"/>
  <c r="AS137" i="28"/>
  <c r="AU137" i="28"/>
  <c r="AY137" i="28"/>
  <c r="BA137" i="28"/>
  <c r="U137" i="28"/>
  <c r="Y309" i="28"/>
  <c r="AU309" i="28"/>
  <c r="AW309" i="28"/>
  <c r="AO309" i="28"/>
  <c r="AS309" i="28"/>
  <c r="U309" i="28"/>
  <c r="AA309" i="28"/>
  <c r="BA309" i="28"/>
  <c r="AY309" i="28"/>
  <c r="AI216" i="28"/>
  <c r="AO216" i="28"/>
  <c r="AS216" i="28"/>
  <c r="AU216" i="28"/>
  <c r="AA216" i="28"/>
  <c r="BA216" i="28"/>
  <c r="AW216" i="28"/>
  <c r="U216" i="28"/>
  <c r="AY216" i="28"/>
  <c r="AQ199" i="28"/>
  <c r="BA199" i="28"/>
  <c r="U199" i="28"/>
  <c r="AW199" i="28"/>
  <c r="AO199" i="28"/>
  <c r="AY199" i="28"/>
  <c r="AS199" i="28"/>
  <c r="AU199" i="28"/>
  <c r="AA199" i="28"/>
  <c r="BA286" i="28"/>
  <c r="AO286" i="28"/>
  <c r="AA286" i="28"/>
  <c r="AY286" i="28"/>
  <c r="AW286" i="28"/>
  <c r="AS286" i="28"/>
  <c r="U286" i="28"/>
  <c r="BA219" i="28"/>
  <c r="U219" i="28"/>
  <c r="AA219" i="28"/>
  <c r="AY219" i="28"/>
  <c r="AO219" i="28"/>
  <c r="AS219" i="28"/>
  <c r="AW219" i="28"/>
  <c r="BC171" i="28"/>
  <c r="AW171" i="28"/>
  <c r="BA171" i="28"/>
  <c r="U171" i="28"/>
  <c r="AO171" i="28"/>
  <c r="AA171" i="28"/>
  <c r="AY171" i="28"/>
  <c r="AS171" i="28"/>
  <c r="BA265" i="28"/>
  <c r="U265" i="28"/>
  <c r="AO265" i="28"/>
  <c r="AY265" i="28"/>
  <c r="AA265" i="28"/>
  <c r="AS265" i="28"/>
  <c r="AW265" i="28"/>
  <c r="AU252" i="28"/>
  <c r="AI294" i="28"/>
  <c r="U294" i="28"/>
  <c r="AS294" i="28"/>
  <c r="AO294" i="28"/>
  <c r="BA294" i="28"/>
  <c r="AY294" i="28"/>
  <c r="AW294" i="28"/>
  <c r="AA294" i="28"/>
  <c r="Q246" i="28"/>
  <c r="AO246" i="28"/>
  <c r="AS246" i="28"/>
  <c r="U246" i="28"/>
  <c r="BA246" i="28"/>
  <c r="AA246" i="28"/>
  <c r="AI292" i="28"/>
  <c r="AY292" i="28"/>
  <c r="BA292" i="28"/>
  <c r="U292" i="28"/>
  <c r="AW292" i="28"/>
  <c r="AA292" i="28"/>
  <c r="AO292" i="28"/>
  <c r="AS292" i="28"/>
  <c r="AG283" i="28"/>
  <c r="AA283" i="28"/>
  <c r="BA283" i="28"/>
  <c r="AW283" i="28"/>
  <c r="U283" i="28"/>
  <c r="AO283" i="28"/>
  <c r="AA175" i="28"/>
  <c r="AS175" i="28"/>
  <c r="AO175" i="28"/>
  <c r="BA175" i="28"/>
  <c r="AY175" i="28"/>
  <c r="U175" i="28"/>
  <c r="AW175" i="28"/>
  <c r="BA315" i="28"/>
  <c r="AO315" i="28"/>
  <c r="AY315" i="28"/>
  <c r="U315" i="28"/>
  <c r="AA315" i="28"/>
  <c r="AS315" i="28"/>
  <c r="AW315" i="28"/>
  <c r="BA174" i="28"/>
  <c r="AW174" i="28"/>
  <c r="AO253" i="28"/>
  <c r="AS253" i="28"/>
  <c r="AU154" i="28"/>
  <c r="AU286" i="28"/>
  <c r="AO190" i="28"/>
  <c r="BA190" i="28"/>
  <c r="AY190" i="28"/>
  <c r="AW190" i="28"/>
  <c r="AA190" i="28"/>
  <c r="U190" i="28"/>
  <c r="AS190" i="28"/>
  <c r="U348" i="28"/>
  <c r="AO348" i="28"/>
  <c r="BA348" i="28"/>
  <c r="AA348" i="28"/>
  <c r="AW348" i="28"/>
  <c r="AY348" i="28"/>
  <c r="AS348" i="28"/>
  <c r="AW181" i="28"/>
  <c r="AS181" i="28"/>
  <c r="U181" i="28"/>
  <c r="BA181" i="28"/>
  <c r="AO181" i="28"/>
  <c r="AA181" i="28"/>
  <c r="AY181" i="28"/>
  <c r="AU145" i="28"/>
  <c r="AU292" i="28"/>
  <c r="AU224" i="28"/>
  <c r="AU265" i="28"/>
  <c r="AU47" i="28"/>
  <c r="AU69" i="28"/>
  <c r="AU65" i="28"/>
  <c r="AI195" i="28"/>
  <c r="U195" i="28"/>
  <c r="AW195" i="28"/>
  <c r="AO195" i="28"/>
  <c r="AS195" i="28"/>
  <c r="AU195" i="28"/>
  <c r="AA195" i="28"/>
  <c r="BA195" i="28"/>
  <c r="AY195" i="28"/>
  <c r="AI213" i="28"/>
  <c r="BA213" i="28"/>
  <c r="AA213" i="28"/>
  <c r="AW213" i="28"/>
  <c r="AY213" i="28"/>
  <c r="U213" i="28"/>
  <c r="AS213" i="28"/>
  <c r="AU213" i="28"/>
  <c r="AO213" i="28"/>
  <c r="AI343" i="28"/>
  <c r="AO343" i="28"/>
  <c r="AY343" i="28"/>
  <c r="AU343" i="28"/>
  <c r="AW343" i="28"/>
  <c r="AS343" i="28"/>
  <c r="AA343" i="28"/>
  <c r="U343" i="28"/>
  <c r="BA343" i="28"/>
  <c r="AS174" i="28"/>
  <c r="U174" i="28"/>
  <c r="AO159" i="28"/>
  <c r="AY305" i="28"/>
  <c r="AW47" i="28"/>
  <c r="AS316" i="28"/>
  <c r="AW316" i="28"/>
  <c r="AA253" i="28"/>
  <c r="AA81" i="28"/>
  <c r="BA347" i="28"/>
  <c r="AA43" i="28"/>
  <c r="AY246" i="28"/>
  <c r="AY283" i="28"/>
  <c r="AC59" i="28"/>
  <c r="Q101" i="28"/>
  <c r="AO268" i="28"/>
  <c r="AS268" i="28"/>
  <c r="AW268" i="28"/>
  <c r="BA268" i="28"/>
  <c r="U268" i="28"/>
  <c r="AA268" i="28"/>
  <c r="AY268" i="28"/>
  <c r="AI341" i="28"/>
  <c r="AA341" i="28"/>
  <c r="AW341" i="28"/>
  <c r="U341" i="28"/>
  <c r="BA341" i="28"/>
  <c r="AS341" i="28"/>
  <c r="AY341" i="28"/>
  <c r="AO341" i="28"/>
  <c r="AI157" i="28"/>
  <c r="AA157" i="28"/>
  <c r="BA157" i="28"/>
  <c r="AY157" i="28"/>
  <c r="U157" i="28"/>
  <c r="AW157" i="28"/>
  <c r="AO157" i="28"/>
  <c r="AS157" i="28"/>
  <c r="AI136" i="28"/>
  <c r="BA136" i="28"/>
  <c r="AO136" i="28"/>
  <c r="AA136" i="28"/>
  <c r="AW136" i="28"/>
  <c r="AY136" i="28"/>
  <c r="U136" i="28"/>
  <c r="AS136" i="28"/>
  <c r="AI162" i="28"/>
  <c r="AW162" i="28"/>
  <c r="BA162" i="28"/>
  <c r="AO162" i="28"/>
  <c r="U162" i="28"/>
  <c r="AY162" i="28"/>
  <c r="AA162" i="28"/>
  <c r="AS162" i="28"/>
  <c r="AK63" i="28"/>
  <c r="U63" i="28"/>
  <c r="AU63" i="28"/>
  <c r="AY63" i="28"/>
  <c r="AA63" i="28"/>
  <c r="AW63" i="28"/>
  <c r="AO63" i="28"/>
  <c r="AS63" i="28"/>
  <c r="AM86" i="28"/>
  <c r="AU86" i="28"/>
  <c r="BA86" i="28"/>
  <c r="AO86" i="28"/>
  <c r="AS86" i="28"/>
  <c r="AA86" i="28"/>
  <c r="AW86" i="28"/>
  <c r="AY86" i="28"/>
  <c r="U86" i="28"/>
  <c r="AK27" i="28"/>
  <c r="AU27" i="28"/>
  <c r="AS27" i="28"/>
  <c r="AY27" i="28"/>
  <c r="AW27" i="28"/>
  <c r="AA27" i="28"/>
  <c r="U27" i="28"/>
  <c r="AO27" i="28"/>
  <c r="AK102" i="28"/>
  <c r="BA102" i="28"/>
  <c r="AA102" i="28"/>
  <c r="AS102" i="28"/>
  <c r="U102" i="28"/>
  <c r="AO102" i="28"/>
  <c r="AY102" i="28"/>
  <c r="AW102" i="28"/>
  <c r="AI201" i="28"/>
  <c r="AW201" i="28"/>
  <c r="AS201" i="28"/>
  <c r="U201" i="28"/>
  <c r="BA201" i="28"/>
  <c r="AO201" i="28"/>
  <c r="AA201" i="28"/>
  <c r="AY201" i="28"/>
  <c r="AU212" i="28"/>
  <c r="AA173" i="28"/>
  <c r="AS173" i="28"/>
  <c r="AO173" i="28"/>
  <c r="BA173" i="28"/>
  <c r="AW173" i="28"/>
  <c r="U173" i="28"/>
  <c r="AY173" i="28"/>
  <c r="AU46" i="28"/>
  <c r="AM80" i="28"/>
  <c r="AU80" i="28"/>
  <c r="AO80" i="28"/>
  <c r="BA80" i="28"/>
  <c r="U80" i="28"/>
  <c r="AS80" i="28"/>
  <c r="AW80" i="28"/>
  <c r="AA80" i="28"/>
  <c r="AY80" i="28"/>
  <c r="AQ259" i="28"/>
  <c r="AW259" i="28"/>
  <c r="AS259" i="28"/>
  <c r="U259" i="28"/>
  <c r="BA259" i="28"/>
  <c r="AO259" i="28"/>
  <c r="AA259" i="28"/>
  <c r="AY259" i="28"/>
  <c r="AQ345" i="28"/>
  <c r="AY345" i="28"/>
  <c r="AO345" i="28"/>
  <c r="U345" i="28"/>
  <c r="AS345" i="28"/>
  <c r="AW345" i="28"/>
  <c r="BA345" i="28"/>
  <c r="AA345" i="28"/>
  <c r="AQ302" i="28"/>
  <c r="BA302" i="28"/>
  <c r="AO302" i="28"/>
  <c r="AA302" i="28"/>
  <c r="AY302" i="28"/>
  <c r="AW302" i="28"/>
  <c r="AS302" i="28"/>
  <c r="U302" i="28"/>
  <c r="AK83" i="28"/>
  <c r="AU83" i="28"/>
  <c r="AY83" i="28"/>
  <c r="BA83" i="28"/>
  <c r="AO83" i="28"/>
  <c r="AS83" i="28"/>
  <c r="U83" i="28"/>
  <c r="AW83" i="28"/>
  <c r="AA83" i="28"/>
  <c r="AU272" i="28"/>
  <c r="AM54" i="28"/>
  <c r="AS54" i="28"/>
  <c r="AW54" i="28"/>
  <c r="AA54" i="28"/>
  <c r="U54" i="28"/>
  <c r="AY54" i="28"/>
  <c r="AO54" i="28"/>
  <c r="Q73" i="28"/>
  <c r="AS73" i="28"/>
  <c r="U73" i="28"/>
  <c r="AY73" i="28"/>
  <c r="AO73" i="28"/>
  <c r="AW73" i="28"/>
  <c r="AA73" i="28"/>
  <c r="AA66" i="28"/>
  <c r="AW66" i="28"/>
  <c r="AY66" i="28"/>
  <c r="AS66" i="28"/>
  <c r="U66" i="28"/>
  <c r="AO66" i="28"/>
  <c r="Q64" i="28"/>
  <c r="AY64" i="28"/>
  <c r="AS64" i="28"/>
  <c r="AO64" i="28"/>
  <c r="U64" i="28"/>
  <c r="AA64" i="28"/>
  <c r="AW64" i="28"/>
  <c r="AK77" i="28"/>
  <c r="AA77" i="28"/>
  <c r="AO77" i="28"/>
  <c r="AS77" i="28"/>
  <c r="AW77" i="28"/>
  <c r="U77" i="28"/>
  <c r="AY77" i="28"/>
  <c r="AQ17" i="28"/>
  <c r="AA17" i="28"/>
  <c r="AY17" i="28"/>
  <c r="AW17" i="28"/>
  <c r="BA17" i="28"/>
  <c r="U17" i="28"/>
  <c r="AS17" i="28"/>
  <c r="AO17" i="28"/>
  <c r="AO95" i="28"/>
  <c r="AS95" i="28"/>
  <c r="AW95" i="28"/>
  <c r="BA95" i="28"/>
  <c r="U95" i="28"/>
  <c r="AA95" i="28"/>
  <c r="AY95" i="28"/>
  <c r="Q34" i="28"/>
  <c r="U34" i="28"/>
  <c r="AA34" i="28"/>
  <c r="AO34" i="28"/>
  <c r="AS34" i="28"/>
  <c r="AW34" i="28"/>
  <c r="AY34" i="28"/>
  <c r="U35" i="28"/>
  <c r="AY35" i="28"/>
  <c r="AS35" i="28"/>
  <c r="AA35" i="28"/>
  <c r="AO35" i="28"/>
  <c r="AW35" i="28"/>
  <c r="AU329" i="28"/>
  <c r="AU148" i="28"/>
  <c r="AU230" i="28"/>
  <c r="BC58" i="28"/>
  <c r="AA58" i="28"/>
  <c r="AS58" i="28"/>
  <c r="AO58" i="28"/>
  <c r="AW58" i="28"/>
  <c r="U58" i="28"/>
  <c r="AY58" i="28"/>
  <c r="BC94" i="28"/>
  <c r="BA94" i="28"/>
  <c r="AO94" i="28"/>
  <c r="AS94" i="28"/>
  <c r="AW94" i="28"/>
  <c r="U94" i="28"/>
  <c r="AY94" i="28"/>
  <c r="AA94" i="28"/>
  <c r="AQ44" i="28"/>
  <c r="AY44" i="28"/>
  <c r="AS44" i="28"/>
  <c r="AO44" i="28"/>
  <c r="U44" i="28"/>
  <c r="AW44" i="28"/>
  <c r="AA44" i="28"/>
  <c r="AI289" i="28"/>
  <c r="BA289" i="28"/>
  <c r="AW289" i="28"/>
  <c r="AA289" i="28"/>
  <c r="AO289" i="28"/>
  <c r="U289" i="28"/>
  <c r="AS289" i="28"/>
  <c r="AY289" i="28"/>
  <c r="AM23" i="28"/>
  <c r="AO23" i="28"/>
  <c r="AU23" i="28"/>
  <c r="AS23" i="28"/>
  <c r="AY23" i="28"/>
  <c r="AW23" i="28"/>
  <c r="U23" i="28"/>
  <c r="AA23" i="28"/>
  <c r="BA147" i="28"/>
  <c r="AY147" i="28"/>
  <c r="AO147" i="28"/>
  <c r="AW147" i="28"/>
  <c r="U147" i="28"/>
  <c r="AS147" i="28"/>
  <c r="AA147" i="28"/>
  <c r="AU140" i="28"/>
  <c r="AU271" i="28"/>
  <c r="AI183" i="28"/>
  <c r="AW183" i="28"/>
  <c r="AA183" i="28"/>
  <c r="U183" i="28"/>
  <c r="AS183" i="28"/>
  <c r="AO183" i="28"/>
  <c r="BA183" i="28"/>
  <c r="AY183" i="28"/>
  <c r="AI143" i="28"/>
  <c r="AA143" i="28"/>
  <c r="U143" i="28"/>
  <c r="AY143" i="28"/>
  <c r="AS143" i="28"/>
  <c r="AW143" i="28"/>
  <c r="BA143" i="28"/>
  <c r="AO143" i="28"/>
  <c r="U276" i="28"/>
  <c r="AS276" i="28"/>
  <c r="AA276" i="28"/>
  <c r="BA276" i="28"/>
  <c r="AW276" i="28"/>
  <c r="AO276" i="28"/>
  <c r="AY276" i="28"/>
  <c r="AG273" i="28"/>
  <c r="AW273" i="28"/>
  <c r="AS273" i="28"/>
  <c r="AY273" i="28"/>
  <c r="BA273" i="28"/>
  <c r="U273" i="28"/>
  <c r="AA273" i="28"/>
  <c r="AO273" i="28"/>
  <c r="BC90" i="28"/>
  <c r="AS90" i="28"/>
  <c r="U90" i="28"/>
  <c r="AA90" i="28"/>
  <c r="AY90" i="28"/>
  <c r="AO90" i="28"/>
  <c r="BA90" i="28"/>
  <c r="AW90" i="28"/>
  <c r="AU210" i="28"/>
  <c r="BC193" i="28"/>
  <c r="U193" i="28"/>
  <c r="BA193" i="28"/>
  <c r="AA193" i="28"/>
  <c r="AW193" i="28"/>
  <c r="AO193" i="28"/>
  <c r="AY193" i="28"/>
  <c r="AS193" i="28"/>
  <c r="AU301" i="28"/>
  <c r="AU349" i="28"/>
  <c r="AK331" i="28"/>
  <c r="AW331" i="28"/>
  <c r="U331" i="28"/>
  <c r="AO331" i="28"/>
  <c r="AS331" i="28"/>
  <c r="AA331" i="28"/>
  <c r="BA331" i="28"/>
  <c r="AY331" i="28"/>
  <c r="AU82" i="28"/>
  <c r="AU19" i="28"/>
  <c r="AU87" i="28"/>
  <c r="AU245" i="28"/>
  <c r="BC310" i="28"/>
  <c r="AO310" i="28"/>
  <c r="BA310" i="28"/>
  <c r="AY310" i="28"/>
  <c r="AW310" i="28"/>
  <c r="AA310" i="28"/>
  <c r="U310" i="28"/>
  <c r="AS310" i="28"/>
  <c r="AU95" i="28"/>
  <c r="AU36" i="28"/>
  <c r="AU229" i="28"/>
  <c r="AU35" i="28"/>
  <c r="BC185" i="28"/>
  <c r="AY185" i="28"/>
  <c r="BA185" i="28"/>
  <c r="U185" i="28"/>
  <c r="AA185" i="28"/>
  <c r="AO185" i="28"/>
  <c r="AW185" i="28"/>
  <c r="AS185" i="28"/>
  <c r="BC346" i="28"/>
  <c r="AO346" i="28"/>
  <c r="AS346" i="28"/>
  <c r="BA346" i="28"/>
  <c r="AY346" i="28"/>
  <c r="U346" i="28"/>
  <c r="AA346" i="28"/>
  <c r="AW346" i="28"/>
  <c r="AI191" i="28"/>
  <c r="BA191" i="28"/>
  <c r="AY191" i="28"/>
  <c r="U191" i="28"/>
  <c r="AW191" i="28"/>
  <c r="AA191" i="28"/>
  <c r="AS191" i="28"/>
  <c r="AO191" i="28"/>
  <c r="AI187" i="28"/>
  <c r="AW187" i="28"/>
  <c r="AS187" i="28"/>
  <c r="AY187" i="28"/>
  <c r="BA187" i="28"/>
  <c r="AA187" i="28"/>
  <c r="U187" i="28"/>
  <c r="AO187" i="28"/>
  <c r="AI338" i="28"/>
  <c r="AA338" i="28"/>
  <c r="AW338" i="28"/>
  <c r="U338" i="28"/>
  <c r="AO338" i="28"/>
  <c r="AU338" i="28"/>
  <c r="BA338" i="28"/>
  <c r="AY338" i="28"/>
  <c r="AS338" i="28"/>
  <c r="AW139" i="28"/>
  <c r="AY139" i="28"/>
  <c r="AO139" i="28"/>
  <c r="AS139" i="28"/>
  <c r="AU139" i="28"/>
  <c r="U139" i="28"/>
  <c r="BA139" i="28"/>
  <c r="AA139" i="28"/>
  <c r="AW278" i="28"/>
  <c r="AY278" i="28"/>
  <c r="U278" i="28"/>
  <c r="AS278" i="28"/>
  <c r="AU278" i="28"/>
  <c r="AA278" i="28"/>
  <c r="BA278" i="28"/>
  <c r="AO278" i="28"/>
  <c r="AI150" i="28"/>
  <c r="U150" i="28"/>
  <c r="AO150" i="28"/>
  <c r="AA150" i="28"/>
  <c r="AS150" i="28"/>
  <c r="AW150" i="28"/>
  <c r="BA150" i="28"/>
  <c r="AY150" i="28"/>
  <c r="AI320" i="28"/>
  <c r="BA320" i="28"/>
  <c r="AW320" i="28"/>
  <c r="U320" i="28"/>
  <c r="AY320" i="28"/>
  <c r="AA320" i="28"/>
  <c r="AS320" i="28"/>
  <c r="AO320" i="28"/>
  <c r="AU302" i="28"/>
  <c r="AU59" i="28"/>
  <c r="U291" i="28"/>
  <c r="BA291" i="28"/>
  <c r="AW291" i="28"/>
  <c r="AA291" i="28"/>
  <c r="AY291" i="28"/>
  <c r="AO291" i="28"/>
  <c r="AS291" i="28"/>
  <c r="AU263" i="28"/>
  <c r="BA197" i="28"/>
  <c r="U197" i="28"/>
  <c r="AA197" i="28"/>
  <c r="AW197" i="28"/>
  <c r="AY197" i="28"/>
  <c r="AS197" i="28"/>
  <c r="AO197" i="28"/>
  <c r="AU289" i="28"/>
  <c r="U240" i="28"/>
  <c r="AO240" i="28"/>
  <c r="AA240" i="28"/>
  <c r="AS240" i="28"/>
  <c r="AU240" i="28"/>
  <c r="AW240" i="28"/>
  <c r="BA240" i="28"/>
  <c r="AY240" i="28"/>
  <c r="AI281" i="28"/>
  <c r="U281" i="28"/>
  <c r="AY281" i="28"/>
  <c r="AW281" i="28"/>
  <c r="AS281" i="28"/>
  <c r="AA281" i="28"/>
  <c r="BA281" i="28"/>
  <c r="AO281" i="28"/>
  <c r="AI225" i="28"/>
  <c r="BA225" i="28"/>
  <c r="AA225" i="28"/>
  <c r="AW225" i="28"/>
  <c r="AY225" i="28"/>
  <c r="U225" i="28"/>
  <c r="AS225" i="28"/>
  <c r="AO225" i="28"/>
  <c r="AI249" i="28"/>
  <c r="BA249" i="28"/>
  <c r="AA249" i="28"/>
  <c r="AW249" i="28"/>
  <c r="AY249" i="28"/>
  <c r="AO249" i="28"/>
  <c r="AS249" i="28"/>
  <c r="U249" i="28"/>
  <c r="AI152" i="28"/>
  <c r="AW152" i="28"/>
  <c r="AY152" i="28"/>
  <c r="U152" i="28"/>
  <c r="AU246" i="28"/>
  <c r="AU234" i="28"/>
  <c r="AU219" i="28"/>
  <c r="AU260" i="28"/>
  <c r="AI327" i="28"/>
  <c r="U327" i="28"/>
  <c r="AY327" i="28"/>
  <c r="AO327" i="28"/>
  <c r="AS327" i="28"/>
  <c r="AA327" i="28"/>
  <c r="BA327" i="28"/>
  <c r="AW327" i="28"/>
  <c r="AI267" i="28"/>
  <c r="AO267" i="28"/>
  <c r="AS267" i="28"/>
  <c r="AY267" i="28"/>
  <c r="BA267" i="28"/>
  <c r="U267" i="28"/>
  <c r="AW267" i="28"/>
  <c r="AA267" i="28"/>
  <c r="AI351" i="28"/>
  <c r="AW351" i="28"/>
  <c r="BA351" i="28"/>
  <c r="AY351" i="28"/>
  <c r="U351" i="28"/>
  <c r="AS351" i="28"/>
  <c r="AA351" i="28"/>
  <c r="AO351" i="28"/>
  <c r="AI220" i="28"/>
  <c r="AY220" i="28"/>
  <c r="AS220" i="28"/>
  <c r="AO220" i="28"/>
  <c r="BA220" i="28"/>
  <c r="AW220" i="28"/>
  <c r="AA220" i="28"/>
  <c r="U220" i="28"/>
  <c r="AU235" i="28"/>
  <c r="AI232" i="28"/>
  <c r="U232" i="28"/>
  <c r="BA232" i="28"/>
  <c r="AO232" i="28"/>
  <c r="AW232" i="28"/>
  <c r="AA232" i="28"/>
  <c r="AY232" i="28"/>
  <c r="AS232" i="28"/>
  <c r="BA298" i="28"/>
  <c r="U298" i="28"/>
  <c r="AW298" i="28"/>
  <c r="AU298" i="28"/>
  <c r="AY298" i="28"/>
  <c r="AA298" i="28"/>
  <c r="AS298" i="28"/>
  <c r="AO298" i="28"/>
  <c r="AU81" i="28"/>
  <c r="AU58" i="28"/>
  <c r="AU16" i="28"/>
  <c r="AU75" i="28"/>
  <c r="AI202" i="28"/>
  <c r="AA202" i="28"/>
  <c r="AS202" i="28"/>
  <c r="AU202" i="28"/>
  <c r="AW202" i="28"/>
  <c r="BA202" i="28"/>
  <c r="U202" i="28"/>
  <c r="AY202" i="28"/>
  <c r="AO202" i="28"/>
  <c r="AA211" i="28"/>
  <c r="AY211" i="28"/>
  <c r="AW211" i="28"/>
  <c r="U211" i="28"/>
  <c r="AU211" i="28"/>
  <c r="AO211" i="28"/>
  <c r="BA211" i="28"/>
  <c r="AS211" i="28"/>
  <c r="AI307" i="28"/>
  <c r="AW307" i="28"/>
  <c r="AY307" i="28"/>
  <c r="U307" i="28"/>
  <c r="AS307" i="28"/>
  <c r="AO307" i="28"/>
  <c r="AA307" i="28"/>
  <c r="AU307" i="28"/>
  <c r="BA307" i="28"/>
  <c r="AE247" i="28"/>
  <c r="U247" i="28"/>
  <c r="AS247" i="28"/>
  <c r="AU247" i="28"/>
  <c r="AW247" i="28"/>
  <c r="AA247" i="28"/>
  <c r="AY247" i="28"/>
  <c r="BA247" i="28"/>
  <c r="AO247" i="28"/>
  <c r="AY174" i="28"/>
  <c r="AS159" i="28"/>
  <c r="AA159" i="28"/>
  <c r="AO305" i="28"/>
  <c r="AY47" i="28"/>
  <c r="AY316" i="28"/>
  <c r="BA316" i="28"/>
  <c r="U253" i="28"/>
  <c r="AO152" i="28"/>
  <c r="U81" i="28"/>
  <c r="AW347" i="28"/>
  <c r="U189" i="28"/>
  <c r="AW246" i="28"/>
  <c r="AY314" i="28"/>
  <c r="AS49" i="28"/>
  <c r="AS243" i="28"/>
  <c r="AO243" i="28"/>
  <c r="AY144" i="28"/>
  <c r="AI319" i="28"/>
  <c r="BA319" i="28"/>
  <c r="AO319" i="28"/>
  <c r="AI206" i="28"/>
  <c r="BA206" i="28"/>
  <c r="U206" i="28"/>
  <c r="AY317" i="28"/>
  <c r="AY222" i="28"/>
  <c r="AS56" i="28"/>
  <c r="AW49" i="28"/>
  <c r="AO49" i="28"/>
  <c r="AY243" i="28"/>
  <c r="U243" i="28"/>
  <c r="AO144" i="28"/>
  <c r="AA319" i="28"/>
  <c r="AO206" i="28"/>
  <c r="AE333" i="28"/>
  <c r="BA333" i="28"/>
  <c r="AW333" i="28"/>
  <c r="AO333" i="28"/>
  <c r="AY333" i="28"/>
  <c r="U333" i="28"/>
  <c r="AS333" i="28"/>
  <c r="AU333" i="28"/>
  <c r="AA333" i="28"/>
  <c r="AG317" i="28"/>
  <c r="BA317" i="28"/>
  <c r="U317" i="28"/>
  <c r="AA317" i="28"/>
  <c r="AO317" i="28"/>
  <c r="AC238" i="28"/>
  <c r="AU238" i="28"/>
  <c r="AO238" i="28"/>
  <c r="BA238" i="28"/>
  <c r="AA238" i="28"/>
  <c r="U238" i="28"/>
  <c r="AY238" i="28"/>
  <c r="AW238" i="28"/>
  <c r="AS238" i="28"/>
  <c r="BA205" i="28"/>
  <c r="AW205" i="28"/>
  <c r="AA205" i="28"/>
  <c r="U205" i="28"/>
  <c r="AY205" i="28"/>
  <c r="AS205" i="28"/>
  <c r="AU205" i="28"/>
  <c r="AO205" i="28"/>
  <c r="U222" i="28"/>
  <c r="AW222" i="28"/>
  <c r="AO222" i="28"/>
  <c r="AS222" i="28"/>
  <c r="AU222" i="28"/>
  <c r="AA222" i="28"/>
  <c r="AI226" i="28"/>
  <c r="U226" i="28"/>
  <c r="AS226" i="28"/>
  <c r="AU226" i="28"/>
  <c r="AA226" i="28"/>
  <c r="BA226" i="28"/>
  <c r="AO226" i="28"/>
  <c r="AW226" i="28"/>
  <c r="AY226" i="28"/>
  <c r="AS318" i="28"/>
  <c r="AO318" i="28"/>
  <c r="AS258" i="28"/>
  <c r="AO258" i="28"/>
  <c r="AS269" i="28"/>
  <c r="AY269" i="28"/>
  <c r="AY56" i="28"/>
  <c r="U56" i="28"/>
  <c r="AA49" i="28"/>
  <c r="U49" i="28"/>
  <c r="AW243" i="28"/>
  <c r="BA243" i="28"/>
  <c r="AS179" i="28"/>
  <c r="AY179" i="28"/>
  <c r="AS180" i="28"/>
  <c r="AW180" i="28"/>
  <c r="AA261" i="28"/>
  <c r="AS144" i="28"/>
  <c r="AK76" i="28"/>
  <c r="AY76" i="28"/>
  <c r="U76" i="28"/>
  <c r="U319" i="28"/>
  <c r="AI322" i="28"/>
  <c r="BA322" i="28"/>
  <c r="AO322" i="28"/>
  <c r="AY206" i="28"/>
  <c r="AU317" i="28"/>
  <c r="AW144" i="28"/>
  <c r="AA144" i="28"/>
  <c r="AS317" i="28"/>
  <c r="AS250" i="28"/>
  <c r="AA250" i="28"/>
  <c r="AS336" i="28"/>
  <c r="U336" i="28"/>
  <c r="AS237" i="28"/>
  <c r="AA237" i="28"/>
  <c r="AS182" i="28"/>
  <c r="AW182" i="28"/>
  <c r="AS153" i="28"/>
  <c r="AW153" i="28"/>
  <c r="AW300" i="28"/>
  <c r="AY250" i="28"/>
  <c r="U250" i="28"/>
  <c r="AY336" i="28"/>
  <c r="AA336" i="28"/>
  <c r="AS138" i="28"/>
  <c r="U138" i="28"/>
  <c r="AS277" i="28"/>
  <c r="AO277" i="28"/>
  <c r="AY237" i="28"/>
  <c r="U237" i="28"/>
  <c r="AY182" i="28"/>
  <c r="AO182" i="28"/>
  <c r="AO153" i="28"/>
  <c r="AA153" i="28"/>
  <c r="AA300" i="28"/>
  <c r="AO300" i="28"/>
  <c r="AA170" i="28"/>
  <c r="AO170" i="28"/>
  <c r="AY209" i="28"/>
  <c r="AO209" i="28"/>
  <c r="AW250" i="28"/>
  <c r="BA250" i="28"/>
  <c r="AO336" i="28"/>
  <c r="AW138" i="28"/>
  <c r="AO138" i="28"/>
  <c r="AY277" i="28"/>
  <c r="AW277" i="28"/>
  <c r="AA188" i="28"/>
  <c r="U188" i="28"/>
  <c r="AA352" i="28"/>
  <c r="U352" i="28"/>
  <c r="AI336" i="28"/>
  <c r="AU336" i="28"/>
  <c r="AA297" i="28"/>
  <c r="AY297" i="28"/>
  <c r="U297" i="28"/>
  <c r="AW297" i="28"/>
  <c r="BA297" i="28"/>
  <c r="AQ213" i="28"/>
  <c r="AQ195" i="28"/>
  <c r="AQ343" i="28"/>
  <c r="BC343" i="28"/>
  <c r="BC213" i="28"/>
  <c r="AG173" i="28"/>
  <c r="AE36" i="28"/>
  <c r="Y36" i="28"/>
  <c r="AC31" i="28"/>
  <c r="AE268" i="28"/>
  <c r="Y312" i="28"/>
  <c r="AE312" i="28"/>
  <c r="AC312" i="28"/>
  <c r="AE306" i="28"/>
  <c r="AI31" i="28"/>
  <c r="S226" i="28"/>
  <c r="AC268" i="28"/>
  <c r="K92" i="28"/>
  <c r="Y306" i="28"/>
  <c r="K36" i="28"/>
  <c r="O36" i="28"/>
  <c r="AC82" i="28"/>
  <c r="AG151" i="28"/>
  <c r="AG92" i="28"/>
  <c r="AG312" i="28"/>
  <c r="Y47" i="28"/>
  <c r="AC149" i="28"/>
  <c r="AK200" i="28"/>
  <c r="AG51" i="28"/>
  <c r="AC51" i="28"/>
  <c r="Y63" i="28"/>
  <c r="AG52" i="28"/>
  <c r="AE18" i="28"/>
  <c r="AG256" i="28"/>
  <c r="AC36" i="28"/>
  <c r="Q344" i="28"/>
  <c r="Q312" i="28"/>
  <c r="Q162" i="28"/>
  <c r="AG31" i="28"/>
  <c r="Q306" i="28"/>
  <c r="AK226" i="28"/>
  <c r="AK329" i="28"/>
  <c r="AK312" i="28"/>
  <c r="AM226" i="28"/>
  <c r="AK139" i="28"/>
  <c r="AK218" i="28"/>
  <c r="AQ152" i="28"/>
  <c r="Y66" i="28"/>
  <c r="Q293" i="28"/>
  <c r="AG54" i="28"/>
  <c r="Q292" i="28"/>
  <c r="Y292" i="28"/>
  <c r="Y345" i="28"/>
  <c r="Q257" i="28"/>
  <c r="Y147" i="28"/>
  <c r="AC289" i="28"/>
  <c r="Q289" i="28"/>
  <c r="AG289" i="28"/>
  <c r="Q317" i="28"/>
  <c r="O73" i="28"/>
  <c r="AG155" i="28"/>
  <c r="AG137" i="28"/>
  <c r="AE155" i="28"/>
  <c r="Y242" i="28"/>
  <c r="AG35" i="28"/>
  <c r="Y34" i="28"/>
  <c r="AE216" i="28"/>
  <c r="AI137" i="28"/>
  <c r="AK216" i="28"/>
  <c r="AK317" i="28"/>
  <c r="AG299" i="28"/>
  <c r="O54" i="28"/>
  <c r="AG23" i="28"/>
  <c r="AC313" i="28"/>
  <c r="O137" i="28"/>
  <c r="AC190" i="28"/>
  <c r="Y299" i="28"/>
  <c r="AE299" i="28"/>
  <c r="Q54" i="28"/>
  <c r="Y54" i="28"/>
  <c r="K23" i="28"/>
  <c r="AC23" i="28"/>
  <c r="O23" i="28"/>
  <c r="AG302" i="28"/>
  <c r="Y333" i="28"/>
  <c r="AC79" i="28"/>
  <c r="Q137" i="28"/>
  <c r="Y329" i="28"/>
  <c r="AG147" i="28"/>
  <c r="Q147" i="28"/>
  <c r="AG276" i="28"/>
  <c r="AE289" i="28"/>
  <c r="K73" i="28"/>
  <c r="K94" i="28"/>
  <c r="Q155" i="28"/>
  <c r="Q35" i="28"/>
  <c r="AG329" i="28"/>
  <c r="Q216" i="28"/>
  <c r="AI329" i="28"/>
  <c r="AG257" i="28"/>
  <c r="Q212" i="28"/>
  <c r="Q329" i="28"/>
  <c r="Y293" i="28"/>
  <c r="AE137" i="28"/>
  <c r="Q266" i="28"/>
  <c r="Q299" i="28"/>
  <c r="AE54" i="28"/>
  <c r="Y23" i="28"/>
  <c r="K79" i="28"/>
  <c r="Y155" i="28"/>
  <c r="Y137" i="28"/>
  <c r="AC266" i="28"/>
  <c r="AC329" i="28"/>
  <c r="AC155" i="28"/>
  <c r="AE58" i="28"/>
  <c r="K137" i="28"/>
  <c r="AE329" i="28"/>
  <c r="AG216" i="28"/>
  <c r="AC216" i="28"/>
  <c r="BC211" i="28"/>
  <c r="S159" i="28"/>
  <c r="S169" i="28"/>
  <c r="S290" i="28"/>
  <c r="S323" i="28"/>
  <c r="S347" i="28"/>
  <c r="S239" i="28"/>
  <c r="S177" i="28"/>
  <c r="S303" i="28"/>
  <c r="AQ159" i="28"/>
  <c r="Y254" i="28"/>
  <c r="AE254" i="28"/>
  <c r="AE75" i="28"/>
  <c r="K75" i="28"/>
  <c r="O55" i="28"/>
  <c r="AE55" i="28"/>
  <c r="AE178" i="28"/>
  <c r="Q178" i="28"/>
  <c r="AC16" i="28"/>
  <c r="Y16" i="28"/>
  <c r="AC38" i="28"/>
  <c r="AE24" i="28"/>
  <c r="Y28" i="28"/>
  <c r="Y103" i="28"/>
  <c r="Y296" i="28"/>
  <c r="O72" i="28"/>
  <c r="Y59" i="28"/>
  <c r="O68" i="28"/>
  <c r="Q38" i="28"/>
  <c r="AG233" i="28"/>
  <c r="Q230" i="28"/>
  <c r="AC24" i="28"/>
  <c r="AC254" i="28"/>
  <c r="Q75" i="28"/>
  <c r="AG75" i="28"/>
  <c r="AC340" i="28"/>
  <c r="AC55" i="28"/>
  <c r="Y55" i="28"/>
  <c r="AC19" i="28"/>
  <c r="AG178" i="28"/>
  <c r="AE16" i="28"/>
  <c r="K16" i="28"/>
  <c r="AG72" i="28"/>
  <c r="O61" i="28"/>
  <c r="Q59" i="28"/>
  <c r="Q68" i="28"/>
  <c r="K68" i="28"/>
  <c r="AC46" i="28"/>
  <c r="O24" i="28"/>
  <c r="Y81" i="28"/>
  <c r="Q254" i="28"/>
  <c r="AC75" i="28"/>
  <c r="Y75" i="28"/>
  <c r="Q340" i="28"/>
  <c r="AG55" i="28"/>
  <c r="AG19" i="28"/>
  <c r="O19" i="28"/>
  <c r="Y178" i="28"/>
  <c r="AG16" i="28"/>
  <c r="AG186" i="28"/>
  <c r="Q24" i="28"/>
  <c r="AE28" i="28"/>
  <c r="Y72" i="28"/>
  <c r="K61" i="28"/>
  <c r="Q272" i="28"/>
  <c r="Y68" i="28"/>
  <c r="AE68" i="28"/>
  <c r="Y230" i="28"/>
  <c r="AG103" i="28"/>
  <c r="AG37" i="28"/>
  <c r="AC69" i="28"/>
  <c r="AG24" i="28"/>
  <c r="Q48" i="28"/>
  <c r="BC247" i="28"/>
  <c r="BC202" i="28"/>
  <c r="BC307" i="28"/>
  <c r="AI240" i="28"/>
  <c r="AG240" i="28"/>
  <c r="AE240" i="28"/>
  <c r="Y240" i="28"/>
  <c r="Q240" i="28"/>
  <c r="AI246" i="28"/>
  <c r="AC246" i="28"/>
  <c r="AI283" i="28"/>
  <c r="Y283" i="28"/>
  <c r="Q283" i="28"/>
  <c r="AE283" i="28"/>
  <c r="AC283" i="28"/>
  <c r="AI175" i="28"/>
  <c r="AE175" i="28"/>
  <c r="AG175" i="28"/>
  <c r="Y175" i="28"/>
  <c r="Q175" i="28"/>
  <c r="AI315" i="28"/>
  <c r="Y315" i="28"/>
  <c r="AE315" i="28"/>
  <c r="AG315" i="28"/>
  <c r="AC315" i="28"/>
  <c r="AI174" i="28"/>
  <c r="Q174" i="28"/>
  <c r="AG174" i="28"/>
  <c r="AE174" i="28"/>
  <c r="AC174" i="28"/>
  <c r="AI253" i="28"/>
  <c r="AE253" i="28"/>
  <c r="AC253" i="28"/>
  <c r="Y253" i="28"/>
  <c r="AG253" i="28"/>
  <c r="AE190" i="28"/>
  <c r="AI348" i="28"/>
  <c r="Y348" i="28"/>
  <c r="AC348" i="28"/>
  <c r="Q348" i="28"/>
  <c r="AI181" i="28"/>
  <c r="AE181" i="28"/>
  <c r="AM181" i="28"/>
  <c r="AG181" i="28"/>
  <c r="AC181" i="28"/>
  <c r="Q181" i="28"/>
  <c r="AI167" i="28"/>
  <c r="AM167" i="28"/>
  <c r="AE167" i="28"/>
  <c r="Y167" i="28"/>
  <c r="AK167" i="28"/>
  <c r="AC167" i="28"/>
  <c r="AG167" i="28"/>
  <c r="AK313" i="28"/>
  <c r="AI313" i="28"/>
  <c r="S313" i="28"/>
  <c r="AM313" i="28"/>
  <c r="Q313" i="28"/>
  <c r="AI333" i="28"/>
  <c r="S333" i="28"/>
  <c r="AM333" i="28"/>
  <c r="AK333" i="28"/>
  <c r="AE317" i="28"/>
  <c r="S317" i="28"/>
  <c r="AC317" i="28"/>
  <c r="Y317" i="28"/>
  <c r="AM317" i="28"/>
  <c r="AI238" i="28"/>
  <c r="Y238" i="28"/>
  <c r="AE238" i="28"/>
  <c r="S238" i="28"/>
  <c r="AM238" i="28"/>
  <c r="AK238" i="28"/>
  <c r="Q238" i="28"/>
  <c r="AG238" i="28"/>
  <c r="AI205" i="28"/>
  <c r="AK205" i="28"/>
  <c r="Y205" i="28"/>
  <c r="AG205" i="28"/>
  <c r="AE205" i="28"/>
  <c r="S205" i="28"/>
  <c r="AM205" i="28"/>
  <c r="Q205" i="28"/>
  <c r="AI222" i="28"/>
  <c r="AM222" i="28"/>
  <c r="AK222" i="28"/>
  <c r="AG222" i="28"/>
  <c r="S222" i="28"/>
  <c r="AC222" i="28"/>
  <c r="AE222" i="28"/>
  <c r="AQ222" i="28"/>
  <c r="Y222" i="28"/>
  <c r="Q190" i="28"/>
  <c r="AC240" i="28"/>
  <c r="AE313" i="28"/>
  <c r="AG348" i="28"/>
  <c r="AC175" i="28"/>
  <c r="Y174" i="28"/>
  <c r="AK70" i="28"/>
  <c r="AC70" i="28"/>
  <c r="AE70" i="28"/>
  <c r="Q70" i="28"/>
  <c r="K70" i="28"/>
  <c r="O70" i="28"/>
  <c r="AI286" i="28"/>
  <c r="AE286" i="28"/>
  <c r="AC286" i="28"/>
  <c r="Q219" i="28"/>
  <c r="Y219" i="28"/>
  <c r="AI265" i="28"/>
  <c r="AC265" i="28"/>
  <c r="Q265" i="28"/>
  <c r="AK93" i="28"/>
  <c r="K93" i="28"/>
  <c r="Y93" i="28"/>
  <c r="AG333" i="28"/>
  <c r="AG292" i="28"/>
  <c r="AG190" i="28"/>
  <c r="AE246" i="28"/>
  <c r="Y190" i="28"/>
  <c r="Q253" i="28"/>
  <c r="Y181" i="28"/>
  <c r="AE348" i="28"/>
  <c r="Q167" i="28"/>
  <c r="Q222" i="28"/>
  <c r="AI317" i="28"/>
  <c r="AM309" i="28"/>
  <c r="Q309" i="28"/>
  <c r="Q333" i="28"/>
  <c r="AC292" i="28"/>
  <c r="Y246" i="28"/>
  <c r="AG246" i="28"/>
  <c r="Q315" i="28"/>
  <c r="Q148" i="28"/>
  <c r="AQ252" i="28"/>
  <c r="Q252" i="28"/>
  <c r="AK73" i="28"/>
  <c r="AC73" i="28"/>
  <c r="AG73" i="28"/>
  <c r="AE73" i="28"/>
  <c r="AK66" i="28"/>
  <c r="O66" i="28"/>
  <c r="AM64" i="28"/>
  <c r="Y64" i="28"/>
  <c r="K64" i="28"/>
  <c r="AG64" i="28"/>
  <c r="BC95" i="28"/>
  <c r="K95" i="28"/>
  <c r="AK34" i="28"/>
  <c r="K34" i="28"/>
  <c r="AG34" i="28"/>
  <c r="AC34" i="28"/>
  <c r="AE34" i="28"/>
  <c r="O34" i="28"/>
  <c r="AK35" i="28"/>
  <c r="AC35" i="28"/>
  <c r="O35" i="28"/>
  <c r="AE35" i="28"/>
  <c r="Y35" i="28"/>
  <c r="K35" i="28"/>
  <c r="BC147" i="28"/>
  <c r="AC147" i="28"/>
  <c r="AI276" i="28"/>
  <c r="Q276" i="28"/>
  <c r="AC276" i="28"/>
  <c r="AI273" i="28"/>
  <c r="Q273" i="28"/>
  <c r="AI242" i="28"/>
  <c r="AG242" i="28"/>
  <c r="Q242" i="28"/>
  <c r="AC242" i="28"/>
  <c r="AE242" i="28"/>
  <c r="AG266" i="28"/>
  <c r="AE266" i="28"/>
  <c r="AE257" i="28"/>
  <c r="AI335" i="28"/>
  <c r="AG335" i="28"/>
  <c r="Y335" i="28"/>
  <c r="AI217" i="28"/>
  <c r="AI158" i="28"/>
  <c r="AC158" i="28"/>
  <c r="Y158" i="28"/>
  <c r="AG158" i="28"/>
  <c r="AE158" i="28"/>
  <c r="Q158" i="28"/>
  <c r="BC224" i="28"/>
  <c r="AE224" i="28"/>
  <c r="Y224" i="28"/>
  <c r="Q224" i="28"/>
  <c r="AC224" i="28"/>
  <c r="AG224" i="28"/>
  <c r="BC287" i="28"/>
  <c r="BC71" i="28"/>
  <c r="BC278" i="28"/>
  <c r="AE278" i="28"/>
  <c r="AC17" i="28"/>
  <c r="AC230" i="28"/>
  <c r="AG254" i="28"/>
  <c r="Y340" i="28"/>
  <c r="AC28" i="28"/>
  <c r="O28" i="28"/>
  <c r="AC325" i="28"/>
  <c r="Q72" i="28"/>
  <c r="AE72" i="28"/>
  <c r="AE61" i="28"/>
  <c r="AC61" i="28"/>
  <c r="AE59" i="28"/>
  <c r="O59" i="28"/>
  <c r="K37" i="28"/>
  <c r="AE230" i="28"/>
  <c r="AE340" i="28"/>
  <c r="AG38" i="28"/>
  <c r="AG28" i="28"/>
  <c r="Q28" i="28"/>
  <c r="K72" i="28"/>
  <c r="Y61" i="28"/>
  <c r="AG61" i="28"/>
  <c r="Q61" i="28"/>
  <c r="AG59" i="28"/>
  <c r="K59" i="28"/>
  <c r="Q37" i="28"/>
  <c r="AC37" i="28"/>
  <c r="AE273" i="28"/>
  <c r="Q99" i="28"/>
  <c r="AC217" i="28"/>
  <c r="O93" i="28"/>
  <c r="AI93" i="28"/>
  <c r="O37" i="28"/>
  <c r="Y37" i="28"/>
  <c r="Q93" i="28"/>
  <c r="AG93" i="28"/>
  <c r="AE93" i="28"/>
  <c r="AK338" i="28"/>
  <c r="AK137" i="28"/>
  <c r="AM93" i="28"/>
  <c r="AM158" i="28"/>
  <c r="AQ317" i="28"/>
  <c r="AQ205" i="28"/>
  <c r="S167" i="28"/>
  <c r="AM273" i="28"/>
  <c r="S295" i="28"/>
  <c r="S152" i="28"/>
  <c r="S327" i="28"/>
  <c r="S267" i="28"/>
  <c r="AQ267" i="28"/>
  <c r="AM31" i="28"/>
  <c r="S225" i="28"/>
  <c r="S249" i="28"/>
  <c r="S232" i="28"/>
  <c r="S67" i="28"/>
  <c r="AQ232" i="28"/>
  <c r="AQ313" i="28"/>
  <c r="AQ238" i="28"/>
  <c r="AG21" i="28"/>
  <c r="AC212" i="28"/>
  <c r="AC148" i="28"/>
  <c r="AG293" i="28"/>
  <c r="AE148" i="28"/>
  <c r="AG79" i="28"/>
  <c r="AC293" i="28"/>
  <c r="O21" i="28"/>
  <c r="AG14" i="28"/>
  <c r="Y350" i="28"/>
  <c r="AC99" i="28"/>
  <c r="AE99" i="28"/>
  <c r="AG229" i="28"/>
  <c r="AE149" i="28"/>
  <c r="AM262" i="28"/>
  <c r="Y57" i="28"/>
  <c r="K99" i="28"/>
  <c r="Y99" i="28"/>
  <c r="O99" i="28"/>
  <c r="AK262" i="28"/>
  <c r="AK178" i="28"/>
  <c r="AG57" i="28"/>
  <c r="O57" i="28"/>
  <c r="AG99" i="28"/>
  <c r="AK251" i="28"/>
  <c r="AK196" i="28"/>
  <c r="AM251" i="28"/>
  <c r="AK280" i="28"/>
  <c r="AI40" i="28"/>
  <c r="AM218" i="28"/>
  <c r="AM196" i="28"/>
  <c r="AM40" i="28"/>
  <c r="AI70" i="28"/>
  <c r="AM242" i="28"/>
  <c r="AM266" i="28"/>
  <c r="AE248" i="28"/>
  <c r="O82" i="28"/>
  <c r="K141" i="28"/>
  <c r="Y85" i="28"/>
  <c r="Q85" i="28"/>
  <c r="O53" i="28"/>
  <c r="Q53" i="28"/>
  <c r="AE285" i="28"/>
  <c r="Q285" i="28"/>
  <c r="AC285" i="28"/>
  <c r="AE92" i="28"/>
  <c r="AG304" i="28"/>
  <c r="K89" i="28"/>
  <c r="Q45" i="28"/>
  <c r="AE64" i="28"/>
  <c r="O64" i="28"/>
  <c r="AC64" i="28"/>
  <c r="AC98" i="28"/>
  <c r="Q92" i="28"/>
  <c r="Y176" i="28"/>
  <c r="AE82" i="28"/>
  <c r="AC141" i="28"/>
  <c r="AG85" i="28"/>
  <c r="O85" i="28"/>
  <c r="AC85" i="28"/>
  <c r="Q204" i="28"/>
  <c r="Y204" i="28"/>
  <c r="AG53" i="28"/>
  <c r="AC92" i="28"/>
  <c r="Q304" i="28"/>
  <c r="AC304" i="28"/>
  <c r="AE89" i="28"/>
  <c r="O58" i="28"/>
  <c r="Q88" i="28"/>
  <c r="AG45" i="28"/>
  <c r="AK255" i="28"/>
  <c r="AM178" i="28"/>
  <c r="AE81" i="28"/>
  <c r="AE324" i="28"/>
  <c r="Y22" i="28"/>
  <c r="AE241" i="28"/>
  <c r="O26" i="28"/>
  <c r="AG212" i="28"/>
  <c r="Q81" i="28"/>
  <c r="AG81" i="28"/>
  <c r="O41" i="28"/>
  <c r="AC87" i="28"/>
  <c r="Q259" i="28"/>
  <c r="AC66" i="28"/>
  <c r="K26" i="28"/>
  <c r="AC95" i="28"/>
  <c r="AG184" i="28"/>
  <c r="AC26" i="28"/>
  <c r="K81" i="28"/>
  <c r="AC81" i="28"/>
  <c r="O62" i="28"/>
  <c r="O87" i="28"/>
  <c r="AQ323" i="28"/>
  <c r="BC222" i="28"/>
  <c r="AQ347" i="28"/>
  <c r="AQ169" i="28"/>
  <c r="BC205" i="28"/>
  <c r="AQ249" i="28"/>
  <c r="BC195" i="28"/>
  <c r="AM229" i="28"/>
  <c r="AQ327" i="28"/>
  <c r="AQ220" i="28"/>
  <c r="AQ239" i="28"/>
  <c r="S93" i="28"/>
  <c r="BC337" i="28"/>
  <c r="BC264" i="28"/>
  <c r="AM137" i="28"/>
  <c r="AM70" i="28"/>
  <c r="AM338" i="28"/>
  <c r="AQ177" i="28"/>
  <c r="BC146" i="28"/>
  <c r="AQ67" i="28"/>
  <c r="AQ146" i="28"/>
  <c r="BC239" i="28"/>
  <c r="AQ270" i="28"/>
  <c r="BC317" i="28"/>
  <c r="AQ235" i="28"/>
  <c r="BC313" i="28"/>
  <c r="BC333" i="28"/>
  <c r="BC238" i="28"/>
  <c r="AI50" i="28"/>
  <c r="AM139" i="28"/>
  <c r="AQ298" i="28"/>
  <c r="AQ333" i="28"/>
  <c r="AQ167" i="28"/>
  <c r="BC167" i="28"/>
  <c r="AC248" i="28"/>
  <c r="AM187" i="28"/>
  <c r="AC83" i="28"/>
  <c r="AI99" i="28"/>
  <c r="AM43" i="28"/>
  <c r="AM291" i="28"/>
  <c r="AM172" i="28"/>
  <c r="AI306" i="28"/>
  <c r="S43" i="28"/>
  <c r="AG30" i="28"/>
  <c r="K84" i="28"/>
  <c r="AC39" i="28"/>
  <c r="O30" i="28"/>
  <c r="O38" i="28"/>
  <c r="AE30" i="28"/>
  <c r="AE37" i="28"/>
  <c r="Q30" i="28"/>
  <c r="O74" i="28"/>
  <c r="AC65" i="28"/>
  <c r="AG27" i="28"/>
  <c r="K74" i="28"/>
  <c r="O65" i="28"/>
  <c r="AC103" i="28"/>
  <c r="Y77" i="28"/>
  <c r="K86" i="28"/>
  <c r="AE33" i="28"/>
  <c r="AK23" i="28"/>
  <c r="AM339" i="28"/>
  <c r="AM200" i="28"/>
  <c r="AE91" i="28"/>
  <c r="AM312" i="28"/>
  <c r="AM216" i="28"/>
  <c r="AC30" i="28"/>
  <c r="Q57" i="28"/>
  <c r="K57" i="28"/>
  <c r="K47" i="28"/>
  <c r="O47" i="28"/>
  <c r="AC273" i="28"/>
  <c r="Q149" i="28"/>
  <c r="K104" i="28"/>
  <c r="K39" i="28"/>
  <c r="K143" i="28"/>
  <c r="K33" i="28"/>
  <c r="Y33" i="28"/>
  <c r="AG47" i="28"/>
  <c r="AC47" i="28"/>
  <c r="AE143" i="28"/>
  <c r="AC33" i="28"/>
  <c r="O33" i="28"/>
  <c r="AI82" i="28"/>
  <c r="AK143" i="28"/>
  <c r="Y30" i="28"/>
  <c r="K30" i="28"/>
  <c r="Q82" i="28"/>
  <c r="K38" i="28"/>
  <c r="Q47" i="28"/>
  <c r="Y273" i="28"/>
  <c r="AG33" i="28"/>
  <c r="Q33" i="28"/>
  <c r="AG48" i="28"/>
  <c r="AK301" i="28"/>
  <c r="AK321" i="28"/>
  <c r="AK181" i="28"/>
  <c r="AC27" i="28"/>
  <c r="AE74" i="28"/>
  <c r="AE69" i="28"/>
  <c r="AC162" i="28"/>
  <c r="AE65" i="28"/>
  <c r="Q65" i="28"/>
  <c r="Y173" i="28"/>
  <c r="Y266" i="28"/>
  <c r="Q77" i="28"/>
  <c r="AC77" i="28"/>
  <c r="AC201" i="28"/>
  <c r="Q62" i="28"/>
  <c r="K62" i="28"/>
  <c r="AE62" i="28"/>
  <c r="Y217" i="28"/>
  <c r="Q217" i="28"/>
  <c r="Q41" i="28"/>
  <c r="AC41" i="28"/>
  <c r="K41" i="28"/>
  <c r="AC15" i="28"/>
  <c r="O103" i="28"/>
  <c r="AK41" i="28"/>
  <c r="Q27" i="28"/>
  <c r="Y27" i="28"/>
  <c r="Q74" i="28"/>
  <c r="AG74" i="28"/>
  <c r="AE162" i="28"/>
  <c r="Y65" i="28"/>
  <c r="AG65" i="28"/>
  <c r="AG77" i="28"/>
  <c r="Y62" i="28"/>
  <c r="AE217" i="28"/>
  <c r="AE41" i="28"/>
  <c r="Y41" i="28"/>
  <c r="AE335" i="28"/>
  <c r="AE80" i="28"/>
  <c r="O91" i="28"/>
  <c r="AI62" i="28"/>
  <c r="AE27" i="28"/>
  <c r="K27" i="28"/>
  <c r="AC74" i="28"/>
  <c r="Y74" i="28"/>
  <c r="Q69" i="28"/>
  <c r="Y162" i="28"/>
  <c r="K65" i="28"/>
  <c r="AC257" i="28"/>
  <c r="AG268" i="28"/>
  <c r="O77" i="28"/>
  <c r="AE77" i="28"/>
  <c r="K77" i="28"/>
  <c r="AG62" i="28"/>
  <c r="AC62" i="28"/>
  <c r="AG217" i="28"/>
  <c r="AG41" i="28"/>
  <c r="Q335" i="28"/>
  <c r="AI41" i="28"/>
  <c r="AE84" i="28"/>
  <c r="AC84" i="28"/>
  <c r="AG143" i="28"/>
  <c r="O143" i="28"/>
  <c r="AE183" i="28"/>
  <c r="Y48" i="28"/>
  <c r="AE48" i="28"/>
  <c r="AC48" i="28"/>
  <c r="AK340" i="28"/>
  <c r="AM276" i="28"/>
  <c r="AM348" i="28"/>
  <c r="AG84" i="28"/>
  <c r="O84" i="28"/>
  <c r="Y143" i="28"/>
  <c r="Q143" i="28"/>
  <c r="AC143" i="28"/>
  <c r="AG183" i="28"/>
  <c r="Q183" i="28"/>
  <c r="AC183" i="28"/>
  <c r="K48" i="28"/>
  <c r="AI301" i="28"/>
  <c r="AM283" i="28"/>
  <c r="Q84" i="28"/>
  <c r="Y84" i="28"/>
  <c r="Y183" i="28"/>
  <c r="O48" i="28"/>
  <c r="AI321" i="28"/>
  <c r="AI103" i="28"/>
  <c r="AK286" i="28"/>
  <c r="AK273" i="28"/>
  <c r="AK183" i="28"/>
  <c r="AK276" i="28"/>
  <c r="AM253" i="28"/>
  <c r="AM321" i="28"/>
  <c r="Y268" i="28"/>
  <c r="Q341" i="28"/>
  <c r="AE157" i="28"/>
  <c r="AE233" i="28"/>
  <c r="AC22" i="28"/>
  <c r="K22" i="28"/>
  <c r="AG149" i="28"/>
  <c r="I136" i="28"/>
  <c r="Q80" i="28"/>
  <c r="AI190" i="28"/>
  <c r="AK283" i="28"/>
  <c r="AK190" i="28"/>
  <c r="AK292" i="28"/>
  <c r="AK149" i="28"/>
  <c r="AK253" i="28"/>
  <c r="AK246" i="28"/>
  <c r="AM263" i="28"/>
  <c r="AM175" i="28"/>
  <c r="AM149" i="28"/>
  <c r="AG162" i="28"/>
  <c r="K80" i="28"/>
  <c r="O63" i="28"/>
  <c r="Q157" i="28"/>
  <c r="AC233" i="28"/>
  <c r="Q233" i="28"/>
  <c r="Y149" i="28"/>
  <c r="AK263" i="28"/>
  <c r="AK289" i="28"/>
  <c r="AK315" i="28"/>
  <c r="AK348" i="28"/>
  <c r="AK233" i="28"/>
  <c r="AM246" i="28"/>
  <c r="AM190" i="28"/>
  <c r="AM219" i="28"/>
  <c r="AM155" i="28"/>
  <c r="AM315" i="28"/>
  <c r="S315" i="28"/>
  <c r="K32" i="28"/>
  <c r="AC63" i="28"/>
  <c r="AE341" i="28"/>
  <c r="Y233" i="28"/>
  <c r="O22" i="28"/>
  <c r="AG22" i="28"/>
  <c r="M136" i="28"/>
  <c r="AG86" i="28"/>
  <c r="Q310" i="28"/>
  <c r="AI268" i="28"/>
  <c r="AI173" i="28"/>
  <c r="AK175" i="28"/>
  <c r="AK240" i="28"/>
  <c r="AK174" i="28"/>
  <c r="AI71" i="28"/>
  <c r="AM174" i="28"/>
  <c r="AM292" i="28"/>
  <c r="S253" i="28"/>
  <c r="AK268" i="28"/>
  <c r="AQ351" i="28"/>
  <c r="AQ225" i="28"/>
  <c r="AQ281" i="28"/>
  <c r="AQ181" i="28"/>
  <c r="AI35" i="28"/>
  <c r="S263" i="28"/>
  <c r="AC100" i="28"/>
  <c r="AI57" i="28"/>
  <c r="AM233" i="28"/>
  <c r="AM286" i="28"/>
  <c r="S174" i="28"/>
  <c r="S246" i="28"/>
  <c r="S197" i="28"/>
  <c r="S175" i="28"/>
  <c r="S292" i="28"/>
  <c r="S240" i="28"/>
  <c r="AQ190" i="28"/>
  <c r="AQ348" i="28"/>
  <c r="AQ292" i="28"/>
  <c r="AI34" i="28"/>
  <c r="AI75" i="28"/>
  <c r="AI55" i="28"/>
  <c r="AI16" i="28"/>
  <c r="AK57" i="28"/>
  <c r="AM329" i="28"/>
  <c r="S283" i="28"/>
  <c r="S329" i="28"/>
  <c r="S348" i="28"/>
  <c r="AQ253" i="28"/>
  <c r="AK16" i="28"/>
  <c r="AM193" i="28"/>
  <c r="AM191" i="28"/>
  <c r="AM240" i="28"/>
  <c r="S286" i="28"/>
  <c r="S190" i="28"/>
  <c r="S181" i="28"/>
  <c r="AQ174" i="28"/>
  <c r="AQ246" i="28"/>
  <c r="AQ315" i="28"/>
  <c r="S172" i="28"/>
  <c r="AQ283" i="28"/>
  <c r="AQ175" i="28"/>
  <c r="AQ198" i="28"/>
  <c r="BC93" i="28"/>
  <c r="BC96" i="28"/>
  <c r="BC27" i="28"/>
  <c r="BC38" i="28"/>
  <c r="BC79" i="28"/>
  <c r="BC59" i="28"/>
  <c r="BC73" i="28"/>
  <c r="BC97" i="28"/>
  <c r="BC92" i="28"/>
  <c r="BC100" i="28"/>
  <c r="BC74" i="28"/>
  <c r="BC99" i="28"/>
  <c r="BC50" i="28"/>
  <c r="BC104" i="28"/>
  <c r="BC15" i="28"/>
  <c r="BC16" i="28"/>
  <c r="BC68" i="28"/>
  <c r="BC232" i="28"/>
  <c r="BC67" i="28"/>
  <c r="BC41" i="28"/>
  <c r="BC29" i="28"/>
  <c r="BC70" i="28"/>
  <c r="BC63" i="28"/>
  <c r="BC28" i="28"/>
  <c r="BC89" i="28"/>
  <c r="BC18" i="28"/>
  <c r="BC51" i="28"/>
  <c r="BC40" i="28"/>
  <c r="BC82" i="28"/>
  <c r="BC33" i="28"/>
  <c r="BC39" i="28"/>
  <c r="BC22" i="28"/>
  <c r="BC81" i="28"/>
  <c r="BC31" i="28"/>
  <c r="BC55" i="28"/>
  <c r="BC42" i="28"/>
  <c r="BC84" i="28"/>
  <c r="BC86" i="28"/>
  <c r="BC102" i="28"/>
  <c r="BC80" i="28"/>
  <c r="BC37" i="28"/>
  <c r="BC54" i="28"/>
  <c r="BC26" i="28"/>
  <c r="BC77" i="28"/>
  <c r="BC17" i="28"/>
  <c r="BC34" i="28"/>
  <c r="BC35" i="28"/>
  <c r="BC57" i="28"/>
  <c r="BC65" i="28"/>
  <c r="BC75" i="28"/>
  <c r="BC66" i="28"/>
  <c r="BC32" i="28"/>
  <c r="BC48" i="28"/>
  <c r="BC23" i="28"/>
  <c r="BC62" i="28"/>
  <c r="BC72" i="28"/>
  <c r="BC21" i="28"/>
  <c r="BC30" i="28"/>
  <c r="BC83" i="28"/>
  <c r="BC61" i="28"/>
  <c r="BC64" i="28"/>
  <c r="BC24" i="28"/>
  <c r="BC78" i="28"/>
  <c r="BC53" i="28"/>
  <c r="BC45" i="28"/>
  <c r="BC47" i="28"/>
  <c r="BC43" i="28"/>
  <c r="BC103" i="28"/>
  <c r="BC44" i="28"/>
  <c r="BC267" i="28"/>
  <c r="BC348" i="28"/>
  <c r="BC14" i="28"/>
  <c r="BC220" i="28"/>
  <c r="BC298" i="28"/>
  <c r="BC303" i="28"/>
  <c r="BC169" i="28"/>
  <c r="BC190" i="28"/>
  <c r="BC327" i="28"/>
  <c r="BC181" i="28"/>
  <c r="BC323" i="28"/>
  <c r="BC351" i="28"/>
  <c r="BC270" i="28"/>
  <c r="BC174" i="28"/>
  <c r="BC253" i="28"/>
  <c r="BC347" i="28"/>
  <c r="BC283" i="28"/>
  <c r="BC286" i="28"/>
  <c r="BC155" i="28"/>
  <c r="BC265" i="28"/>
  <c r="BC236" i="28"/>
  <c r="BC339" i="28"/>
  <c r="BC341" i="28"/>
  <c r="BC325" i="28"/>
  <c r="BC304" i="28"/>
  <c r="BC254" i="28"/>
  <c r="BC176" i="28"/>
  <c r="BC241" i="28"/>
  <c r="BC293" i="28"/>
  <c r="BC150" i="28"/>
  <c r="BC162" i="28"/>
  <c r="BC302" i="28"/>
  <c r="BC340" i="28"/>
  <c r="BC141" i="28"/>
  <c r="BC328" i="28"/>
  <c r="BC218" i="28"/>
  <c r="BC233" i="28"/>
  <c r="BC266" i="28"/>
  <c r="BC151" i="28"/>
  <c r="BC228" i="28"/>
  <c r="BC244" i="28"/>
  <c r="BC262" i="28"/>
  <c r="BC326" i="28"/>
  <c r="BC217" i="28"/>
  <c r="BC271" i="28"/>
  <c r="BC284" i="28"/>
  <c r="BC291" i="28"/>
  <c r="BC208" i="28"/>
  <c r="BC148" i="28"/>
  <c r="BC197" i="28"/>
  <c r="BC230" i="28"/>
  <c r="BC260" i="28"/>
  <c r="BC175" i="28"/>
  <c r="BC290" i="28"/>
  <c r="BC191" i="28"/>
  <c r="BC249" i="28"/>
  <c r="BC235" i="28"/>
  <c r="BC187" i="28"/>
  <c r="BC309" i="28"/>
  <c r="BC216" i="28"/>
  <c r="BC252" i="28"/>
  <c r="BC212" i="28"/>
  <c r="BC274" i="28"/>
  <c r="BC345" i="28"/>
  <c r="BC285" i="28"/>
  <c r="BC256" i="28"/>
  <c r="BC161" i="28"/>
  <c r="BC251" i="28"/>
  <c r="BC299" i="28"/>
  <c r="BC301" i="28"/>
  <c r="BC257" i="28"/>
  <c r="BC231" i="28"/>
  <c r="BC183" i="28"/>
  <c r="BC143" i="28"/>
  <c r="BC160" i="28"/>
  <c r="BC158" i="28"/>
  <c r="BC159" i="28"/>
  <c r="BC316" i="28"/>
  <c r="BC152" i="28"/>
  <c r="BC189" i="28"/>
  <c r="BC246" i="28"/>
  <c r="BC263" i="28"/>
  <c r="BC329" i="28"/>
  <c r="BC306" i="28"/>
  <c r="BC268" i="28"/>
  <c r="BC334" i="28"/>
  <c r="BC281" i="28"/>
  <c r="BC289" i="28"/>
  <c r="BC338" i="28"/>
  <c r="BC139" i="28"/>
  <c r="BC137" i="28"/>
  <c r="BC198" i="28"/>
  <c r="BC324" i="28"/>
  <c r="BC295" i="28"/>
  <c r="BC296" i="28"/>
  <c r="BC201" i="28"/>
  <c r="BC199" i="28"/>
  <c r="BC157" i="28"/>
  <c r="BC242" i="28"/>
  <c r="BC273" i="28"/>
  <c r="BC276" i="28"/>
  <c r="BC321" i="28"/>
  <c r="BC331" i="28"/>
  <c r="BC227" i="28"/>
  <c r="BC335" i="28"/>
  <c r="BC163" i="28"/>
  <c r="BC207" i="28"/>
  <c r="BC234" i="28"/>
  <c r="BC225" i="28"/>
  <c r="BC219" i="28"/>
  <c r="BC315" i="28"/>
  <c r="BC145" i="28"/>
  <c r="BC282" i="28"/>
  <c r="BC292" i="28"/>
  <c r="BC149" i="28"/>
  <c r="BC172" i="28"/>
  <c r="BC200" i="28"/>
  <c r="BC312" i="28"/>
  <c r="BC240" i="28"/>
  <c r="BC173" i="28"/>
  <c r="BC294" i="28"/>
  <c r="BC259" i="28"/>
  <c r="BC320" i="28"/>
  <c r="BC204" i="28"/>
  <c r="BC166" i="28"/>
  <c r="BC178" i="28"/>
  <c r="BC210" i="28"/>
  <c r="BC221" i="28"/>
  <c r="BC140" i="28"/>
  <c r="BC203" i="28"/>
  <c r="BC349" i="28"/>
  <c r="BC184" i="28"/>
  <c r="BC245" i="28"/>
  <c r="BC196" i="28"/>
  <c r="BC164" i="28"/>
  <c r="BC136" i="28"/>
  <c r="AE66" i="28"/>
  <c r="Y148" i="28"/>
  <c r="AE212" i="28"/>
  <c r="AG324" i="28"/>
  <c r="AI212" i="28"/>
  <c r="Q66" i="28"/>
  <c r="AC324" i="28"/>
  <c r="Q324" i="28"/>
  <c r="K66" i="28"/>
  <c r="Y324" i="28"/>
  <c r="O83" i="28"/>
  <c r="AK293" i="28"/>
  <c r="AE78" i="28"/>
  <c r="AC157" i="28"/>
  <c r="K136" i="28"/>
  <c r="Y136" i="28"/>
  <c r="E136" i="28"/>
  <c r="Y86" i="28"/>
  <c r="K100" i="28"/>
  <c r="Q100" i="28"/>
  <c r="AK257" i="28"/>
  <c r="AK158" i="28"/>
  <c r="AK341" i="28"/>
  <c r="AK335" i="28"/>
  <c r="AK217" i="28"/>
  <c r="AI65" i="28"/>
  <c r="AM257" i="28"/>
  <c r="AM234" i="28"/>
  <c r="AM260" i="28"/>
  <c r="AE173" i="28"/>
  <c r="O81" i="28"/>
  <c r="AG341" i="28"/>
  <c r="AC341" i="28"/>
  <c r="AE47" i="28"/>
  <c r="AG157" i="28"/>
  <c r="AE201" i="28"/>
  <c r="AG136" i="28"/>
  <c r="O136" i="28"/>
  <c r="AE86" i="28"/>
  <c r="O86" i="28"/>
  <c r="AC335" i="28"/>
  <c r="AC80" i="28"/>
  <c r="AE100" i="28"/>
  <c r="O100" i="28"/>
  <c r="AI219" i="28"/>
  <c r="AK155" i="28"/>
  <c r="AK242" i="28"/>
  <c r="AK235" i="28"/>
  <c r="AK282" i="28"/>
  <c r="AK266" i="28"/>
  <c r="AK201" i="28"/>
  <c r="AK265" i="28"/>
  <c r="AK219" i="28"/>
  <c r="AK234" i="28"/>
  <c r="AK65" i="28"/>
  <c r="AM299" i="28"/>
  <c r="AM284" i="28"/>
  <c r="AM282" i="28"/>
  <c r="AM265" i="28"/>
  <c r="S234" i="28"/>
  <c r="S235" i="28"/>
  <c r="AQ260" i="28"/>
  <c r="Y341" i="28"/>
  <c r="Y157" i="28"/>
  <c r="Y201" i="28"/>
  <c r="AG201" i="28"/>
  <c r="Q201" i="28"/>
  <c r="AC136" i="28"/>
  <c r="AE136" i="28"/>
  <c r="Q136" i="28"/>
  <c r="AC86" i="28"/>
  <c r="Q86" i="28"/>
  <c r="AG80" i="28"/>
  <c r="O80" i="28"/>
  <c r="Y100" i="28"/>
  <c r="AG100" i="28"/>
  <c r="AI257" i="28"/>
  <c r="AI266" i="28"/>
  <c r="AK173" i="28"/>
  <c r="AK299" i="28"/>
  <c r="AM335" i="28"/>
  <c r="AM217" i="28"/>
  <c r="AM235" i="28"/>
  <c r="S284" i="28"/>
  <c r="S219" i="28"/>
  <c r="S155" i="28"/>
  <c r="S265" i="28"/>
  <c r="AQ234" i="28"/>
  <c r="AQ284" i="28"/>
  <c r="AQ282" i="28"/>
  <c r="AK148" i="28"/>
  <c r="AK306" i="28"/>
  <c r="AI77" i="28"/>
  <c r="AM183" i="28"/>
  <c r="S291" i="28"/>
  <c r="AI33" i="28"/>
  <c r="AM301" i="28"/>
  <c r="AM143" i="28"/>
  <c r="AQ290" i="28"/>
  <c r="AI84" i="28"/>
  <c r="AI272" i="28"/>
  <c r="AK272" i="28"/>
  <c r="AK46" i="28"/>
  <c r="AI46" i="28"/>
  <c r="Q46" i="28"/>
  <c r="AQ20" i="28"/>
  <c r="AM58" i="28"/>
  <c r="Y58" i="28"/>
  <c r="AC58" i="28"/>
  <c r="AG58" i="28"/>
  <c r="Q58" i="28"/>
  <c r="K58" i="28"/>
  <c r="AK94" i="28"/>
  <c r="AI94" i="28"/>
  <c r="AI171" i="28"/>
  <c r="S171" i="28"/>
  <c r="Y171" i="28"/>
  <c r="AG171" i="28"/>
  <c r="AK171" i="28"/>
  <c r="AC171" i="28"/>
  <c r="AM171" i="28"/>
  <c r="AI275" i="28"/>
  <c r="S275" i="28"/>
  <c r="AM275" i="28"/>
  <c r="AI154" i="28"/>
  <c r="S154" i="28"/>
  <c r="AK154" i="28"/>
  <c r="AE154" i="28"/>
  <c r="AM154" i="28"/>
  <c r="Y154" i="28"/>
  <c r="AG154" i="28"/>
  <c r="Q154" i="28"/>
  <c r="AI305" i="28"/>
  <c r="S305" i="28"/>
  <c r="AE305" i="28"/>
  <c r="AG305" i="28"/>
  <c r="AQ305" i="28"/>
  <c r="AK305" i="28"/>
  <c r="AC305" i="28"/>
  <c r="AI314" i="28"/>
  <c r="AQ314" i="28"/>
  <c r="S314" i="28"/>
  <c r="AM314" i="28"/>
  <c r="Q296" i="28"/>
  <c r="AE325" i="28"/>
  <c r="AG314" i="28"/>
  <c r="AE272" i="28"/>
  <c r="AG94" i="28"/>
  <c r="AC94" i="28"/>
  <c r="Q94" i="28"/>
  <c r="Q275" i="28"/>
  <c r="Q171" i="28"/>
  <c r="AK275" i="28"/>
  <c r="AK95" i="28"/>
  <c r="AG95" i="28"/>
  <c r="O95" i="28"/>
  <c r="Y95" i="28"/>
  <c r="AE95" i="28"/>
  <c r="Q95" i="28"/>
  <c r="AM36" i="28"/>
  <c r="AI36" i="28"/>
  <c r="AM69" i="28"/>
  <c r="Y69" i="28"/>
  <c r="O69" i="28"/>
  <c r="K69" i="28"/>
  <c r="AG69" i="28"/>
  <c r="AE46" i="28"/>
  <c r="AC296" i="28"/>
  <c r="Y325" i="28"/>
  <c r="Q325" i="28"/>
  <c r="AC272" i="28"/>
  <c r="AG272" i="28"/>
  <c r="O94" i="28"/>
  <c r="AE94" i="28"/>
  <c r="Y275" i="28"/>
  <c r="AC154" i="28"/>
  <c r="AE171" i="28"/>
  <c r="Y20" i="28"/>
  <c r="Q305" i="28"/>
  <c r="AK314" i="28"/>
  <c r="AQ52" i="28"/>
  <c r="O52" i="28"/>
  <c r="AK90" i="28"/>
  <c r="AI90" i="28"/>
  <c r="AI193" i="28"/>
  <c r="Q193" i="28"/>
  <c r="Y193" i="28"/>
  <c r="AG193" i="28"/>
  <c r="AK193" i="28"/>
  <c r="AC193" i="28"/>
  <c r="AM331" i="28"/>
  <c r="AI331" i="28"/>
  <c r="AI310" i="28"/>
  <c r="AM310" i="28"/>
  <c r="AK310" i="28"/>
  <c r="AE310" i="28"/>
  <c r="Y310" i="28"/>
  <c r="AC310" i="28"/>
  <c r="AG310" i="28"/>
  <c r="AI185" i="28"/>
  <c r="AE185" i="28"/>
  <c r="AG185" i="28"/>
  <c r="Q185" i="28"/>
  <c r="AM185" i="28"/>
  <c r="AC185" i="28"/>
  <c r="AI346" i="28"/>
  <c r="AM346" i="28"/>
  <c r="Y346" i="28"/>
  <c r="AE346" i="28"/>
  <c r="AK346" i="28"/>
  <c r="AG346" i="28"/>
  <c r="AI224" i="28"/>
  <c r="AK224" i="28"/>
  <c r="AM224" i="28"/>
  <c r="AI287" i="28"/>
  <c r="AK287" i="28"/>
  <c r="Q287" i="28"/>
  <c r="Y287" i="28"/>
  <c r="AC287" i="28"/>
  <c r="AG287" i="28"/>
  <c r="AM287" i="28"/>
  <c r="AK71" i="28"/>
  <c r="Y71" i="28"/>
  <c r="AG71" i="28"/>
  <c r="AM71" i="28"/>
  <c r="K71" i="28"/>
  <c r="O71" i="28"/>
  <c r="Q71" i="28"/>
  <c r="AC71" i="28"/>
  <c r="AI236" i="28"/>
  <c r="AM236" i="28"/>
  <c r="AI278" i="28"/>
  <c r="AK278" i="28"/>
  <c r="AM278" i="28"/>
  <c r="Q278" i="28"/>
  <c r="AK309" i="28"/>
  <c r="AI309" i="28"/>
  <c r="AC309" i="28"/>
  <c r="AG46" i="28"/>
  <c r="AG296" i="28"/>
  <c r="AG325" i="28"/>
  <c r="AE314" i="28"/>
  <c r="Q314" i="28"/>
  <c r="AC314" i="28"/>
  <c r="Y272" i="28"/>
  <c r="Y94" i="28"/>
  <c r="AC275" i="28"/>
  <c r="AE275" i="28"/>
  <c r="Y305" i="28"/>
  <c r="AK88" i="28"/>
  <c r="Y88" i="28"/>
  <c r="AE88" i="28"/>
  <c r="AG88" i="28"/>
  <c r="K88" i="28"/>
  <c r="AC88" i="28"/>
  <c r="Q214" i="28"/>
  <c r="Q192" i="28"/>
  <c r="AE192" i="28"/>
  <c r="AK101" i="28"/>
  <c r="AE101" i="28"/>
  <c r="AI101" i="28"/>
  <c r="AI248" i="28"/>
  <c r="Q248" i="28"/>
  <c r="AG248" i="28"/>
  <c r="AK98" i="28"/>
  <c r="Q98" i="28"/>
  <c r="O98" i="28"/>
  <c r="AG98" i="28"/>
  <c r="Y98" i="28"/>
  <c r="AE98" i="28"/>
  <c r="AM90" i="28"/>
  <c r="AI186" i="28"/>
  <c r="Q186" i="28"/>
  <c r="AC186" i="28"/>
  <c r="Y186" i="28"/>
  <c r="AE186" i="28"/>
  <c r="AK19" i="28"/>
  <c r="K19" i="28"/>
  <c r="AM87" i="28"/>
  <c r="Q87" i="28"/>
  <c r="K87" i="28"/>
  <c r="AE87" i="28"/>
  <c r="AG87" i="28"/>
  <c r="Y87" i="28"/>
  <c r="AM85" i="28"/>
  <c r="AK85" i="28"/>
  <c r="AI85" i="28"/>
  <c r="AK25" i="28"/>
  <c r="AI25" i="28"/>
  <c r="AK91" i="28"/>
  <c r="AG91" i="28"/>
  <c r="K91" i="28"/>
  <c r="Q91" i="28"/>
  <c r="AI91" i="28"/>
  <c r="Y91" i="28"/>
  <c r="AC91" i="28"/>
  <c r="AK60" i="28"/>
  <c r="AI60" i="28"/>
  <c r="AI147" i="28"/>
  <c r="AM147" i="28"/>
  <c r="AK147" i="28"/>
  <c r="AI350" i="28"/>
  <c r="AK350" i="28"/>
  <c r="AE350" i="28"/>
  <c r="AC350" i="28"/>
  <c r="Q350" i="28"/>
  <c r="AG350" i="28"/>
  <c r="AI280" i="28"/>
  <c r="AM280" i="28"/>
  <c r="AI229" i="28"/>
  <c r="AK229" i="28"/>
  <c r="AC229" i="28"/>
  <c r="AE229" i="28"/>
  <c r="Y229" i="28"/>
  <c r="Q229" i="28"/>
  <c r="AI344" i="28"/>
  <c r="AK344" i="28"/>
  <c r="AC344" i="28"/>
  <c r="AM344" i="28"/>
  <c r="Y344" i="28"/>
  <c r="AE344" i="28"/>
  <c r="AI255" i="28"/>
  <c r="AE255" i="28"/>
  <c r="AG255" i="28"/>
  <c r="Q255" i="28"/>
  <c r="Y255" i="28"/>
  <c r="AM255" i="28"/>
  <c r="AC255" i="28"/>
  <c r="AQ171" i="28"/>
  <c r="AQ154" i="28"/>
  <c r="AQ275" i="28"/>
  <c r="AQ240" i="28"/>
  <c r="AI73" i="28"/>
  <c r="AQ172" i="28"/>
  <c r="AQ265" i="28"/>
  <c r="AQ329" i="28"/>
  <c r="AQ295" i="28"/>
  <c r="AQ93" i="28"/>
  <c r="AQ90" i="28"/>
  <c r="AQ210" i="28"/>
  <c r="AQ344" i="28"/>
  <c r="AQ255" i="28"/>
  <c r="AQ193" i="28"/>
  <c r="AQ301" i="28"/>
  <c r="AQ331" i="28"/>
  <c r="AQ280" i="28"/>
  <c r="AQ143" i="28"/>
  <c r="AQ47" i="28"/>
  <c r="AQ81" i="28"/>
  <c r="AQ263" i="28"/>
  <c r="AQ306" i="28"/>
  <c r="AQ268" i="28"/>
  <c r="AQ58" i="28"/>
  <c r="AQ149" i="28"/>
  <c r="AQ68" i="28"/>
  <c r="AQ187" i="28"/>
  <c r="AQ287" i="28"/>
  <c r="AQ278" i="28"/>
  <c r="AQ66" i="28"/>
  <c r="AQ91" i="28"/>
  <c r="AQ312" i="28"/>
  <c r="AQ324" i="28"/>
  <c r="AQ102" i="28"/>
  <c r="AQ212" i="28"/>
  <c r="AQ38" i="28"/>
  <c r="AQ101" i="28"/>
  <c r="AQ248" i="28"/>
  <c r="AQ293" i="28"/>
  <c r="AQ98" i="28"/>
  <c r="AQ61" i="28"/>
  <c r="AQ178" i="28"/>
  <c r="AQ251" i="28"/>
  <c r="AQ218" i="28"/>
  <c r="AQ40" i="28"/>
  <c r="AQ273" i="28"/>
  <c r="AQ276" i="28"/>
  <c r="AQ321" i="28"/>
  <c r="AQ184" i="28"/>
  <c r="AQ186" i="28"/>
  <c r="AQ78" i="28"/>
  <c r="AQ183" i="28"/>
  <c r="AQ39" i="28"/>
  <c r="AQ335" i="28"/>
  <c r="AQ74" i="28"/>
  <c r="AQ217" i="28"/>
  <c r="AQ22" i="28"/>
  <c r="AQ158" i="28"/>
  <c r="AQ291" i="28"/>
  <c r="AQ219" i="28"/>
  <c r="AQ103" i="28"/>
  <c r="AQ346" i="28"/>
  <c r="AQ65" i="28"/>
  <c r="AQ191" i="28"/>
  <c r="AQ94" i="28"/>
  <c r="AQ85" i="28"/>
  <c r="AQ289" i="28"/>
  <c r="AQ200" i="28"/>
  <c r="AQ71" i="28"/>
  <c r="AQ236" i="28"/>
  <c r="AQ339" i="28"/>
  <c r="AQ48" i="28"/>
  <c r="AQ23" i="28"/>
  <c r="AQ62" i="28"/>
  <c r="AQ70" i="28"/>
  <c r="AQ304" i="28"/>
  <c r="AQ63" i="28"/>
  <c r="AQ274" i="28"/>
  <c r="AQ28" i="28"/>
  <c r="AQ30" i="28"/>
  <c r="AQ89" i="28"/>
  <c r="AQ285" i="28"/>
  <c r="AQ83" i="28"/>
  <c r="AQ272" i="28"/>
  <c r="AQ54" i="28"/>
  <c r="AQ64" i="28"/>
  <c r="AQ26" i="28"/>
  <c r="AQ151" i="28"/>
  <c r="AQ228" i="28"/>
  <c r="AQ82" i="28"/>
  <c r="AQ19" i="28"/>
  <c r="AQ87" i="28"/>
  <c r="AQ245" i="28"/>
  <c r="AQ310" i="28"/>
  <c r="AQ95" i="28"/>
  <c r="AQ36" i="28"/>
  <c r="AQ229" i="28"/>
  <c r="AQ35" i="28"/>
  <c r="AQ185" i="28"/>
  <c r="AQ43" i="28"/>
  <c r="AQ286" i="28"/>
  <c r="AQ197" i="28"/>
  <c r="AQ155" i="28"/>
  <c r="AQ57" i="28"/>
  <c r="AQ16" i="28"/>
  <c r="AQ25" i="28"/>
  <c r="AQ31" i="28"/>
  <c r="AQ60" i="28"/>
  <c r="AQ96" i="28"/>
  <c r="AQ341" i="28"/>
  <c r="AQ325" i="28"/>
  <c r="AQ72" i="28"/>
  <c r="AQ88" i="28"/>
  <c r="AQ254" i="28"/>
  <c r="AQ214" i="28"/>
  <c r="AQ192" i="28"/>
  <c r="AQ173" i="28"/>
  <c r="AQ46" i="28"/>
  <c r="AQ294" i="28"/>
  <c r="AQ80" i="28"/>
  <c r="AQ320" i="28"/>
  <c r="AQ37" i="28"/>
  <c r="AQ204" i="28"/>
  <c r="AQ141" i="28"/>
  <c r="AQ73" i="28"/>
  <c r="AQ51" i="28"/>
  <c r="AQ242" i="28"/>
  <c r="AQ299" i="28"/>
  <c r="AQ233" i="28"/>
  <c r="AQ147" i="28"/>
  <c r="AQ266" i="28"/>
  <c r="AQ24" i="28"/>
  <c r="AQ257" i="28"/>
  <c r="AQ231" i="28"/>
  <c r="AQ77" i="28"/>
  <c r="AQ33" i="28"/>
  <c r="AQ100" i="28"/>
  <c r="AQ262" i="28"/>
  <c r="AQ196" i="28"/>
  <c r="AQ34" i="28"/>
  <c r="AQ99" i="28"/>
  <c r="AQ350" i="28"/>
  <c r="AQ50" i="28"/>
  <c r="AQ148" i="28"/>
  <c r="AQ69" i="28"/>
  <c r="AQ224" i="28"/>
  <c r="AQ75" i="28"/>
  <c r="AQ338" i="28"/>
  <c r="AQ139" i="28"/>
  <c r="AQ137" i="28"/>
  <c r="AQ309" i="28"/>
  <c r="AQ55" i="28"/>
  <c r="AQ41" i="28"/>
  <c r="AQ84" i="28"/>
  <c r="AQ216" i="28"/>
  <c r="AQ86" i="28"/>
  <c r="AQ27" i="28"/>
  <c r="AQ296" i="28"/>
  <c r="AQ201" i="28"/>
  <c r="AQ150" i="28"/>
  <c r="AQ162" i="28"/>
  <c r="AQ136" i="28"/>
  <c r="AQ340" i="28"/>
  <c r="AQ59" i="28"/>
  <c r="AQ157" i="28"/>
  <c r="AK324" i="28"/>
  <c r="AK64" i="28"/>
  <c r="AK44" i="28"/>
  <c r="AC44" i="28"/>
  <c r="Q44" i="28"/>
  <c r="Y44" i="28"/>
  <c r="AG44" i="28"/>
  <c r="K44" i="28"/>
  <c r="AE44" i="28"/>
  <c r="O44" i="28"/>
  <c r="AK29" i="28"/>
  <c r="K29" i="28"/>
  <c r="AE29" i="28"/>
  <c r="O29" i="28"/>
  <c r="AC29" i="28"/>
  <c r="Q29" i="28"/>
  <c r="AI29" i="28"/>
  <c r="Y29" i="28"/>
  <c r="AM349" i="28"/>
  <c r="AI349" i="28"/>
  <c r="AC349" i="28"/>
  <c r="AE349" i="28"/>
  <c r="AK349" i="28"/>
  <c r="AI328" i="28"/>
  <c r="AK328" i="28"/>
  <c r="AM328" i="28"/>
  <c r="Y328" i="28"/>
  <c r="Q328" i="28"/>
  <c r="AG328" i="28"/>
  <c r="AC328" i="28"/>
  <c r="AI326" i="28"/>
  <c r="AM326" i="28"/>
  <c r="Q326" i="28"/>
  <c r="AC326" i="28"/>
  <c r="AK326" i="28"/>
  <c r="Y326" i="28"/>
  <c r="AG326" i="28"/>
  <c r="AE326" i="28"/>
  <c r="AI227" i="28"/>
  <c r="AE227" i="28"/>
  <c r="AG227" i="28"/>
  <c r="AK227" i="28"/>
  <c r="Y227" i="28"/>
  <c r="AC227" i="28"/>
  <c r="AM227" i="28"/>
  <c r="AI163" i="28"/>
  <c r="Q163" i="28"/>
  <c r="AE163" i="28"/>
  <c r="AK163" i="28"/>
  <c r="AC163" i="28"/>
  <c r="AM163" i="28"/>
  <c r="Y163" i="28"/>
  <c r="AG163" i="28"/>
  <c r="AI221" i="28"/>
  <c r="AK221" i="28"/>
  <c r="AG221" i="28"/>
  <c r="AC221" i="28"/>
  <c r="Q221" i="28"/>
  <c r="Y221" i="28"/>
  <c r="AM221" i="28"/>
  <c r="AE221" i="28"/>
  <c r="AI203" i="28"/>
  <c r="AK203" i="28"/>
  <c r="AM203" i="28"/>
  <c r="AC203" i="28"/>
  <c r="Y203" i="28"/>
  <c r="Q203" i="28"/>
  <c r="AG203" i="28"/>
  <c r="AI244" i="28"/>
  <c r="AK244" i="28"/>
  <c r="AG244" i="28"/>
  <c r="AC244" i="28"/>
  <c r="Y244" i="28"/>
  <c r="AE244" i="28"/>
  <c r="Q244" i="28"/>
  <c r="AM244" i="28"/>
  <c r="AI160" i="28"/>
  <c r="AK160" i="28"/>
  <c r="AC160" i="28"/>
  <c r="AG160" i="28"/>
  <c r="Y160" i="28"/>
  <c r="AE160" i="28"/>
  <c r="Q160" i="28"/>
  <c r="AE208" i="28"/>
  <c r="AM208" i="28"/>
  <c r="AK208" i="28"/>
  <c r="AI208" i="28"/>
  <c r="Y208" i="28"/>
  <c r="Q208" i="28"/>
  <c r="AI199" i="28"/>
  <c r="AE199" i="28"/>
  <c r="AC199" i="28"/>
  <c r="AK199" i="28"/>
  <c r="Y199" i="28"/>
  <c r="AG199" i="28"/>
  <c r="Q199" i="28"/>
  <c r="Q349" i="28"/>
  <c r="AM160" i="28"/>
  <c r="AM42" i="28"/>
  <c r="AK42" i="28"/>
  <c r="AI42" i="28"/>
  <c r="AC42" i="28"/>
  <c r="AG42" i="28"/>
  <c r="K42" i="28"/>
  <c r="Y42" i="28"/>
  <c r="O42" i="28"/>
  <c r="AE42" i="28"/>
  <c r="Q42" i="28"/>
  <c r="AI210" i="28"/>
  <c r="AM210" i="28"/>
  <c r="AK210" i="28"/>
  <c r="AE210" i="28"/>
  <c r="AG210" i="28"/>
  <c r="Q210" i="28"/>
  <c r="AC210" i="28"/>
  <c r="AI164" i="28"/>
  <c r="AK164" i="28"/>
  <c r="AG164" i="28"/>
  <c r="AC164" i="28"/>
  <c r="Y164" i="28"/>
  <c r="Q164" i="28"/>
  <c r="AE164" i="28"/>
  <c r="AM228" i="28"/>
  <c r="AG228" i="28"/>
  <c r="AK228" i="28"/>
  <c r="AC228" i="28"/>
  <c r="AE228" i="28"/>
  <c r="AI228" i="28"/>
  <c r="Q228" i="28"/>
  <c r="Y228" i="28"/>
  <c r="AI245" i="28"/>
  <c r="AM245" i="28"/>
  <c r="AC245" i="28"/>
  <c r="AK245" i="28"/>
  <c r="Q245" i="28"/>
  <c r="Y245" i="28"/>
  <c r="AG245" i="28"/>
  <c r="AK97" i="28"/>
  <c r="AI97" i="28"/>
  <c r="AM97" i="28"/>
  <c r="K97" i="28"/>
  <c r="Y97" i="28"/>
  <c r="AG97" i="28"/>
  <c r="AE97" i="28"/>
  <c r="Q97" i="28"/>
  <c r="AC97" i="28"/>
  <c r="AI140" i="28"/>
  <c r="AK140" i="28"/>
  <c r="AM140" i="28"/>
  <c r="K140" i="28"/>
  <c r="Q140" i="28"/>
  <c r="AG140" i="28"/>
  <c r="AE140" i="28"/>
  <c r="AC140" i="28"/>
  <c r="AM151" i="28"/>
  <c r="AI151" i="28"/>
  <c r="AC151" i="28"/>
  <c r="AK151" i="28"/>
  <c r="AE151" i="28"/>
  <c r="Y151" i="28"/>
  <c r="AI231" i="28"/>
  <c r="AM231" i="28"/>
  <c r="Y231" i="28"/>
  <c r="AE231" i="28"/>
  <c r="Q231" i="28"/>
  <c r="AG231" i="28"/>
  <c r="AC231" i="28"/>
  <c r="AI207" i="28"/>
  <c r="AE207" i="28"/>
  <c r="Q207" i="28"/>
  <c r="Y207" i="28"/>
  <c r="AM207" i="28"/>
  <c r="AG207" i="28"/>
  <c r="AK207" i="28"/>
  <c r="AC207" i="28"/>
  <c r="AI271" i="28"/>
  <c r="AM271" i="28"/>
  <c r="Q271" i="28"/>
  <c r="AK271" i="28"/>
  <c r="AG271" i="28"/>
  <c r="Y271" i="28"/>
  <c r="AE271" i="28"/>
  <c r="AC271" i="28"/>
  <c r="AI145" i="28"/>
  <c r="AM145" i="28"/>
  <c r="AK145" i="28"/>
  <c r="AE145" i="28"/>
  <c r="AG145" i="28"/>
  <c r="Y145" i="28"/>
  <c r="AC145" i="28"/>
  <c r="Q145" i="28"/>
  <c r="AG208" i="28"/>
  <c r="AE203" i="28"/>
  <c r="AE328" i="28"/>
  <c r="Q227" i="28"/>
  <c r="Y349" i="28"/>
  <c r="AC208" i="28"/>
  <c r="AK231" i="28"/>
  <c r="AG349" i="28"/>
  <c r="O97" i="28"/>
  <c r="AG29" i="28"/>
  <c r="AI176" i="28"/>
  <c r="Q176" i="28"/>
  <c r="AG176" i="28"/>
  <c r="AC176" i="28"/>
  <c r="AE176" i="28"/>
  <c r="AI166" i="28"/>
  <c r="AE166" i="28"/>
  <c r="AC166" i="28"/>
  <c r="Y166" i="28"/>
  <c r="Q166" i="28"/>
  <c r="AG166" i="28"/>
  <c r="AI274" i="28"/>
  <c r="AE274" i="28"/>
  <c r="AG274" i="28"/>
  <c r="AC274" i="28"/>
  <c r="Q274" i="28"/>
  <c r="AI252" i="28"/>
  <c r="AK252" i="28"/>
  <c r="Y252" i="28"/>
  <c r="AC252" i="28"/>
  <c r="AE252" i="28"/>
  <c r="AG252" i="28"/>
  <c r="E14" i="28"/>
  <c r="AI14" i="28"/>
  <c r="M14" i="28"/>
  <c r="AK14" i="28"/>
  <c r="K14" i="28"/>
  <c r="AE14" i="28"/>
  <c r="Q14" i="28"/>
  <c r="AC14" i="28"/>
  <c r="Y14" i="28"/>
  <c r="G14" i="28"/>
  <c r="AM21" i="28"/>
  <c r="AI21" i="28"/>
  <c r="AC21" i="28"/>
  <c r="AE21" i="28"/>
  <c r="Q21" i="28"/>
  <c r="Y21" i="28"/>
  <c r="AC241" i="28"/>
  <c r="AK241" i="28"/>
  <c r="AG241" i="28"/>
  <c r="Q241" i="28"/>
  <c r="Y241" i="28"/>
  <c r="AI241" i="28"/>
  <c r="AK79" i="28"/>
  <c r="Y79" i="28"/>
  <c r="AI79" i="28"/>
  <c r="O79" i="28"/>
  <c r="Q79" i="28"/>
  <c r="AE79" i="28"/>
  <c r="AI259" i="28"/>
  <c r="AK259" i="28"/>
  <c r="AE259" i="28"/>
  <c r="AC259" i="28"/>
  <c r="AG259" i="28"/>
  <c r="Y259" i="28"/>
  <c r="AI345" i="28"/>
  <c r="AK345" i="28"/>
  <c r="AC345" i="28"/>
  <c r="AG345" i="28"/>
  <c r="Q345" i="28"/>
  <c r="AE345" i="28"/>
  <c r="AI302" i="28"/>
  <c r="AK302" i="28"/>
  <c r="AC302" i="28"/>
  <c r="AE302" i="28"/>
  <c r="Y302" i="28"/>
  <c r="Q302" i="28"/>
  <c r="AM199" i="28"/>
  <c r="AI256" i="28"/>
  <c r="AK256" i="28"/>
  <c r="AE256" i="28"/>
  <c r="AC256" i="28"/>
  <c r="Q256" i="28"/>
  <c r="Y256" i="28"/>
  <c r="AM18" i="28"/>
  <c r="AI18" i="28"/>
  <c r="AK18" i="28"/>
  <c r="K18" i="28"/>
  <c r="O18" i="28"/>
  <c r="Q18" i="28"/>
  <c r="Y18" i="28"/>
  <c r="AC18" i="28"/>
  <c r="AG18" i="28"/>
  <c r="AI161" i="28"/>
  <c r="AG161" i="28"/>
  <c r="Q161" i="28"/>
  <c r="AE161" i="28"/>
  <c r="Y161" i="28"/>
  <c r="AK161" i="28"/>
  <c r="AC161" i="28"/>
  <c r="AK32" i="28"/>
  <c r="AE32" i="28"/>
  <c r="AI32" i="28"/>
  <c r="AC32" i="28"/>
  <c r="AG32" i="28"/>
  <c r="Q32" i="28"/>
  <c r="O32" i="28"/>
  <c r="Y32" i="28"/>
  <c r="AK230" i="28"/>
  <c r="AK92" i="28"/>
  <c r="AI92" i="28"/>
  <c r="Y92" i="28"/>
  <c r="AM104" i="28"/>
  <c r="AC104" i="28"/>
  <c r="AE104" i="28"/>
  <c r="AG104" i="28"/>
  <c r="O104" i="28"/>
  <c r="Q104" i="28"/>
  <c r="AM15" i="28"/>
  <c r="K15" i="28"/>
  <c r="Y15" i="28"/>
  <c r="AK17" i="28"/>
  <c r="AE17" i="28"/>
  <c r="Q17" i="28"/>
  <c r="Y17" i="28"/>
  <c r="AI17" i="28"/>
  <c r="AG17" i="28"/>
  <c r="AK20" i="28"/>
  <c r="AE20" i="28"/>
  <c r="Q20" i="28"/>
  <c r="AC20" i="28"/>
  <c r="O20" i="28"/>
  <c r="AG20" i="28"/>
  <c r="K20" i="28"/>
  <c r="AM52" i="28"/>
  <c r="AK52" i="28"/>
  <c r="Q52" i="28"/>
  <c r="K52" i="28"/>
  <c r="AK53" i="28"/>
  <c r="AI53" i="28"/>
  <c r="AK45" i="28"/>
  <c r="AC45" i="28"/>
  <c r="K45" i="28"/>
  <c r="AI45" i="28"/>
  <c r="Y45" i="28"/>
  <c r="AE45" i="28"/>
  <c r="O45" i="28"/>
  <c r="AK54" i="28"/>
  <c r="AK166" i="28"/>
  <c r="AK274" i="28"/>
  <c r="S139" i="28"/>
  <c r="S199" i="28"/>
  <c r="S231" i="28"/>
  <c r="S70" i="28"/>
  <c r="S200" i="28"/>
  <c r="S71" i="28"/>
  <c r="S338" i="28"/>
  <c r="S312" i="28"/>
  <c r="S224" i="28"/>
  <c r="S278" i="28"/>
  <c r="S31" i="28"/>
  <c r="AK176" i="28"/>
  <c r="S346" i="28"/>
  <c r="S287" i="28"/>
  <c r="S236" i="28"/>
  <c r="S216" i="28"/>
  <c r="S320" i="28"/>
  <c r="S137" i="28"/>
  <c r="S309" i="28"/>
  <c r="S86" i="28"/>
  <c r="S304" i="28"/>
  <c r="S88" i="28"/>
  <c r="S254" i="28"/>
  <c r="S214" i="28"/>
  <c r="S192" i="28"/>
  <c r="S241" i="28"/>
  <c r="S46" i="28"/>
  <c r="S186" i="28"/>
  <c r="S148" i="28"/>
  <c r="S57" i="28"/>
  <c r="S65" i="28"/>
  <c r="S68" i="28"/>
  <c r="S289" i="28"/>
  <c r="S32" i="28"/>
  <c r="S91" i="28"/>
  <c r="S55" i="28"/>
  <c r="S60" i="28"/>
  <c r="S302" i="28"/>
  <c r="S37" i="28"/>
  <c r="S83" i="28"/>
  <c r="S272" i="28"/>
  <c r="S18" i="28"/>
  <c r="S161" i="28"/>
  <c r="S324" i="28"/>
  <c r="S72" i="28"/>
  <c r="S296" i="28"/>
  <c r="S201" i="28"/>
  <c r="S176" i="28"/>
  <c r="S38" i="28"/>
  <c r="S101" i="28"/>
  <c r="S79" i="28"/>
  <c r="S293" i="28"/>
  <c r="S178" i="28"/>
  <c r="S51" i="28"/>
  <c r="S251" i="28"/>
  <c r="S242" i="28"/>
  <c r="S218" i="28"/>
  <c r="S299" i="28"/>
  <c r="S40" i="28"/>
  <c r="S233" i="28"/>
  <c r="S273" i="28"/>
  <c r="S147" i="28"/>
  <c r="S276" i="28"/>
  <c r="S266" i="28"/>
  <c r="S321" i="28"/>
  <c r="S24" i="28"/>
  <c r="S92" i="28"/>
  <c r="S257" i="28"/>
  <c r="S184" i="28"/>
  <c r="S82" i="28"/>
  <c r="S244" i="28"/>
  <c r="S19" i="28"/>
  <c r="S17" i="28"/>
  <c r="S87" i="28"/>
  <c r="S280" i="28"/>
  <c r="S245" i="28"/>
  <c r="S143" i="28"/>
  <c r="S310" i="28"/>
  <c r="S160" i="28"/>
  <c r="S95" i="28"/>
  <c r="S53" i="28"/>
  <c r="S36" i="28"/>
  <c r="S45" i="28"/>
  <c r="S229" i="28"/>
  <c r="S207" i="28"/>
  <c r="S35" i="28"/>
  <c r="S271" i="28"/>
  <c r="S185" i="28"/>
  <c r="S50" i="28"/>
  <c r="S208" i="28"/>
  <c r="S268" i="28"/>
  <c r="S103" i="28"/>
  <c r="S104" i="28"/>
  <c r="S15" i="28"/>
  <c r="S16" i="28"/>
  <c r="S145" i="28"/>
  <c r="S149" i="28"/>
  <c r="S85" i="28"/>
  <c r="S187" i="28"/>
  <c r="S339" i="28"/>
  <c r="S66" i="28"/>
  <c r="S41" i="28"/>
  <c r="S62" i="28"/>
  <c r="S20" i="28"/>
  <c r="S259" i="28"/>
  <c r="S162" i="28"/>
  <c r="S136" i="28"/>
  <c r="S204" i="28"/>
  <c r="S166" i="28"/>
  <c r="S54" i="28"/>
  <c r="S73" i="28"/>
  <c r="S27" i="28"/>
  <c r="S102" i="28"/>
  <c r="S14" i="28"/>
  <c r="S212" i="28"/>
  <c r="S63" i="28"/>
  <c r="S248" i="28"/>
  <c r="S30" i="28"/>
  <c r="S228" i="28"/>
  <c r="S227" i="28"/>
  <c r="S52" i="28"/>
  <c r="S306" i="28"/>
  <c r="S69" i="28"/>
  <c r="S58" i="28"/>
  <c r="S94" i="28"/>
  <c r="S25" i="28"/>
  <c r="S42" i="28"/>
  <c r="S345" i="28"/>
  <c r="S285" i="28"/>
  <c r="S340" i="28"/>
  <c r="S141" i="28"/>
  <c r="S157" i="28"/>
  <c r="AI100" i="28"/>
  <c r="AK59" i="28"/>
  <c r="AM350" i="28"/>
  <c r="S341" i="28"/>
  <c r="S325" i="28"/>
  <c r="S252" i="28"/>
  <c r="S21" i="28"/>
  <c r="S173" i="28"/>
  <c r="S274" i="28"/>
  <c r="S28" i="28"/>
  <c r="S80" i="28"/>
  <c r="S328" i="28"/>
  <c r="S90" i="28"/>
  <c r="S64" i="28"/>
  <c r="S210" i="28"/>
  <c r="S97" i="28"/>
  <c r="S344" i="28"/>
  <c r="S221" i="28"/>
  <c r="S255" i="28"/>
  <c r="S140" i="28"/>
  <c r="S193" i="28"/>
  <c r="S203" i="28"/>
  <c r="S301" i="28"/>
  <c r="S26" i="28"/>
  <c r="S349" i="28"/>
  <c r="S151" i="28"/>
  <c r="S331" i="28"/>
  <c r="S77" i="28"/>
  <c r="S78" i="28"/>
  <c r="S33" i="28"/>
  <c r="S183" i="28"/>
  <c r="S100" i="28"/>
  <c r="S39" i="28"/>
  <c r="S262" i="28"/>
  <c r="S335" i="28"/>
  <c r="S326" i="28"/>
  <c r="S163" i="28"/>
  <c r="S196" i="28"/>
  <c r="S74" i="28"/>
  <c r="S34" i="28"/>
  <c r="S217" i="28"/>
  <c r="S99" i="28"/>
  <c r="S22" i="28"/>
  <c r="S164" i="28"/>
  <c r="S158" i="28"/>
  <c r="S350" i="28"/>
  <c r="S47" i="28"/>
  <c r="S81" i="28"/>
  <c r="S230" i="28"/>
  <c r="S191" i="28"/>
  <c r="S44" i="28"/>
  <c r="S75" i="28"/>
  <c r="S23" i="28"/>
  <c r="S29" i="28"/>
  <c r="S84" i="28"/>
  <c r="S98" i="28"/>
  <c r="S150" i="28"/>
  <c r="S89" i="28"/>
  <c r="S256" i="28"/>
  <c r="S59" i="28"/>
  <c r="S61" i="28"/>
  <c r="AI19" i="28"/>
  <c r="AK204" i="28"/>
  <c r="AK254" i="28"/>
  <c r="AK136" i="28"/>
  <c r="AK162" i="28"/>
  <c r="K82" i="28"/>
  <c r="AI87" i="28"/>
  <c r="AK36" i="28"/>
  <c r="AI69" i="28"/>
  <c r="AI68" i="28"/>
  <c r="AI58" i="28"/>
  <c r="AI148" i="28"/>
  <c r="AI24" i="28"/>
  <c r="AI63" i="28"/>
  <c r="AI37" i="28"/>
  <c r="AI81" i="28"/>
  <c r="AK87" i="28"/>
  <c r="AI47" i="28"/>
  <c r="AK69" i="28"/>
  <c r="AK68" i="28"/>
  <c r="AK58" i="28"/>
  <c r="AI38" i="28"/>
  <c r="AK157" i="28"/>
  <c r="AK141" i="28"/>
  <c r="AI95" i="28"/>
  <c r="AI23" i="28"/>
  <c r="AI28" i="28"/>
  <c r="AK296" i="28"/>
  <c r="O46" i="28"/>
  <c r="O39" i="28"/>
  <c r="Y39" i="28"/>
  <c r="K83" i="28"/>
  <c r="AE15" i="28"/>
  <c r="AG15" i="28"/>
  <c r="AI78" i="28"/>
  <c r="AI26" i="28"/>
  <c r="AI184" i="28"/>
  <c r="AI230" i="28"/>
  <c r="AK192" i="28"/>
  <c r="AK325" i="28"/>
  <c r="AK214" i="28"/>
  <c r="AI89" i="28"/>
  <c r="AI44" i="28"/>
  <c r="AK78" i="28"/>
  <c r="AI22" i="28"/>
  <c r="AI104" i="28"/>
  <c r="Q22" i="28"/>
  <c r="AE22" i="28"/>
  <c r="Y104" i="28"/>
  <c r="AE83" i="28"/>
  <c r="O15" i="28"/>
  <c r="AI192" i="28"/>
  <c r="AI52" i="28"/>
  <c r="AI214" i="28"/>
  <c r="AK186" i="28"/>
  <c r="AK304" i="28"/>
  <c r="AK285" i="28"/>
  <c r="AK248" i="28"/>
  <c r="AI83" i="28"/>
  <c r="K101" i="28"/>
  <c r="AI72" i="28"/>
  <c r="AI98" i="28"/>
  <c r="AI20" i="28"/>
  <c r="AK22" i="28"/>
  <c r="AK104" i="28"/>
  <c r="AI15" i="28"/>
  <c r="Y248" i="28"/>
  <c r="AE39" i="28"/>
  <c r="Q39" i="28"/>
  <c r="AG39" i="28"/>
  <c r="Q83" i="28"/>
  <c r="AG83" i="28"/>
  <c r="Y83" i="28"/>
  <c r="Q15" i="28"/>
  <c r="AI66" i="28"/>
  <c r="AK184" i="28"/>
  <c r="AI74" i="28"/>
  <c r="AI88" i="28"/>
  <c r="AI39" i="28"/>
  <c r="AK15" i="28"/>
  <c r="AM82" i="28"/>
  <c r="AM45" i="28"/>
  <c r="AM99" i="28"/>
  <c r="AM35" i="28"/>
  <c r="AK21" i="28"/>
  <c r="AI30" i="28"/>
  <c r="AM103" i="28"/>
  <c r="AM60" i="28"/>
  <c r="AI80" i="28"/>
  <c r="AK30" i="28"/>
  <c r="AK80" i="28"/>
  <c r="AM98" i="28"/>
  <c r="AM259" i="28"/>
  <c r="AI61" i="28"/>
  <c r="AK33" i="28"/>
  <c r="AI51" i="28"/>
  <c r="AI27" i="28"/>
  <c r="AK100" i="28"/>
  <c r="AI59" i="28"/>
  <c r="AI64" i="28"/>
  <c r="AM51" i="28"/>
  <c r="AM164" i="28"/>
  <c r="AM14" i="28"/>
  <c r="AM173" i="28"/>
  <c r="AM62" i="28"/>
  <c r="AI102" i="28"/>
  <c r="AK86" i="28"/>
  <c r="AM27" i="28"/>
  <c r="AM256" i="28"/>
  <c r="AI54" i="28"/>
  <c r="AI86" i="28"/>
  <c r="AM304" i="28"/>
  <c r="AM248" i="28"/>
  <c r="AK212" i="28"/>
  <c r="AM37" i="28"/>
  <c r="AM161" i="28"/>
  <c r="AM95" i="28"/>
  <c r="AM94" i="28"/>
  <c r="AM44" i="28"/>
  <c r="AM176" i="28"/>
  <c r="AM166" i="28"/>
  <c r="AM324" i="28"/>
  <c r="AM102" i="28"/>
  <c r="AM254" i="28"/>
  <c r="AM38" i="28"/>
  <c r="AM46" i="28"/>
  <c r="AM89" i="28"/>
  <c r="AM302" i="28"/>
  <c r="AM204" i="28"/>
  <c r="AM141" i="28"/>
  <c r="AM24" i="28"/>
  <c r="AM184" i="28"/>
  <c r="AM25" i="28"/>
  <c r="AM88" i="28"/>
  <c r="AM101" i="28"/>
  <c r="AM53" i="28"/>
  <c r="AM81" i="28"/>
  <c r="AM306" i="28"/>
  <c r="AM157" i="28"/>
  <c r="AK96" i="28"/>
  <c r="AI96" i="28"/>
  <c r="AM148" i="28"/>
  <c r="AM230" i="28"/>
  <c r="AM66" i="28"/>
  <c r="AM96" i="28"/>
  <c r="AM20" i="28"/>
  <c r="AM341" i="28"/>
  <c r="AM162" i="28"/>
  <c r="AM55" i="28"/>
  <c r="AM241" i="28"/>
  <c r="AM274" i="28"/>
  <c r="AM79" i="28"/>
  <c r="AM28" i="28"/>
  <c r="AM293" i="28"/>
  <c r="AM83" i="28"/>
  <c r="AM340" i="28"/>
  <c r="AM272" i="28"/>
  <c r="AM61" i="28"/>
  <c r="AM73" i="28"/>
  <c r="AM26" i="28"/>
  <c r="AM186" i="28"/>
  <c r="AM77" i="28"/>
  <c r="AM74" i="28"/>
  <c r="AM34" i="28"/>
  <c r="AM268" i="28"/>
  <c r="AM75" i="28"/>
  <c r="AK48" i="28"/>
  <c r="AI48" i="28"/>
  <c r="AM32" i="28"/>
  <c r="AM91" i="28"/>
  <c r="AM84" i="28"/>
  <c r="AM325" i="28"/>
  <c r="AM72" i="28"/>
  <c r="AM252" i="28"/>
  <c r="AM296" i="28"/>
  <c r="AM201" i="28"/>
  <c r="AM214" i="28"/>
  <c r="AM212" i="28"/>
  <c r="AM192" i="28"/>
  <c r="AM63" i="28"/>
  <c r="AM345" i="28"/>
  <c r="AM285" i="28"/>
  <c r="AM136" i="28"/>
  <c r="AM92" i="28"/>
  <c r="AM19" i="28"/>
  <c r="AM17" i="28"/>
  <c r="AM39" i="28"/>
  <c r="AM47" i="28"/>
  <c r="AM50" i="28"/>
  <c r="AM289" i="28"/>
  <c r="AM48" i="28"/>
  <c r="AM29" i="28"/>
  <c r="H10" i="28" l="1"/>
  <c r="K17" i="56" s="1"/>
  <c r="M17" i="56" s="1"/>
  <c r="N10" i="28"/>
  <c r="K20" i="56" s="1"/>
  <c r="J10" i="28"/>
  <c r="K18" i="56" s="1"/>
  <c r="F10" i="28"/>
  <c r="K16" i="56" s="1"/>
  <c r="D10" i="28"/>
  <c r="L10" i="28"/>
  <c r="K19" i="56" s="1"/>
  <c r="AT9" i="28"/>
  <c r="AZ9" i="28"/>
  <c r="AV9" i="28"/>
  <c r="Z9" i="28"/>
  <c r="AR9" i="28"/>
  <c r="AX9" i="28"/>
  <c r="J38" i="56" s="1"/>
  <c r="AN9" i="28"/>
  <c r="T9" i="28"/>
  <c r="BB9" i="28"/>
  <c r="J40" i="56" s="1"/>
  <c r="AP9" i="28"/>
  <c r="J34" i="56" s="1"/>
  <c r="AB9" i="28"/>
  <c r="J27" i="56" s="1"/>
  <c r="L9" i="28"/>
  <c r="J19" i="56" s="1"/>
  <c r="X9" i="28"/>
  <c r="J25" i="56" s="1"/>
  <c r="P9" i="28"/>
  <c r="J21" i="56" s="1"/>
  <c r="F9" i="28"/>
  <c r="J16" i="56" s="1"/>
  <c r="R9" i="28"/>
  <c r="N9" i="28"/>
  <c r="J20" i="56" s="1"/>
  <c r="J9" i="28"/>
  <c r="J18" i="56" s="1"/>
  <c r="AD9" i="28"/>
  <c r="J28" i="56" s="1"/>
  <c r="AF9" i="28"/>
  <c r="J29" i="56" s="1"/>
  <c r="D9" i="28"/>
  <c r="AH9" i="28"/>
  <c r="J30" i="56" s="1"/>
  <c r="AJ9" i="28"/>
  <c r="J31" i="56" s="1"/>
  <c r="AL9" i="28"/>
  <c r="J32" i="56" s="1"/>
  <c r="M20" i="56" l="1"/>
  <c r="M19" i="56"/>
  <c r="M18" i="56"/>
  <c r="M16" i="56"/>
  <c r="J26" i="56"/>
  <c r="M26" i="56" s="1"/>
  <c r="Z11" i="28"/>
  <c r="J39" i="56"/>
  <c r="M39" i="56" s="1"/>
  <c r="AZ11" i="28"/>
  <c r="J23" i="56"/>
  <c r="M23" i="56" s="1"/>
  <c r="T11" i="28"/>
  <c r="J36" i="56"/>
  <c r="M36" i="56" s="1"/>
  <c r="AT11" i="28"/>
  <c r="J33" i="56"/>
  <c r="M33" i="56" s="1"/>
  <c r="AN11" i="28"/>
  <c r="AX11" i="28"/>
  <c r="M38" i="56"/>
  <c r="J35" i="56"/>
  <c r="M35" i="56" s="1"/>
  <c r="AR11" i="28"/>
  <c r="J37" i="56"/>
  <c r="M37" i="56" s="1"/>
  <c r="AV11" i="28"/>
  <c r="M40" i="56"/>
  <c r="BB11" i="28"/>
  <c r="M25" i="56"/>
  <c r="L11" i="28"/>
  <c r="F11" i="28"/>
  <c r="AP11" i="28"/>
  <c r="M27" i="56"/>
  <c r="M21" i="56"/>
  <c r="P11" i="28"/>
  <c r="AB11" i="28"/>
  <c r="M29" i="56"/>
  <c r="M34" i="56"/>
  <c r="J11" i="28"/>
  <c r="H11" i="28"/>
  <c r="X11" i="28"/>
  <c r="M28" i="56"/>
  <c r="N11" i="28"/>
  <c r="M30" i="56"/>
  <c r="J22" i="56"/>
  <c r="M22" i="56" s="1"/>
  <c r="R11" i="28"/>
  <c r="AD11" i="28"/>
  <c r="AF11" i="28"/>
  <c r="D11" i="28"/>
  <c r="M31" i="56"/>
  <c r="AJ11" i="28"/>
  <c r="M32" i="56"/>
  <c r="AH11" i="28"/>
  <c r="AL11" i="28"/>
  <c r="T15" i="56" l="1"/>
  <c r="T16" i="56"/>
  <c r="T20" i="56"/>
  <c r="T24" i="56"/>
  <c r="T28" i="56"/>
  <c r="T32" i="56"/>
  <c r="T36" i="56"/>
  <c r="T17" i="56"/>
  <c r="T21" i="56"/>
  <c r="T25" i="56"/>
  <c r="T29" i="56"/>
  <c r="T33" i="56"/>
  <c r="T37" i="56"/>
  <c r="T41" i="56"/>
  <c r="T18" i="56"/>
  <c r="T22" i="56"/>
  <c r="T26" i="56"/>
  <c r="T30" i="56"/>
  <c r="T34" i="56"/>
  <c r="T38" i="56"/>
  <c r="T42" i="56"/>
  <c r="T19" i="56"/>
  <c r="T23" i="56"/>
  <c r="T27" i="56"/>
  <c r="T31" i="56"/>
  <c r="T35" i="56"/>
  <c r="T39" i="56"/>
  <c r="T43" i="56"/>
  <c r="T40" i="56"/>
  <c r="T44" i="56"/>
  <c r="N20" i="56" l="1"/>
  <c r="N17" i="56"/>
  <c r="N16" i="56"/>
  <c r="N19" i="56"/>
  <c r="N18" i="56"/>
</calcChain>
</file>

<file path=xl/comments1.xml><?xml version="1.0" encoding="utf-8"?>
<comments xmlns="http://schemas.openxmlformats.org/spreadsheetml/2006/main">
  <authors>
    <author>Gustavo</author>
  </authors>
  <commentList>
    <comment ref="T11" authorId="0" shapeId="0">
      <text>
        <r>
          <rPr>
            <b/>
            <sz val="9"/>
            <color indexed="81"/>
            <rFont val="Tahoma"/>
            <family val="2"/>
          </rPr>
          <t>Gustavo:</t>
        </r>
        <r>
          <rPr>
            <sz val="9"/>
            <color indexed="81"/>
            <rFont val="Tahoma"/>
            <family val="2"/>
          </rPr>
          <t xml:space="preserve">
Experiencia específica
</t>
        </r>
      </text>
    </comment>
    <comment ref="T33" authorId="0" shapeId="0">
      <text>
        <r>
          <rPr>
            <b/>
            <sz val="9"/>
            <color indexed="81"/>
            <rFont val="Tahoma"/>
            <family val="2"/>
          </rPr>
          <t>Gustavo:</t>
        </r>
        <r>
          <rPr>
            <sz val="9"/>
            <color indexed="81"/>
            <rFont val="Tahoma"/>
            <family val="2"/>
          </rPr>
          <t xml:space="preserve">
Experiencia específica
</t>
        </r>
      </text>
    </comment>
    <comment ref="T143" authorId="0" shapeId="0">
      <text>
        <r>
          <rPr>
            <b/>
            <sz val="9"/>
            <color indexed="81"/>
            <rFont val="Tahoma"/>
            <family val="2"/>
          </rPr>
          <t>Gustavo:</t>
        </r>
        <r>
          <rPr>
            <sz val="9"/>
            <color indexed="81"/>
            <rFont val="Tahoma"/>
            <family val="2"/>
          </rPr>
          <t xml:space="preserve">
Experiencia específica
</t>
        </r>
      </text>
    </comment>
    <comment ref="T165" authorId="0" shapeId="0">
      <text>
        <r>
          <rPr>
            <b/>
            <sz val="9"/>
            <color indexed="81"/>
            <rFont val="Tahoma"/>
            <family val="2"/>
          </rPr>
          <t>Gustavo:</t>
        </r>
        <r>
          <rPr>
            <sz val="9"/>
            <color indexed="81"/>
            <rFont val="Tahoma"/>
            <family val="2"/>
          </rPr>
          <t xml:space="preserve">
Experiencia específica
</t>
        </r>
      </text>
    </comment>
    <comment ref="T187" authorId="0" shapeId="0">
      <text>
        <r>
          <rPr>
            <b/>
            <sz val="9"/>
            <color indexed="81"/>
            <rFont val="Tahoma"/>
            <family val="2"/>
          </rPr>
          <t>Gustavo:</t>
        </r>
        <r>
          <rPr>
            <sz val="9"/>
            <color indexed="81"/>
            <rFont val="Tahoma"/>
            <family val="2"/>
          </rPr>
          <t xml:space="preserve">
Experiencia específica
</t>
        </r>
      </text>
    </comment>
    <comment ref="T209" authorId="0" shapeId="0">
      <text>
        <r>
          <rPr>
            <b/>
            <sz val="9"/>
            <color indexed="81"/>
            <rFont val="Tahoma"/>
            <family val="2"/>
          </rPr>
          <t>Gustavo:</t>
        </r>
        <r>
          <rPr>
            <sz val="9"/>
            <color indexed="81"/>
            <rFont val="Tahoma"/>
            <family val="2"/>
          </rPr>
          <t xml:space="preserve">
Experiencia específica
</t>
        </r>
      </text>
    </comment>
    <comment ref="T231" authorId="0" shapeId="0">
      <text>
        <r>
          <rPr>
            <b/>
            <sz val="9"/>
            <color indexed="81"/>
            <rFont val="Tahoma"/>
            <family val="2"/>
          </rPr>
          <t>Gustavo:</t>
        </r>
        <r>
          <rPr>
            <sz val="9"/>
            <color indexed="81"/>
            <rFont val="Tahoma"/>
            <family val="2"/>
          </rPr>
          <t xml:space="preserve">
Experiencia específica
</t>
        </r>
      </text>
    </comment>
    <comment ref="T253" authorId="0" shapeId="0">
      <text>
        <r>
          <rPr>
            <b/>
            <sz val="9"/>
            <color indexed="81"/>
            <rFont val="Tahoma"/>
            <family val="2"/>
          </rPr>
          <t>Gustavo:</t>
        </r>
        <r>
          <rPr>
            <sz val="9"/>
            <color indexed="81"/>
            <rFont val="Tahoma"/>
            <family val="2"/>
          </rPr>
          <t xml:space="preserve">
Experiencia específica
</t>
        </r>
      </text>
    </comment>
    <comment ref="T275" authorId="0" shapeId="0">
      <text>
        <r>
          <rPr>
            <b/>
            <sz val="9"/>
            <color indexed="81"/>
            <rFont val="Tahoma"/>
            <family val="2"/>
          </rPr>
          <t>Gustavo:</t>
        </r>
        <r>
          <rPr>
            <sz val="9"/>
            <color indexed="81"/>
            <rFont val="Tahoma"/>
            <family val="2"/>
          </rPr>
          <t xml:space="preserve">
Experiencia específica
</t>
        </r>
      </text>
    </comment>
    <comment ref="T297" authorId="0" shapeId="0">
      <text>
        <r>
          <rPr>
            <b/>
            <sz val="9"/>
            <color indexed="81"/>
            <rFont val="Tahoma"/>
            <family val="2"/>
          </rPr>
          <t>Gustavo:</t>
        </r>
        <r>
          <rPr>
            <sz val="9"/>
            <color indexed="81"/>
            <rFont val="Tahoma"/>
            <family val="2"/>
          </rPr>
          <t xml:space="preserve">
Experiencia específica
</t>
        </r>
      </text>
    </comment>
    <comment ref="T319" authorId="0" shapeId="0">
      <text>
        <r>
          <rPr>
            <b/>
            <sz val="9"/>
            <color indexed="81"/>
            <rFont val="Tahoma"/>
            <family val="2"/>
          </rPr>
          <t>Gustavo:</t>
        </r>
        <r>
          <rPr>
            <sz val="9"/>
            <color indexed="81"/>
            <rFont val="Tahoma"/>
            <family val="2"/>
          </rPr>
          <t xml:space="preserve">
Experiencia específica
</t>
        </r>
      </text>
    </comment>
    <comment ref="T341" authorId="0" shapeId="0">
      <text>
        <r>
          <rPr>
            <b/>
            <sz val="9"/>
            <color indexed="81"/>
            <rFont val="Tahoma"/>
            <family val="2"/>
          </rPr>
          <t>Gustavo:</t>
        </r>
        <r>
          <rPr>
            <sz val="9"/>
            <color indexed="81"/>
            <rFont val="Tahoma"/>
            <family val="2"/>
          </rPr>
          <t xml:space="preserve">
Experiencia específica
</t>
        </r>
      </text>
    </comment>
    <comment ref="T363" authorId="0" shapeId="0">
      <text>
        <r>
          <rPr>
            <b/>
            <sz val="9"/>
            <color indexed="81"/>
            <rFont val="Tahoma"/>
            <family val="2"/>
          </rPr>
          <t>Gustavo:</t>
        </r>
        <r>
          <rPr>
            <sz val="9"/>
            <color indexed="81"/>
            <rFont val="Tahoma"/>
            <family val="2"/>
          </rPr>
          <t xml:space="preserve">
Experiencia específica
</t>
        </r>
      </text>
    </comment>
    <comment ref="T385" authorId="0" shapeId="0">
      <text>
        <r>
          <rPr>
            <b/>
            <sz val="9"/>
            <color indexed="81"/>
            <rFont val="Tahoma"/>
            <family val="2"/>
          </rPr>
          <t>Gustavo:</t>
        </r>
        <r>
          <rPr>
            <sz val="9"/>
            <color indexed="81"/>
            <rFont val="Tahoma"/>
            <family val="2"/>
          </rPr>
          <t xml:space="preserve">
Experiencia específica
</t>
        </r>
      </text>
    </comment>
    <comment ref="T407" authorId="0" shapeId="0">
      <text>
        <r>
          <rPr>
            <b/>
            <sz val="9"/>
            <color indexed="81"/>
            <rFont val="Tahoma"/>
            <family val="2"/>
          </rPr>
          <t>Gustavo:</t>
        </r>
        <r>
          <rPr>
            <sz val="9"/>
            <color indexed="81"/>
            <rFont val="Tahoma"/>
            <family val="2"/>
          </rPr>
          <t xml:space="preserve">
Experiencia específica
</t>
        </r>
      </text>
    </comment>
    <comment ref="T429" authorId="0" shapeId="0">
      <text>
        <r>
          <rPr>
            <b/>
            <sz val="9"/>
            <color indexed="81"/>
            <rFont val="Tahoma"/>
            <family val="2"/>
          </rPr>
          <t>Gustavo:</t>
        </r>
        <r>
          <rPr>
            <sz val="9"/>
            <color indexed="81"/>
            <rFont val="Tahoma"/>
            <family val="2"/>
          </rPr>
          <t xml:space="preserve">
Experiencia específica
</t>
        </r>
      </text>
    </comment>
    <comment ref="T451" authorId="0" shapeId="0">
      <text>
        <r>
          <rPr>
            <b/>
            <sz val="9"/>
            <color indexed="81"/>
            <rFont val="Tahoma"/>
            <family val="2"/>
          </rPr>
          <t>Gustavo:</t>
        </r>
        <r>
          <rPr>
            <sz val="9"/>
            <color indexed="81"/>
            <rFont val="Tahoma"/>
            <family val="2"/>
          </rPr>
          <t xml:space="preserve">
Experiencia específica
</t>
        </r>
      </text>
    </comment>
    <comment ref="T473" authorId="0" shapeId="0">
      <text>
        <r>
          <rPr>
            <b/>
            <sz val="9"/>
            <color indexed="81"/>
            <rFont val="Tahoma"/>
            <family val="2"/>
          </rPr>
          <t>Gustavo:</t>
        </r>
        <r>
          <rPr>
            <sz val="9"/>
            <color indexed="81"/>
            <rFont val="Tahoma"/>
            <family val="2"/>
          </rPr>
          <t xml:space="preserve">
Experiencia específica
</t>
        </r>
      </text>
    </comment>
    <comment ref="T495" authorId="0" shapeId="0">
      <text>
        <r>
          <rPr>
            <b/>
            <sz val="9"/>
            <color indexed="81"/>
            <rFont val="Tahoma"/>
            <family val="2"/>
          </rPr>
          <t>Gustavo:</t>
        </r>
        <r>
          <rPr>
            <sz val="9"/>
            <color indexed="81"/>
            <rFont val="Tahoma"/>
            <family val="2"/>
          </rPr>
          <t xml:space="preserve">
Experiencia específica
</t>
        </r>
      </text>
    </comment>
    <comment ref="T517" authorId="0" shapeId="0">
      <text>
        <r>
          <rPr>
            <b/>
            <sz val="9"/>
            <color indexed="81"/>
            <rFont val="Tahoma"/>
            <family val="2"/>
          </rPr>
          <t>Gustavo:</t>
        </r>
        <r>
          <rPr>
            <sz val="9"/>
            <color indexed="81"/>
            <rFont val="Tahoma"/>
            <family val="2"/>
          </rPr>
          <t xml:space="preserve">
Experiencia específica
</t>
        </r>
      </text>
    </comment>
    <comment ref="T539" authorId="0" shapeId="0">
      <text>
        <r>
          <rPr>
            <b/>
            <sz val="9"/>
            <color indexed="81"/>
            <rFont val="Tahoma"/>
            <family val="2"/>
          </rPr>
          <t>Gustavo:</t>
        </r>
        <r>
          <rPr>
            <sz val="9"/>
            <color indexed="81"/>
            <rFont val="Tahoma"/>
            <family val="2"/>
          </rPr>
          <t xml:space="preserve">
Experiencia específica
</t>
        </r>
      </text>
    </comment>
    <comment ref="T561" authorId="0" shapeId="0">
      <text>
        <r>
          <rPr>
            <b/>
            <sz val="9"/>
            <color indexed="81"/>
            <rFont val="Tahoma"/>
            <family val="2"/>
          </rPr>
          <t>Gustavo:</t>
        </r>
        <r>
          <rPr>
            <sz val="9"/>
            <color indexed="81"/>
            <rFont val="Tahoma"/>
            <family val="2"/>
          </rPr>
          <t xml:space="preserve">
Experiencia específica
</t>
        </r>
      </text>
    </comment>
    <comment ref="T583" authorId="0" shapeId="0">
      <text>
        <r>
          <rPr>
            <b/>
            <sz val="9"/>
            <color indexed="81"/>
            <rFont val="Tahoma"/>
            <family val="2"/>
          </rPr>
          <t>Gustavo:</t>
        </r>
        <r>
          <rPr>
            <sz val="9"/>
            <color indexed="81"/>
            <rFont val="Tahoma"/>
            <family val="2"/>
          </rPr>
          <t xml:space="preserve">
Experiencia específica
</t>
        </r>
      </text>
    </comment>
    <comment ref="T605" authorId="0" shapeId="0">
      <text>
        <r>
          <rPr>
            <b/>
            <sz val="9"/>
            <color indexed="81"/>
            <rFont val="Tahoma"/>
            <family val="2"/>
          </rPr>
          <t>Gustavo:</t>
        </r>
        <r>
          <rPr>
            <sz val="9"/>
            <color indexed="81"/>
            <rFont val="Tahoma"/>
            <family val="2"/>
          </rPr>
          <t xml:space="preserve">
Experiencia específica
</t>
        </r>
      </text>
    </comment>
    <comment ref="T627" authorId="0" shapeId="0">
      <text>
        <r>
          <rPr>
            <b/>
            <sz val="9"/>
            <color indexed="81"/>
            <rFont val="Tahoma"/>
            <family val="2"/>
          </rPr>
          <t>Gustavo:</t>
        </r>
        <r>
          <rPr>
            <sz val="9"/>
            <color indexed="81"/>
            <rFont val="Tahoma"/>
            <family val="2"/>
          </rPr>
          <t xml:space="preserve">
Experiencia específica
</t>
        </r>
      </text>
    </comment>
    <comment ref="T649" authorId="0" shapeId="0">
      <text>
        <r>
          <rPr>
            <b/>
            <sz val="9"/>
            <color indexed="81"/>
            <rFont val="Tahoma"/>
            <family val="2"/>
          </rPr>
          <t>Gustavo:</t>
        </r>
        <r>
          <rPr>
            <sz val="9"/>
            <color indexed="81"/>
            <rFont val="Tahoma"/>
            <family val="2"/>
          </rPr>
          <t xml:space="preserve">
Experiencia específica
</t>
        </r>
      </text>
    </comment>
  </commentList>
</comments>
</file>

<file path=xl/comments2.xml><?xml version="1.0" encoding="utf-8"?>
<comments xmlns="http://schemas.openxmlformats.org/spreadsheetml/2006/main">
  <authors>
    <author>USUARIO</author>
    <author>tc={1891DB78-0498-4522-924A-E62E06F29354}</author>
  </authors>
  <commentList>
    <comment ref="E32" authorId="0" shapeId="0">
      <text>
        <r>
          <rPr>
            <b/>
            <sz val="9"/>
            <color indexed="81"/>
            <rFont val="Tahoma"/>
            <family val="2"/>
          </rPr>
          <t>Carlos Bladimir Quintero Marin:</t>
        </r>
        <r>
          <rPr>
            <sz val="9"/>
            <color indexed="81"/>
            <rFont val="Tahoma"/>
            <family val="2"/>
          </rPr>
          <t xml:space="preserve">
Ya tiene el recargo de la Utilidad</t>
        </r>
      </text>
    </comment>
    <comment ref="H32" authorId="1"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deja este valor en la propuesta?</t>
        </r>
      </text>
    </comment>
    <comment ref="W32" authorId="1"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deja este valor en la propuesta?</t>
        </r>
      </text>
    </comment>
    <comment ref="AL32" authorId="1"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deja este valor en la propuesta?</t>
        </r>
      </text>
    </comment>
    <comment ref="BA32" authorId="1"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deja este valor en la propuesta?</t>
        </r>
      </text>
    </comment>
    <comment ref="BP32" authorId="1"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deja este valor en la propuesta?</t>
        </r>
      </text>
    </comment>
    <comment ref="CE32" authorId="1" shapeId="0">
      <text>
        <r>
          <rPr>
            <sz val="11"/>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¿Se deja este valor en la propuesta?</t>
        </r>
      </text>
    </comment>
  </commentList>
</comments>
</file>

<file path=xl/comments3.xml><?xml version="1.0" encoding="utf-8"?>
<comments xmlns="http://schemas.openxmlformats.org/spreadsheetml/2006/main">
  <authors>
    <author>Gustavo</author>
  </authors>
  <commentList>
    <comment ref="B4" authorId="0" shapeId="0">
      <text>
        <r>
          <rPr>
            <b/>
            <sz val="14"/>
            <color indexed="81"/>
            <rFont val="Tahoma"/>
            <family val="2"/>
          </rPr>
          <t>IR = Z1</t>
        </r>
      </text>
    </comment>
    <comment ref="B5" authorId="0" shapeId="0">
      <text>
        <r>
          <rPr>
            <b/>
            <sz val="14"/>
            <color indexed="81"/>
            <rFont val="Tahoma"/>
            <family val="2"/>
          </rPr>
          <t>IRES = Z2</t>
        </r>
      </text>
    </comment>
  </commentList>
</comments>
</file>

<file path=xl/comments4.xml><?xml version="1.0" encoding="utf-8"?>
<comments xmlns="http://schemas.openxmlformats.org/spreadsheetml/2006/main">
  <authors>
    <author>Gustavo</author>
  </authors>
  <commentList>
    <comment ref="D8" authorId="0" shapeId="0">
      <text>
        <r>
          <rPr>
            <b/>
            <sz val="9"/>
            <color indexed="81"/>
            <rFont val="Tahoma"/>
            <family val="2"/>
          </rPr>
          <t>Fecha de la TRM</t>
        </r>
      </text>
    </comment>
  </commentList>
</comments>
</file>

<file path=xl/sharedStrings.xml><?xml version="1.0" encoding="utf-8"?>
<sst xmlns="http://schemas.openxmlformats.org/spreadsheetml/2006/main" count="1888" uniqueCount="469">
  <si>
    <t>EN PESOS</t>
  </si>
  <si>
    <t>EN SMMLV</t>
  </si>
  <si>
    <t>TOTAL</t>
  </si>
  <si>
    <t>OFERENTE</t>
  </si>
  <si>
    <t>UNIVERSIDAD DE ANTIOQUIA</t>
  </si>
  <si>
    <t>ACTIVO CORRIENTE</t>
  </si>
  <si>
    <t>PASIVO CORRIENTE</t>
  </si>
  <si>
    <t>INDICADOR 1</t>
  </si>
  <si>
    <t>INDICADOR 2</t>
  </si>
  <si>
    <t>PASIVO TOTAL</t>
  </si>
  <si>
    <t>ACTIVO TOTAL</t>
  </si>
  <si>
    <t>PROPONENTE</t>
  </si>
  <si>
    <t>Numeral</t>
  </si>
  <si>
    <t>OBSERVACIONES</t>
  </si>
  <si>
    <t>Item</t>
  </si>
  <si>
    <t>N° DEL CONSECUTIVO DEL REPORTE DEL CONTRATO EJECUTADO EN EL RUP (1)</t>
  </si>
  <si>
    <t>N° de Folio en el RUP (2)</t>
  </si>
  <si>
    <t>CONTRATO (3)</t>
  </si>
  <si>
    <t>CONTRATANTE (4)</t>
  </si>
  <si>
    <t>EN SMMLV (5)</t>
  </si>
  <si>
    <t>FORMA DE
EJECUCIÓN (6)</t>
  </si>
  <si>
    <t>% de Participación (7)</t>
  </si>
  <si>
    <t>TOTAL EXPERIENCIA ESPECÍFICA EN SMMLV</t>
  </si>
  <si>
    <t>LISTADO DE OFERENTES</t>
  </si>
  <si>
    <t>INDICE SUMATORIA CONTRATOS/PRESUPUESTO OFICIAL</t>
  </si>
  <si>
    <t>NRO</t>
  </si>
  <si>
    <t>Presupuesto Total</t>
  </si>
  <si>
    <t>TRM día siguiente</t>
  </si>
  <si>
    <t>ORDEN</t>
  </si>
  <si>
    <t>Nro</t>
  </si>
  <si>
    <t>NOMBRE OFERENTE</t>
  </si>
  <si>
    <t>PROPONENTES</t>
  </si>
  <si>
    <t>PRESUPUESTO OFICIAL</t>
  </si>
  <si>
    <t>OBSERVACIONES CON RESPECTO A PROPUESTA ECONÓMICA</t>
  </si>
  <si>
    <t>N°</t>
  </si>
  <si>
    <t>NIT/CC</t>
  </si>
  <si>
    <t>REPRESENTANTE LEGAL</t>
  </si>
  <si>
    <t>COSTO TOTAL CON IVA</t>
  </si>
  <si>
    <t>NIT O CÉDULA</t>
  </si>
  <si>
    <t>EVALUACIÓN EXPERIENCIA - INDICADORES FINANCIEROS</t>
  </si>
  <si>
    <t>APERTURA DE SOBRES</t>
  </si>
  <si>
    <t>Fecha</t>
  </si>
  <si>
    <r>
      <t>PUNTAJE (Pt</t>
    </r>
    <r>
      <rPr>
        <b/>
        <vertAlign val="subscript"/>
        <sz val="12"/>
        <rFont val="Calibri"/>
        <family val="2"/>
        <scheme val="minor"/>
      </rPr>
      <t>1</t>
    </r>
    <r>
      <rPr>
        <b/>
        <sz val="12"/>
        <rFont val="Calibri"/>
        <family val="2"/>
        <scheme val="minor"/>
      </rPr>
      <t>)</t>
    </r>
  </si>
  <si>
    <t>MÉTODO DE EVALUACIÓN DE ACUERDO A TRM</t>
  </si>
  <si>
    <t>CAPITAL DE TRABAJO</t>
  </si>
  <si>
    <t>ITEM</t>
  </si>
  <si>
    <t>PUNTAJE TOTAL</t>
  </si>
  <si>
    <t>Número total de ítems</t>
  </si>
  <si>
    <t>Proponente</t>
  </si>
  <si>
    <t>*H=Habilitado  NH=No habilitado</t>
  </si>
  <si>
    <t>ESTADO*</t>
  </si>
  <si>
    <r>
      <rPr>
        <b/>
        <sz val="10"/>
        <rFont val="Arial"/>
        <family val="2"/>
      </rPr>
      <t>OBSERVACIÓN:</t>
    </r>
    <r>
      <rPr>
        <sz val="10"/>
        <rFont val="Arial"/>
        <family val="2"/>
      </rPr>
      <t xml:space="preserve">
</t>
    </r>
  </si>
  <si>
    <t>CLASIFICACIÓN DEL OBJETO DEL CONTRATO (8)</t>
  </si>
  <si>
    <t>Media aritmética</t>
  </si>
  <si>
    <t># propuestas (n)</t>
  </si>
  <si>
    <t>Asignar de acuerdo al proceso</t>
  </si>
  <si>
    <t>(IR) Ítems representativos</t>
  </si>
  <si>
    <t>(IRES) Ítems restantes</t>
  </si>
  <si>
    <t>(IR) ITEMS REPRESENTATIVOS</t>
  </si>
  <si>
    <t>(IRES) ITEMS RESTANTES</t>
  </si>
  <si>
    <t>Estado</t>
  </si>
  <si>
    <t>EVALUACIÓN DE REQUISITOS JURÍDICOS</t>
  </si>
  <si>
    <t>EVALUACIÓN DE EXPERIENCIA GENERAL</t>
  </si>
  <si>
    <t>EVALUACIÓN DE REQUISITOS COMERCIALES</t>
  </si>
  <si>
    <t>SALARIO MÍNIMO</t>
  </si>
  <si>
    <t>COCIENTE EVALUACIÓN</t>
  </si>
  <si>
    <t>ESTADO</t>
  </si>
  <si>
    <t>MÁXIMO PUNTAJE A ASIGNAR PARA Pti</t>
  </si>
  <si>
    <r>
      <t>PUNTAJE (Pt</t>
    </r>
    <r>
      <rPr>
        <b/>
        <vertAlign val="subscript"/>
        <sz val="12"/>
        <rFont val="Calibri"/>
        <family val="2"/>
        <scheme val="minor"/>
      </rPr>
      <t>2A</t>
    </r>
    <r>
      <rPr>
        <b/>
        <sz val="12"/>
        <rFont val="Calibri"/>
        <family val="2"/>
        <scheme val="minor"/>
      </rPr>
      <t>)</t>
    </r>
  </si>
  <si>
    <r>
      <t>PUNTAJE (Pt</t>
    </r>
    <r>
      <rPr>
        <b/>
        <vertAlign val="subscript"/>
        <sz val="12"/>
        <rFont val="Calibri"/>
        <family val="2"/>
        <scheme val="minor"/>
      </rPr>
      <t>2B</t>
    </r>
    <r>
      <rPr>
        <b/>
        <sz val="12"/>
        <rFont val="Calibri"/>
        <family val="2"/>
        <scheme val="minor"/>
      </rPr>
      <t>)</t>
    </r>
  </si>
  <si>
    <t>Pt2A</t>
  </si>
  <si>
    <t>Pt2 TOTAL</t>
  </si>
  <si>
    <t>Pt2B</t>
  </si>
  <si>
    <t>Desviación estándar</t>
  </si>
  <si>
    <t>Método de evaluación</t>
  </si>
  <si>
    <t>CALCULO DE Pt2</t>
  </si>
  <si>
    <t xml:space="preserve">EXPERIENCIA GENERAL </t>
  </si>
  <si>
    <t>PRESENTACIÓN DE CERTIFICADOS (9)</t>
  </si>
  <si>
    <t>ALCANCE DEL OBJETO CONTRACTUAL (10)</t>
  </si>
  <si>
    <t>VALORACIÓN DE OBSERVACIONES (11)</t>
  </si>
  <si>
    <t>VALORACIÓN DE REQUERIMIENTOS ENTREGADOS(12)</t>
  </si>
  <si>
    <t>SMMLV DE PARTICIPACIÓN PONDERADOS (13)</t>
  </si>
  <si>
    <t>VALORACIÓN</t>
  </si>
  <si>
    <t>VALIDACIÓN DE CODIGOS SEGÚN TABLA  4 (CODIGOS UNSPSC)</t>
  </si>
  <si>
    <t>Precio Unitario</t>
  </si>
  <si>
    <t>Valor Total</t>
  </si>
  <si>
    <t>VERIFICACIÓN DE VALORES TOTALES</t>
  </si>
  <si>
    <t>PONDERACIÓN DE HABILITACIÓN</t>
  </si>
  <si>
    <t>VERIFICACIÓN DE REDONDEO</t>
  </si>
  <si>
    <t>DIFERENCIA</t>
  </si>
  <si>
    <t>TOTAL DIFERENCIA</t>
  </si>
  <si>
    <t>% DIFERENCIA</t>
  </si>
  <si>
    <t>ESTATUS EXPERIENCIA GENERAL</t>
  </si>
  <si>
    <t>ESTATUS CAPACIDAD FINANCIERA</t>
  </si>
  <si>
    <t>TABLA RESUMEN EXPERIENCIA</t>
  </si>
  <si>
    <t>ESTATUS</t>
  </si>
  <si>
    <t>TABLA RESUMEN</t>
  </si>
  <si>
    <t>ESTATUS GENERAL</t>
  </si>
  <si>
    <t>CERTIFICADOS PRESENTADOS</t>
  </si>
  <si>
    <t>LOGO DEL OFERENTE</t>
  </si>
  <si>
    <t>VERIFICACIÓN DE ACTIVIDAD</t>
  </si>
  <si>
    <t>REQUISITOS JURÍDICOS</t>
  </si>
  <si>
    <t xml:space="preserve"> </t>
  </si>
  <si>
    <t xml:space="preserve">OBJETO: </t>
  </si>
  <si>
    <t>T</t>
  </si>
  <si>
    <t>AU</t>
  </si>
  <si>
    <t>AU Max</t>
  </si>
  <si>
    <t>DIFERENCIA DIRECCIÒN</t>
  </si>
  <si>
    <t>DIRECCION INICIAL</t>
  </si>
  <si>
    <t>DIRECCIÒN COSTO DIRECTO</t>
  </si>
  <si>
    <t>DIRECCIÒN AU</t>
  </si>
  <si>
    <t>AU TOTALES</t>
  </si>
  <si>
    <t>AU [%]</t>
  </si>
  <si>
    <t>COSTOS DIRECTOS TOTALES UNITARIOS</t>
  </si>
  <si>
    <t>VERIFICACIÓN DE PRESUPUESTO</t>
  </si>
  <si>
    <t>ESTATUS VERIFICACIÓN PRESUPUESTO</t>
  </si>
  <si>
    <t>VALIDACIÓN DE CODIGOS SEGÚN TABLA  3 (CODIGOS UNSPSC) DE LOS TÉRMINOS DE REFERENCIA</t>
  </si>
  <si>
    <t>EXPERIENCIA GENERAL Y ESPECÍFICA</t>
  </si>
  <si>
    <t>ÍNDICE DE ENDEUDAMIENTO</t>
  </si>
  <si>
    <t>IE = PT/AT &lt;=
Siendo PT = pasivo total 
AT = activo total</t>
  </si>
  <si>
    <t>PRESUPUESTO OFICIAL
UNIVERSIDAD DE ANTIOQUIA</t>
  </si>
  <si>
    <t>DIRECCIÓN COSTO DIRECTO</t>
  </si>
  <si>
    <t>DIFERENCIA DIRECCIÓN</t>
  </si>
  <si>
    <t>ASIGNACIÓN DE PUNTAJE PARA Pt2:</t>
  </si>
  <si>
    <t>OBJETO:</t>
  </si>
  <si>
    <t>Aseguradora:</t>
  </si>
  <si>
    <t>Póliza número:</t>
  </si>
  <si>
    <t>valor asegurado:</t>
  </si>
  <si>
    <t>Número:</t>
  </si>
  <si>
    <t>Valor :</t>
  </si>
  <si>
    <t>Vigencia:</t>
  </si>
  <si>
    <t>CIUDAD UNIVERSITARIA</t>
  </si>
  <si>
    <t>Vigencia [dias]:</t>
  </si>
  <si>
    <t>CONCLUSIONES</t>
  </si>
  <si>
    <t>CT = AC-PC ≥ PO
Siendo PO = Presupuesto Oficial</t>
  </si>
  <si>
    <t>CUMPLE / NO CUMPLE:</t>
  </si>
  <si>
    <t>CUMPLE/NO CUMPLE:</t>
  </si>
  <si>
    <t>OBRA CIVIL</t>
  </si>
  <si>
    <t>m2</t>
  </si>
  <si>
    <t>m</t>
  </si>
  <si>
    <t>un</t>
  </si>
  <si>
    <t>6,1,1</t>
  </si>
  <si>
    <t>7,1,1</t>
  </si>
  <si>
    <t>7,1,2</t>
  </si>
  <si>
    <t>7,1,3</t>
  </si>
  <si>
    <t>7,1,4</t>
  </si>
  <si>
    <t>7,1,5</t>
  </si>
  <si>
    <t>7,1,6</t>
  </si>
  <si>
    <t>SUBTOTAL OBRA CIVIL</t>
  </si>
  <si>
    <t>8,1,1</t>
  </si>
  <si>
    <t>8,1,2</t>
  </si>
  <si>
    <t>PUNTAJE (Pt3)</t>
  </si>
  <si>
    <t>ORDEN ELEGIBILIDAD</t>
  </si>
  <si>
    <t>EVALUACIÓN ECONÓMICA - DEFINICIÓN DE MÉTODO DE EVALUACIÓN Y CÁLCULO DE PUNTAJES</t>
  </si>
  <si>
    <t>COMPARA EL AU DEL PROPONENTE CON EL AU MÁXIMO</t>
  </si>
  <si>
    <t>VERIFICA QUE NO SE HAYA MODIFICADO EL FORMATO</t>
  </si>
  <si>
    <t>VERIFICA EL REDONDEO DE CIFRAS</t>
  </si>
  <si>
    <t>O13</t>
  </si>
  <si>
    <t>O14</t>
  </si>
  <si>
    <t>O15</t>
  </si>
  <si>
    <t>Actividad</t>
  </si>
  <si>
    <t>Unid</t>
  </si>
  <si>
    <t>Cant</t>
  </si>
  <si>
    <t>1</t>
  </si>
  <si>
    <t>DEMOLICIONES Y RETIROS</t>
  </si>
  <si>
    <t>Demolición, desmonte, acarreo y  cargue  de piso en  baldosa de cualquier tipo, resistencia o espesor, incluye: mano de obra, herramienta y equipo, transportes internos y externos,  cargue, transporte y botada de escombros en botaderos oficiales y todos los demás elementos necesarios para desarrollar correctamente la actividad. Ver especificación técnica</t>
  </si>
  <si>
    <r>
      <t>m</t>
    </r>
    <r>
      <rPr>
        <vertAlign val="superscript"/>
        <sz val="11"/>
        <rFont val="Swis721 LtCn BT"/>
        <family val="2"/>
      </rPr>
      <t>2</t>
    </r>
  </si>
  <si>
    <t xml:space="preserve">Pases de muro de cualquier resistencia, espesor y dimención para tuberías y canaletas de redes eléctricas, hidráulizas y de aires acondicionado. Incluye: Herramienta, equipo, mano de obra, canchada,  resane, filetes, chaflanes, demarcación, cortes con pulidora, cargue, transporte y botada de escombros en botaderos oficiales y todos los demás elementos necesarios . No incluye pintura
</t>
  </si>
  <si>
    <t>Demolición de zócalo o media caña de cualquier resistencia y espesor incluye: mano de obra, corte con pulidora, heramienta y equipo necesario para realizar la demolisión, demarcación, señalización, cargue, transporte y botada de escombros en botaderos oficiales y todo lo neceario para su correcta ejecución. Ver especificación técnica</t>
  </si>
  <si>
    <t>MOVIMIENTO DE ESTANTERIA incluye: bajar y disponer los libros exisentes en las estanterias con las indicaciones dadas por  la interventoria, limpieza de estanterias y de libros este item incluye dejar nuevamente la estantería con los libros dispuestos en el lugar inicial.esteitem incluye traslado, disposición, protección y limpieza)</t>
  </si>
  <si>
    <t>MOVIMIENTO INTERNO DE MOBILIARIO, incluye traslado,disposición, protección y almacenamiento de mesas, sillas muebles y cualquier elemento que haga parte del mobiliario en el  lugar que disponga la interventoria, todo el mobiliario debe volverse a colocar en el sitio donde lo indique la interventoria.</t>
  </si>
  <si>
    <t>global</t>
  </si>
  <si>
    <t>2</t>
  </si>
  <si>
    <t>Drywall y Superboard</t>
  </si>
  <si>
    <r>
      <t>Mantenieminto cielo modular 600x600 mm , incluye: Desmonte, limpieza y reinstalacion de placas, ajustes de estructura, reinstalación de cuelgas donde sea necesario, masilla y pintura color blanco, no incluye el cambio de placas</t>
    </r>
    <r>
      <rPr>
        <i/>
        <sz val="11"/>
        <rFont val="Swis721 LtCn BT"/>
        <family val="2"/>
      </rPr>
      <t xml:space="preserve"> rotas,fisuradas o deteriodadas, no incluye limpieza o pintura de extructura existente.</t>
    </r>
  </si>
  <si>
    <t xml:space="preserve">Suministro e instalación de placas rotas, faltantes o deterioradas super board 4 mm </t>
  </si>
  <si>
    <t>3</t>
  </si>
  <si>
    <t>PISOS</t>
  </si>
  <si>
    <t>Zócalo en mortero 1:4 impermeabilizado con sika 1 o equivalente. Con un desarrollo de hasta 0,25 m. Incluye suministro, mano de obra y transporte de los materiales, varilla de dilatación en aluminio, cortes con pulidora, formaleta, preparación de superficie de adherencia, picada de piso y pared y todos los demás elementos necesarios para su correcto vaciado. Ver especificación técnica</t>
  </si>
  <si>
    <t>Pulida y brillada de baldosa de grano , incluye: Transporte horizontal y vertical, sellada de poros, maquinaria, eliminación de los excesos debido a la pulida con maquina, limpieza del espacio y todos los demás elementos necesarios para desarrollar la actividad de forma correcta. Ver especificación técnica.</t>
  </si>
  <si>
    <r>
      <t xml:space="preserve">Baldosa de grano similar a la existente No. 1 y 2, color gris, de 30x30 cm,  que cumpla con la norma NTC 2849 aprobada por interventoría. </t>
    </r>
    <r>
      <rPr>
        <sz val="11"/>
        <rFont val="Swis721 LtCn BT"/>
        <family val="2"/>
      </rPr>
      <t>Incluye: Suministro, juntas, mortero de pega, arena, preparación de la superficie para garantizar una correcta adherencia,  lechada con cemento gris, remates, cortes con pulidora, transporte y todo lo necesario para su normal funcionamiento. Ver especificación técnica</t>
    </r>
  </si>
  <si>
    <r>
      <rPr>
        <b/>
        <i/>
        <sz val="11"/>
        <rFont val="Swis721 LtCn BT"/>
        <family val="2"/>
      </rPr>
      <t xml:space="preserve">Construcción de mortero de nivelación con espesores entre 3cm y 7cm </t>
    </r>
    <r>
      <rPr>
        <sz val="11"/>
        <rFont val="Swis721 LtCn BT"/>
        <family val="2"/>
      </rPr>
      <t xml:space="preserve"> incluye: Suministro, mano de obra, transporte interno y externo, y todos los demás elementos necesarios para su correcta instalación. Ver especificación técnica  </t>
    </r>
  </si>
  <si>
    <t>4</t>
  </si>
  <si>
    <t>PINTURAS VINÍLICAS</t>
  </si>
  <si>
    <r>
      <t xml:space="preserve">Pintura vinílica tipo 1 para interiores, muros y cielos tipo viniltex o similar aplicada sobre supericies de revoque estucadas y superficies de Drywall y Superboard  </t>
    </r>
    <r>
      <rPr>
        <sz val="11"/>
        <rFont val="Swis721 LtCn BT"/>
        <family val="2"/>
      </rPr>
      <t>incluye: Suministro, mano de obra,  transporte horizontal y vertical, preparación de superficie hasta garantizar un buen puente de adherencia, emporada, resanes, retiro de pintura existente de ser necesario, aplicación de manos necesarias que garanticen cubrimiento total del área, herramienta, equipo, retiro y reinstalación de cuadros, carteleras, clavos  y todos los elementos necesarios para su correcta aplicación. Nota: La pintura se debe entonar hasta alcanzar el color existente o el color indicado por la interventoría</t>
    </r>
  </si>
  <si>
    <r>
      <t xml:space="preserve">Pintura vinílica tipo I para cielos, </t>
    </r>
    <r>
      <rPr>
        <sz val="11"/>
        <rFont val="Swis721 LtCn BT"/>
        <family val="2"/>
      </rPr>
      <t>incluye: Suministro, mano de obra,  transporte horizontal y vertical, preparación de superficie, emporada, resanes, retiro de pintura existente de ser necesario, aplicación de manos necesarias que garanticen cubrimiento total del área, herramienta, equipo, retiro y reinstalación de cuadros, carteleras, clavos y todos los elementos necesarios para su correcta aplicación. Nota: La pintura se debe entonar hasta alcanzar el color existente o el color indicado por la interventoría</t>
    </r>
  </si>
  <si>
    <t>5</t>
  </si>
  <si>
    <t xml:space="preserve">PINTURAS ACRÍLICAS </t>
  </si>
  <si>
    <r>
      <t>Pintura acrílica, para vigas y columnas</t>
    </r>
    <r>
      <rPr>
        <sz val="11"/>
        <rFont val="Swis721 LtCn BT"/>
        <family val="2"/>
      </rPr>
      <t xml:space="preserve"> incluye: Suministro, mano de obra, transporte horizontal y vertical, preparación de superficie, resanes, emporada,  pintura acrílica color gris basalto, disolvente, aplicación de manos necesarias que garanticen cubrimiento total del elemento, herramienta, equipo y todos los elementos necesarios para su correcta aplicación. Nota: La pintura se debe entonar hasta alcanzar el color existente o el color indicado por la interventoría</t>
    </r>
  </si>
  <si>
    <t>INSTALACIONES ELÉCTRICAS</t>
  </si>
  <si>
    <t>SUMINISTRO E INSTALACIÓN DE:</t>
  </si>
  <si>
    <t>PROTECCIONES ELECTRICAS</t>
  </si>
  <si>
    <t>Suministro e instalación de breakers en tablero de distribución eléctrica, conexión de puesta a tierra según sección 250 NTC 2050, marcación y señalización según RETIE, anclajes, fijaciones, conexiones, pruebas y ensayos.</t>
  </si>
  <si>
    <t>Interruptor automático (breaker) monopolar enchufable 1x15,1x20,1x30, A, Icc&gt;10 kA, 110 V. Incluye cintas y anillos de marcación, instalación en cuartos electricos del piso 2 y piso 3 del Bloque 8 Biblioteca Universitaria</t>
  </si>
  <si>
    <t>SALIDAS ELECTRICAS TOMAS E ILUMINACIÓN</t>
  </si>
  <si>
    <t>Suministro e instalación de salidas eléctricas,iluminación: Incluye: Alambrada, empalme, encintada y accesorios para su correcta instalación, pruebas y chequeos; conexión de puesta a tierra según sección 250 NTC 2050, marcación y señalización según RETIE.</t>
  </si>
  <si>
    <t>Salida eléctrica para toma corriente doble con polo a tierra color blanco, 125V, 15A en tubería EMT. Incluye: 3m de cable de cobre de 1xN° 12 AWG LSHF, caja rawelt 2"x4" cm, aparato con tapa, conectores tipo resorte y accesorios. NO Incluye tubería.</t>
  </si>
  <si>
    <t xml:space="preserve">Salida eléctrica para toma corriente doble con polo a tierra color blanco, 125V, 15A en canaleta metálica o cancel. Incluye: 3m de cable de cobre 1xN° 12 AWG LSHF, tapa troquelada para canaleta 12cmx5cm con troquel universal, aparato con tapa, conectores tipo resorte y accesorios.  NO Incluye canaleta. </t>
  </si>
  <si>
    <t xml:space="preserve">Salida eléctrica para toma corriente doble con polo a tierra aislada color naranja , 125V, 15A en canaleta metálica o cancel. Incluye: 3m de cable de cobre 1xN° 12 AWG LSHF, tapa troquelada para canaleta 12cmx5cm con troquel universal, aparato con tapa, conectores tipo resorte y accesorios.  NO Incluye canaleta. </t>
  </si>
  <si>
    <t xml:space="preserve">Salida eléctrica para toma corriente doble con polo a tierra color blanco, 125V, 15A en canaleta metálica o cancel. Incluye: 3m de cable de cobre 1xN° 10 AWG LSHF, tapa troquelada para canaleta 12cmx5cm con troquel universal, aparato con tapa, conectores tipo resorte y accesorios.  NO Incluye canaleta. </t>
  </si>
  <si>
    <t xml:space="preserve">Salida eléctrica para toma corriente doble con polo a tierra aislada color naranja , 125V, 15A en canaleta metálica o cancel. Incluye: 3m de cable de cobre 1xN° 10 AWG LSHF, tapa troquelada para canaleta 12cmx5cm con troquel universal, aparato con tapa, conectores tipo resorte y accesorios.  NO Incluye canaleta. </t>
  </si>
  <si>
    <t>Salida eléctrica 120V para iluminación expuesta en caja metálica. Incluye: 3m de cable de cobre 1xN° 12 AWG LSHF, caja metálica 12x12x5cm, conectores tipo resorte, prensaestopa de 1/2'', elementos de fijación y accesorios. NO Incluye tubería.</t>
  </si>
  <si>
    <t xml:space="preserve">SUMINISTRO E INSTALACIÓN DE CANALIZACIONES </t>
  </si>
  <si>
    <t>Suministro e instalación de canalizaciones, incluye: soportes, accesorios y elementos de fijación. Todos los soportes deberán cumplir con la NSR -10.</t>
  </si>
  <si>
    <t>7,4,1</t>
  </si>
  <si>
    <r>
      <t xml:space="preserve">Tubería EMT de </t>
    </r>
    <r>
      <rPr>
        <sz val="10"/>
        <rFont val="Calibri"/>
        <family val="2"/>
      </rPr>
      <t>3/4"</t>
    </r>
    <r>
      <rPr>
        <sz val="10"/>
        <rFont val="Swis721 LtCn BT"/>
        <family val="2"/>
      </rPr>
      <t>. Incluye: Uniones, entradas a caja, conduletas,curva y elementos de fijación, marcación y demás accesorios necesarios para su correcta instalación.</t>
    </r>
  </si>
  <si>
    <t>7,4,2</t>
  </si>
  <si>
    <t>Tubería EMT de 1". Incluye: Uniones, entradas a caja, conduletas, elementos de fijación, marcación y demas accesorios necesarios para su correcta instalación.</t>
  </si>
  <si>
    <t>7,4,3</t>
  </si>
  <si>
    <t>Coraza metálica flexible 3/4". Incluye: Conectores rectos y curvos, y demás elementos para su correcto funcionamiento y sujeción(grapas, tornillos, correas, etc.).</t>
  </si>
  <si>
    <t>7,4,4</t>
  </si>
  <si>
    <t>Caja metálica 12x12x5 para empalme o cambio de ruta de tuberia y/o lisa color gris texturizado. Incluye: Elementos de fijación y marcación.</t>
  </si>
  <si>
    <t>7,4,5</t>
  </si>
  <si>
    <t xml:space="preserve">Troquel para canaleta metalica de 12x5cm para salida de datos con division interna. Incluye elementos de fijación para su correcta instalación </t>
  </si>
  <si>
    <t>7,4,6</t>
  </si>
  <si>
    <t>Canaleta metálica de 12x5cm con división central (con doblez), pestañas para tapar hacia afuera, calibre 22 USG, lamina cold-rolled, pintura electroestática en polvo horneable color gris texturizada. Incluye accesorios (curvas, derivaciones, etc.), elementos de fijación, puente eléctrico en cable de cobre N° 12 AWG y terminales de ojo en todas las uniones. Todos los cortes deben quedar resanados y pulidos con masilla y pintura anticorrosiva del mismo color. Se debe garantizar la continuidad de las divisiones centrales.</t>
  </si>
  <si>
    <t>7,4,7</t>
  </si>
  <si>
    <t>Tubería PVC de 3/4" conduit canalizada Incluye:  curvas, marcación y demás accesorios necesarios para su correcta instalación.</t>
  </si>
  <si>
    <t xml:space="preserve">CIRCUITOS RAMALES-ALIMENTADORES PRINCIPALES </t>
  </si>
  <si>
    <t>Suministro y montaje de circuito ramal desde tablero de distribución eléctrica indicado, incluye: marcación tipo anillo y señalización según RETIE, pruebas, ensayos y chequeos, cumplirá con lo establecido en el Artículo 17, numeral 1 del RETIE:</t>
  </si>
  <si>
    <t>7,5,1</t>
  </si>
  <si>
    <t>Cable de cobre 1xN° 12 AWG LSHF 90°C, 600V para circuitos ramales de tomas e iluminación, inlcuye terminales, cintas de marcación, empalmes necesarios y elementos necesarios para su correcta instalación y funcionamiento</t>
  </si>
  <si>
    <t>ml</t>
  </si>
  <si>
    <t>7,5,2</t>
  </si>
  <si>
    <t>Cable de cobre 1xN° 10 AWG LSHF 90°C, 600V para circuitos ramales de tomas e iluminación, inlcuye terminales, cintas de marcación, empalmes necesarios  y elementos necesarios para su correcta instalación y funcionamiento</t>
  </si>
  <si>
    <t xml:space="preserve">SISTEMA DE ILUMINACION </t>
  </si>
  <si>
    <t>Suministro e instalación de salidas eléctricas para iluminación: Incluye: Alambrada, empalme, encintada y accesorios para su correcta instalación, pruebas y chequeos; conexión de puesta a tierra según sección 250 NTC 2050, marcación y señalización según RETIE.</t>
  </si>
  <si>
    <t>7,6,1</t>
  </si>
  <si>
    <t>Luminaria fluorescente hermética IP66 2x54W con chasis de policarbonato inyectado, estabilizado contra rayos UV, autoextinguible, color RAL7035, reflector parabolico de policarbonato inyectado, estabilizado contra rayos UV, autoestinguible, acabado aluminizado brillante, difusor en policarbonato transparente resistente al impacto, broches en poliester reforzado con fibra de vidrio, con balasto electrónico (THD&lt;10% y con 5 años de garantia certificada), para  tubos T5 color 4100°K y socket BJB o ALP adosada bajo techo. Incluye: Elementos de fijación, 80cm de cable encauchetado 3x16 AWG ó 4x16 AWG si esta provista de balasto de emergencía, prensaestopa y conectores. ( se constatara con la luminaria existente en la biblioteca  )</t>
  </si>
  <si>
    <t>OTROS (RETIROS, REINSTALACIONES, OBRAS CIVILES, IDENTIFICACIÓN DE CIRCUITOS)</t>
  </si>
  <si>
    <t>7,7,1</t>
  </si>
  <si>
    <t>Retiro y/o traslado de instalaciones eléctricas requeridas. Incluye: 30 mts de  tuberías expuestas pvc o EMT, 30 mts de canaleta metalica de 12 x 5 cms, conductores electricos asociados a la instalación, 150 salidas eléctricas expuestas o en canaleta, alimentadores electricos  y demás elementos asociados a la instalación y su posterior traslado de materiales a cuarto técnico designado por el interventor de la obra. Normalmente dichos materiales se trasladan hasta el segundo piso bloque 28. Se reutilizaran materiales a criterio de la interventoría.                   ( Se realizara un recorrido con la interventoria para constatar los elementos a retirar)</t>
  </si>
  <si>
    <t>gl</t>
  </si>
  <si>
    <t>7,7,2</t>
  </si>
  <si>
    <t>Marcación e identificación de numero de circuito de salidas eléctricas existentes, Las marcas deben ser visibles y duraderas.(incluye rollo de cinta para marcación Panduit), la identificación debe ser desde el tablero de distribución existente ( incluye todas las herramientas necesarias para esta labor)</t>
  </si>
  <si>
    <t>7,7,3</t>
  </si>
  <si>
    <t>Condenación de tomas existentes y salidas existentes con tapa lisa plastica rectangular color blanco, la tapa debe cubrir totalmente el toma corriente, contiene todos los elementos para su correcta instalación</t>
  </si>
  <si>
    <t>SUBTOTAL INSTALACIONES ELÉCTRICAS</t>
  </si>
  <si>
    <t>8</t>
  </si>
  <si>
    <t>SEGURIDAD ELECTRONICA</t>
  </si>
  <si>
    <t>SISTEMA DE CONTROL DE ACCESO</t>
  </si>
  <si>
    <t>Suministro, transporte e instalación de cámara IP tipo minidomo, 2 mpx, día noche, PoE, certificación Onvif.</t>
  </si>
  <si>
    <t>Suministro, transporte e instalación de licencia para cámara IP tipo enterprise</t>
  </si>
  <si>
    <t>SUBTOTAL SEGURIDAD ELECTRÓNICA</t>
  </si>
  <si>
    <t>REQUISITOS JURÍDICOS DE PARTICIPACIÓN  (personas naturales y jurídicas) numeral 5.1</t>
  </si>
  <si>
    <t>Póliza de seriedad de la oferta a favor de entidades Estatales y a nombre de la Universidad de Antioquia.</t>
  </si>
  <si>
    <t>MARCA TEMPORAL</t>
  </si>
  <si>
    <t>NO. PÓLIZA SERIEDAD DE OFERTA</t>
  </si>
  <si>
    <t>5.5.1. Presentarse en PESOS COLOMBIANOS.</t>
  </si>
  <si>
    <t>5.5.2. Incluir todos los costos, gastos impuestos, tasas y contribuciones en los que deba
incurrir el Proponente para cumplir el objeto de la INVITACIÓN.</t>
  </si>
  <si>
    <t>5.5.3. Tener una vigencia mínima de SESENTA (60) días calendario, contados a partir
del cierre de la INVITACIÓN, prorrogable en un plazo igual, en caso que no se
pueda adjudicar en dicho término.</t>
  </si>
  <si>
    <t>5.5.4. No modificar los formatos del Proceso de Contratación, salvo autorización
expresa.</t>
  </si>
  <si>
    <t>ESTO NO VA</t>
  </si>
  <si>
    <t>CUMPLE</t>
  </si>
  <si>
    <t>CONTRATO
(3)</t>
  </si>
  <si>
    <t>CONTRATANTE
(4)</t>
  </si>
  <si>
    <t>EN SMMLV
(5)</t>
  </si>
  <si>
    <t>FORMA DE
EJECUCIÓN
(6)</t>
  </si>
  <si>
    <t>% de Participación
(7)</t>
  </si>
  <si>
    <t>O7</t>
  </si>
  <si>
    <t>O8</t>
  </si>
  <si>
    <t>O9</t>
  </si>
  <si>
    <t>O10</t>
  </si>
  <si>
    <t>O11</t>
  </si>
  <si>
    <t>O12</t>
  </si>
  <si>
    <t>O16</t>
  </si>
  <si>
    <t>O17</t>
  </si>
  <si>
    <t>O18</t>
  </si>
  <si>
    <t>O19</t>
  </si>
  <si>
    <t>O20</t>
  </si>
  <si>
    <t>O21</t>
  </si>
  <si>
    <t>O22</t>
  </si>
  <si>
    <t>O23</t>
  </si>
  <si>
    <t>O24</t>
  </si>
  <si>
    <t>O25</t>
  </si>
  <si>
    <t>O26</t>
  </si>
  <si>
    <t>O27</t>
  </si>
  <si>
    <t>O28</t>
  </si>
  <si>
    <t>O29</t>
  </si>
  <si>
    <t>O30</t>
  </si>
  <si>
    <t>% ADMINISTRACIÓN</t>
  </si>
  <si>
    <t>% UTILIDAD</t>
  </si>
  <si>
    <t>Medio de prueba</t>
  </si>
  <si>
    <t>5.1.1 Requisitos personas naturales</t>
  </si>
  <si>
    <t>5.1.2. Requisitos personas jurídicas de forma individual</t>
  </si>
  <si>
    <t xml:space="preserve">Estar afiliado como trabajador independiente y a paz y salvo con el Sistema de Salud (EPS) y el Sistema General de Pensiones en los términos de la Ley.
En caso de tener empleados a su cargo, deben estar afiliados y a paz y salvo con el Sistema General de Seguridad Social (Salud, Pensiones, Riesgos Laborales) y con los aportes Parafiscales (Caja de Compensación Familiar, Sena, ICBF).
</t>
  </si>
  <si>
    <t>Fotocopia de las planillas de pago del mes anterior al cierre de la presentación de la propuesta, o afiliación.</t>
  </si>
  <si>
    <t>No estar reportada al Boletín de Responsables Fiscales de la Contraloría General de la República (Art. 60 Ley 610 de 2000; Circular 005 del 25 de febrero de 2008).</t>
  </si>
  <si>
    <t>No tener antecedentes disciplinarios en la Procuraduría General de la Nación.</t>
  </si>
  <si>
    <t>No tener antecedentes judiciales en la Policía Nacional de Colombia.</t>
  </si>
  <si>
    <t>No estar en mora en el Sistema Registro Nacional de Medidas Correctivas RNMC de la Policía Nacional de Colombia (artículo 183 de la Ley 1801 de 2016)</t>
  </si>
  <si>
    <t>Estar inscrita en el Registro Único de Tributario.</t>
  </si>
  <si>
    <t>Fotocopia del RUT vigente.</t>
  </si>
  <si>
    <t>Haber cumplido con los aportes al Sistema de Seguridad Social Integral y Parafiscales , en los seis (6) meses anteriores a la presentación de la propuesta Comercial y encontrarse a paz y salvo con el sistema. Si tiene acuerdos de pago deberá certificarlo.</t>
  </si>
  <si>
    <t>R</t>
  </si>
  <si>
    <t>NR</t>
  </si>
  <si>
    <t>Prestación del servicio de mantenimiento preventivo y correctivo, reformas y ampliaciones para: redes de abasto, redes de aguas residuales, redes de aguas lluvias, en unidades sanitarias públicas y privadas, camerinos, laboratorios, clínicas, hospitales y locales comerciales (bajantes de aguas lluvias y aguas residuales, aparatos: sanitarios, orinales, lavamanos, lava escobas, pozuelos, bebederos, duchas y griferías), incluyendo insumos y repuestos nuevos y originales(menores) y mano de obra calificada, en todas las sedes donde la Universidad de Antioquia tiene presencia (área de la salud, las casas de prado, las sedes del centro de la ciudad, la sede de Posgrados; las sedes Regionales y Seccionales y las haciendas ubicadas en los municipios de Antioquia y la sede de Bogotá.) Ver Especificaciones Técnicas.  (Ver anexo 1).</t>
  </si>
  <si>
    <t>Se recibieron 6 propuestas tecnico-económicas</t>
  </si>
  <si>
    <t>Resúmen: se recibieron 6 propuestas.
EQUIPO TÉCNICO DE EVALUACIÓN
DIVISIÓN DE INFRAESTRUCTURA FÍSICA</t>
  </si>
  <si>
    <t>Costo total máximo (Para cálculo de Pt1)</t>
  </si>
  <si>
    <t xml:space="preserve">(i) Fotocopia de la matricula profesional vigente.
(ii)Certificado de vigencia de la matrícula expedida por la autoridad competente y vigente.
</t>
  </si>
  <si>
    <t>No estar reportado al Boletín de Responsables Fiscales de la Contraloría General de la República (Art. 60 Ley 610 de 2000; Circular 005 del 25 de febrero de 2008).</t>
  </si>
  <si>
    <t>Certificado de Registro Único de PROPONENTES —RUP vigente de la Cámara de Comercio, con fecha de expedición no superior a un (1) mes anterior a la fecha de cierre de la INVITACIÓN.</t>
  </si>
  <si>
    <t xml:space="preserve">Tener capacidad jurídica para contratar. Por tanto, el Proponente debe:
(i) Ser persona jurídica con capacidad jurídica para celebrar contratos;
(ii) Tener como objeto social principal, o conexo, las actividades establecidas en el objeto de la presente INVITACIÓN;
(iii) Haber sido registrada por lo menos TRES (3) años antes de la fecha de apertura de la INVITACIÓN;
(iv) Tener una vigencia mínima igual al término de duración de las garantías exigidas y un año más;
(v) Estar inscrita en la Cámara de Comercio de su domicilio.
(vi) No tener, el representante legal ni los miembros de su órgano de dirección y manejo (sea Junta Directiva, Junta de Socios, entre otras), inhabilidades, incompatibilidades ni conflictos de interés para contratar con la UdeA., según la Constitución y la Ley; y el Acuerdo Superior 395 de 2011.
(vii) No tener ninguna de estas situaciones: Cesación de pagos o, cualquier otra circunstancia que justificadamente permita a la UdeA presumir incapacidad o imposibilidad jurídica, económica o técnica para cumplir el objeto del contrato.
</t>
  </si>
  <si>
    <t xml:space="preserve">(i) Fotocopia de la matrícula del profesional vigente.
(ii) Certificado de vigencia de la matrícula expedida por la autoridad competente y vigente.
(iii) Fotocopia de la matrícula profesional vigente de quien abona la propuesta.
(iv) Certificado de vigencia de la matrícula expedida por la autoridad competente de quien abona la propuesta.
</t>
  </si>
  <si>
    <t>Certificación del pago de los aportes de los empleados al Sistemas de Seguridad Social Integral y Parafiscales, expedido por el Revisor Fiscal, en su defecto, por el Representante Legal. Debidamente diligenciado y firmado. (Anexo 4)</t>
  </si>
  <si>
    <t>ANEXO N° 2</t>
  </si>
  <si>
    <t>FORMATOS PARA LA PRESENTACION DE LA PROPUESTA ECONOMICA</t>
  </si>
  <si>
    <t>MANTENIMIENTO DE REDES HIDROSANITARIAS DE LA UNIVERSIDAD DE ANTIOQUIA</t>
  </si>
  <si>
    <t xml:space="preserve">CONCEPTO </t>
  </si>
  <si>
    <t>REPUESTOS Y MATERIALES (BOLSA DE MATERIALES, LA CUAL SERÁ PAGADA AL CONTRATISTA CON UN RECARGO DE + LA UTILIDAD)</t>
  </si>
  <si>
    <t>VALOR TOTAL DE LA PROPUESTA INCLUIDO IVA</t>
  </si>
  <si>
    <t>SUBTOTAL</t>
  </si>
  <si>
    <t>IVA</t>
  </si>
  <si>
    <t>MANTENIMIENTO DE REDES HIDROSANITARIAS ÁREA METROPOLITANA</t>
  </si>
  <si>
    <t>MANTENIMIENTO DE REDES HIDROSANITARIAS SEDE ORIENTE (CARMEN DE VIBORAL) Y BIOFABRICA (SAN ANTONIO DE PEREIRA)</t>
  </si>
  <si>
    <t>MANTENIMIENTO DE REDES HIDROSANITARIAS SEDES DE URABÁ: TURBO, APARTADÓ Y CAREPA</t>
  </si>
  <si>
    <t>MANTENIMIENTO DE REDES HIDROSANITARIAS SEDE YARUMAL</t>
  </si>
  <si>
    <t>MANTENIMIENTO DE REDES HIDROSANITARIAS SEDES AMALFI Y SEGOVIA</t>
  </si>
  <si>
    <t>MANTENIMIENTO DE REDES HIDROSANITARIAS SEDE ANDES</t>
  </si>
  <si>
    <t>MANTENIMIENTO DE REDES HIDROSANITARIAS SEDE SANTAFÉ DE ANTIOQUIA</t>
  </si>
  <si>
    <t>MANTENIMIENTO DE REDES HIDROSANITARIAS SEDES PUERTO BERRIO Y SAN JOSÉ DEL NUS</t>
  </si>
  <si>
    <t>MANTENIMIENTO DE REDES HIDROSANITARIAS SEDE SONSÓN</t>
  </si>
  <si>
    <t>MANTENIMIENTO DE REDES HIDROSANITARIAS SEDE HACIENDA VEGAS DE LA CLARA (PORCE)</t>
  </si>
  <si>
    <t>MANTENIMIENTO DE REDES HIDROSANITARIAS SEDE HACIENDA LA MONTAÑA (SAN PEDRO)</t>
  </si>
  <si>
    <t>MANTENIMIENTO DE REDES HIDROSANITARIAS SEDE BAJO CAUCA, CAUCASIA Y HACIENDA LA CANDELARIA</t>
  </si>
  <si>
    <t>MANTENIMIENTO DE REDES HIDROSANITARIAS SEDE HACIENDA EL PROGRESO (HATILLO, BARBOSA)</t>
  </si>
  <si>
    <t>MANTENIMIENTO DE REDES HIDROSANITARIAS SEDE FRONTINO, VEREDA EL CHUSCAL A 45MIN</t>
  </si>
  <si>
    <t>VERIFICACIÓN DE SUBTOTAL</t>
  </si>
  <si>
    <t>VERIFICACIÓN DE IVA</t>
  </si>
  <si>
    <t>Administración</t>
  </si>
  <si>
    <t>Utilidad</t>
  </si>
  <si>
    <t>COMPARA EL COSTO TOTAL DEL PROPONENTE CON EL COSTO TOTAL MÁXIMO</t>
  </si>
  <si>
    <t>COSTOS  TOTALES</t>
  </si>
  <si>
    <t>TOTAL COSTOS TOTAL</t>
  </si>
  <si>
    <t xml:space="preserve">(i) Fotocopia de la cédula de ciudadanía.
(ii)  Carta de presentación y declaraciones del Proponente debidamente diligenciado y firmado. (Anexo 3 A)
</t>
  </si>
  <si>
    <t>Inferior</t>
  </si>
  <si>
    <t>Superior</t>
  </si>
  <si>
    <t>Media</t>
  </si>
  <si>
    <t>Invitación Pública N° VA-031-2021</t>
  </si>
  <si>
    <t>Prestación del servicio de mantenimiento preventivo y correctivo, reformas y ampliaciones para: redes de abasto, redes de aguas residuales, redes de aguas lluvias, en unidades sanitarias públicas y privadas, camerinos, laboratorios, clínicas, hospitales y locales comerciales (bajantes de aguas lluvias y aguas residuales, aparatos: sanitarios, orinales, lavamanos, lava escobas, pozuelos, bebederos, duchas y griferías), incluyendo insumos y repuestos nuevos y originales(menores) y mano de obra calificada, en todas las sedes donde la Universidad de Antioquia tiene presencia (área de la salud, las casas de prado, las sedes del centro de la ciudad, la sede de Posgrados; las sedes Regionales y Seccionales y las haciendas ubicadas en los municipios de Antioquia y la sede de Bogotá.) y aquellas que se integren a la institución durante el desarrollo del contrato Ver Especificaciones Técnicas.  (Ver anexo 1).</t>
  </si>
  <si>
    <t>Daniel José Nieves Vergara</t>
  </si>
  <si>
    <t>CONDEIN SAS</t>
  </si>
  <si>
    <t>INGAP S.A.S</t>
  </si>
  <si>
    <t>ENETEL S.A.S</t>
  </si>
  <si>
    <t>Viacol Ingenieros Contratistas</t>
  </si>
  <si>
    <t>WORLDTEK SAS</t>
  </si>
  <si>
    <t>CIERRE: 20/10/2021
HORA: 15:00</t>
  </si>
  <si>
    <t>CG-1030600</t>
  </si>
  <si>
    <t>Guillermo Vélez A</t>
  </si>
  <si>
    <t>65-44-101204442</t>
  </si>
  <si>
    <t>María Yorleny Palacio Lopera</t>
  </si>
  <si>
    <t>24.5%</t>
  </si>
  <si>
    <t>Hugo Alberto Espinal Ramírez</t>
  </si>
  <si>
    <t>3181549-8</t>
  </si>
  <si>
    <t>Ragde Joan Pérez</t>
  </si>
  <si>
    <t>96-44-101165834</t>
  </si>
  <si>
    <t>Alejandro Toro Montoya</t>
  </si>
  <si>
    <t xml:space="preserve">Tener capacidad jurídica para contratar. Por tanto, el Proponente debe:
(i) Ser mayor de edad;
(ii) No tener inhabilidades, incompatibilidades ni conflictos de interés para contratar, según el artículo 4° del Acuerdo Superior 419 de 2014 
(iii) No tener ninguna de estas situaciones: Cesación de pagos o cualquier otra circunstancia que justificadamente permita a la UdeA presumir incapacidad o imposibilidad jurídica, económica o técnica para cumplir el objeto del contrato.
</t>
  </si>
  <si>
    <t xml:space="preserve">(i) Ser Ingeniero Civil, Ingeniero Sanitario, o Ingeniero Constructor.
(ii) Tener matrícula profesional vigente y expedida mínimo tres (3) años antes del cierre de la INVITACIÓN.
</t>
  </si>
  <si>
    <t xml:space="preserve">El Proponente debe, consultarlo y aportarlo.
(http://www.contraloriagen.gov.co/web/guest/certificado-antecedentes-fiscales).
</t>
  </si>
  <si>
    <t xml:space="preserve">El Proponente debe, consultarlo y aportarlo.
https://www.procuraduria.gov.co/portal/Certificado-de-Antecedentes.page
</t>
  </si>
  <si>
    <t xml:space="preserve">El Proponente debe, consultarlo y aportarlo.
https://antecedentes.policia.gov.co:7005/WebJudicial/index.xhtml
</t>
  </si>
  <si>
    <t xml:space="preserve">El Proponente debe, consultarlo y aportarlo.
https://srvcnpc.policia.gov.co/PSC/frm_cnp_consulta.aspx
</t>
  </si>
  <si>
    <t>Estar inscrita, calificada y clasificada en el Registro Único de Proponentes –RUP- de la Cámara de Comercio de su domicilio, antes de la fecha de cierre o entrega de propuestas de esta INVITACIÓN, en algunas de las clasificaciones de la UNSPSC códigos 721015, 721511, 811418 de la tabla 5</t>
  </si>
  <si>
    <t xml:space="preserve">(i) Certificado de existencia y representación legal del Proponente, expedido por la Cámara de Comercio del domicilio principal, con fecha de expedición no superior a un (1) mes anterior a la fecha de cierre de la Invitación.
(ii) Carta de presentación y declaraciones del Proponente debidamente diligenciado y firmado. (Anexo 3 B)
(iii) Constancia de la autorización del máximo órgano social, cuando el representante legal tenga limitaciones para presentar la propuesta y firmar el contrato.
(iv) Copia de la cedula de ciudadanía del Representante Legal
</t>
  </si>
  <si>
    <t xml:space="preserve">i) Ser Ingeniero Civil, Ingeniero Sanitario, o Ingeniero Constructor.
(ii) Tener matrícula profesional vigente, que haya sido expedida mínimo TRES (3) años antes del cierre de la presente INVITACIÓN.
Cuando el representante legal NO CUMPLA el requisito anterior, la propuesta debe ser también FIRMADA o ABONADA, por un profesional que SÍ cumpla el requisito. Debe adjuntar los medios de prueba requeridos.
</t>
  </si>
  <si>
    <t>Estar inscrita, calificada y clasificada en el Registro Único de PROPONENTES –RUP- de la Cámara de Comercio de su domicilio antes de la fecha de cierre o entrega de propuestas de esta invitación, en algunas de las clasificaciones de la UNSPSC códigos 721015, 721511, 811418 tabla 5</t>
  </si>
  <si>
    <t xml:space="preserve">Se aceptarán aquellas propuestas que certifiquen experiencia GENERAL acreditada en hasta cinco (5) contratos ejecutados y liquidados que dentro de su objeto y/o alcance incluyan Construcción, Reposición y/o Mantenimiento de Redes de Acueducto o Alcantarillado que cumplan con mínimo DOS (2) de los códigos de la siguiente clasificación UNSPSC: 721015 - 721511 - 811418, todo lo anterior, debidamente soportado en el RUP actualizado, y cuya sumatoria sea mayor o igual a cero punto cinco (0,5) veces, el valor del presupuesto oficial total en salarios mínimos mensuales legales vigentes.
∑(Del valor total de hasta cinco contratos en SMLMV de construcción, reposición y/o mantenimiento de Redes de Acueducto o Alcantarillado) ≥ 0,5
(Valor del presupuesto total oficial en SMMLV de 2021) 
</t>
  </si>
  <si>
    <t>CUMPLE CON EL REQUIMIENTO DE LA UNSPSC 721015-721511-811418.</t>
  </si>
  <si>
    <t>06 DE 2013</t>
  </si>
  <si>
    <t>AGUAS DEL SINU E.S.P.</t>
  </si>
  <si>
    <t>I</t>
  </si>
  <si>
    <t>MMO-OBRA-001-201</t>
  </si>
  <si>
    <t>MUNICIPIO DE MOMIL -
CORDOBA</t>
  </si>
  <si>
    <t>C</t>
  </si>
  <si>
    <t>PRESENTÓ CERTIFICADO</t>
  </si>
  <si>
    <t>ACORDE A ITEM 5.2.1 (T.R.)</t>
  </si>
  <si>
    <t>PENDIENTES POR SUBSANAR</t>
  </si>
  <si>
    <t>SIN OBSERVACIÓN</t>
  </si>
  <si>
    <t>NINGUNO</t>
  </si>
  <si>
    <t>NO CUMPLE</t>
  </si>
  <si>
    <t>4600081363 - 2019</t>
  </si>
  <si>
    <t>18000770 H4 - 2018</t>
  </si>
  <si>
    <t>MUNICIPIO DE MEDELLIN</t>
  </si>
  <si>
    <t>AEROCIVIL</t>
  </si>
  <si>
    <t>SI</t>
  </si>
  <si>
    <t>035 DE 2015</t>
  </si>
  <si>
    <t>ÁREA METROPOLITANA DEL VALLE DE ABURRÁ</t>
  </si>
  <si>
    <t>SELTIC S.A.S</t>
  </si>
  <si>
    <t>INSTAM S.A.S</t>
  </si>
  <si>
    <t>20153552 del 25 de
septiembre de 2015</t>
  </si>
  <si>
    <t>0020 de 2017</t>
  </si>
  <si>
    <t>ALCALDIA DE PASTO</t>
  </si>
  <si>
    <t>ACUEDUCTO
METROPOLITANO DE
BUCARAMANGA</t>
  </si>
  <si>
    <t>UT</t>
  </si>
  <si>
    <t>EXPERIENCIA No.61 :NÚMERO CONSECUTIVO DEL CONTRATO: 064</t>
  </si>
  <si>
    <t>EXPERIENCIA No.125 :NÚMERO CONSECUTIVO DEL CONTRATO: 131</t>
  </si>
  <si>
    <t>EXPERIENCIA No.137 :NÚMERO CONSECUTIVO DEL CONTRATO: 143</t>
  </si>
  <si>
    <t>EXPERIENCIA No.138 :NÚMERO CONSECUTIVO DEL CONTRATO:144</t>
  </si>
  <si>
    <t>EXPERIENCIA No.161 :NÚMERO CONSECUTIVO DEL CONTRATO:167</t>
  </si>
  <si>
    <t>46-47</t>
  </si>
  <si>
    <t>99-100</t>
  </si>
  <si>
    <t>109-110</t>
  </si>
  <si>
    <t>110-111</t>
  </si>
  <si>
    <t>133-134</t>
  </si>
  <si>
    <t>270-2013</t>
  </si>
  <si>
    <t>128 DE 2015</t>
  </si>
  <si>
    <t>088 de 2017</t>
  </si>
  <si>
    <t>A2016-2017</t>
  </si>
  <si>
    <t>162 de 2019</t>
  </si>
  <si>
    <t>EMPRESA DE ACUEDUCTO Y ALCANTARILLADO DE PEREIRA S.A</t>
  </si>
  <si>
    <t>INVITACION VA-031-2021</t>
  </si>
  <si>
    <t>COMPARA EL COSTO TOTAL DEL PROPONENTE CON EL COSTO TOTAL MÍNIMO</t>
  </si>
  <si>
    <t>Costo total mínimo (Para cálculo de Pt1)</t>
  </si>
  <si>
    <t xml:space="preserve"> K12 de la hoja HOJA2E</t>
  </si>
  <si>
    <t>L11 de la hoja: HOJA2G</t>
  </si>
  <si>
    <t>L11 de la hoja: HOJA2L</t>
  </si>
  <si>
    <t>L11 de la hoja: HOJA2P</t>
  </si>
  <si>
    <t>L11 de la hoja: HOJA2F</t>
  </si>
  <si>
    <t>L11 de la hoja: HOJA2H</t>
  </si>
  <si>
    <t>L11 de la hoja: HOJA2J</t>
  </si>
  <si>
    <t>L11 de la hoja: HOJA2K</t>
  </si>
  <si>
    <t>L11 de la hoja: HOJA2M</t>
  </si>
  <si>
    <t>L11 de la hoja: HOJA2N</t>
  </si>
  <si>
    <t>L11 de la hoja: HOJA2O</t>
  </si>
  <si>
    <t>L11 de la hoja: HOJA2Q</t>
  </si>
  <si>
    <t>L11 de la hoja: HOJA2R</t>
  </si>
  <si>
    <t>L11 de la hoja: HOJA2I</t>
  </si>
  <si>
    <t>NO SUBSANABLE</t>
  </si>
  <si>
    <t>No cumple con mínimo dos códigos de la clasificación UNSPSC</t>
  </si>
  <si>
    <t>NO CUMPLEN CON LO SOLICITADO</t>
  </si>
  <si>
    <t>Subsanó el requisito en el tiempo indicado</t>
  </si>
  <si>
    <t>N/A</t>
  </si>
  <si>
    <t xml:space="preserve">NO CUMPLE
</t>
  </si>
  <si>
    <t>Seguros Mundial</t>
  </si>
  <si>
    <t>CG1030600</t>
  </si>
  <si>
    <t>81 dias</t>
  </si>
  <si>
    <r>
      <rPr>
        <b/>
        <sz val="12"/>
        <rFont val="Arial"/>
        <family val="2"/>
      </rPr>
      <t>CUMPLE</t>
    </r>
    <r>
      <rPr>
        <sz val="12"/>
        <rFont val="Arial"/>
        <family val="2"/>
      </rPr>
      <t xml:space="preserve">
Propuesta abonada por la Ingeniera Civil Nur Rocio Camacho Lancheros</t>
    </r>
  </si>
  <si>
    <r>
      <t xml:space="preserve">CUMPLE
</t>
    </r>
    <r>
      <rPr>
        <sz val="12"/>
        <color theme="1"/>
        <rFont val="Arial"/>
        <family val="2"/>
      </rPr>
      <t>Propuesta avalada por Marlon José Pabón Meneses, Ingeniero civil</t>
    </r>
  </si>
  <si>
    <r>
      <t xml:space="preserve">CUMPLE
</t>
    </r>
    <r>
      <rPr>
        <sz val="12"/>
        <rFont val="Arial"/>
        <family val="2"/>
      </rPr>
      <t>Propuesya avalada por Henry Diaz Vargas, Ingeniero civil</t>
    </r>
  </si>
  <si>
    <t xml:space="preserve">CUMPLE
</t>
  </si>
  <si>
    <t>Seguros del Estado</t>
  </si>
  <si>
    <t>JMALUCELLI TRAVELERS SEGUROS S.A.</t>
  </si>
  <si>
    <t>Suramericana</t>
  </si>
  <si>
    <t>55-44-101068190</t>
  </si>
  <si>
    <t>74 dias</t>
  </si>
  <si>
    <t>79 dias</t>
  </si>
  <si>
    <t>61 dias</t>
  </si>
  <si>
    <t>73 dias</t>
  </si>
  <si>
    <t>73 días</t>
  </si>
  <si>
    <t>NH</t>
  </si>
  <si>
    <t>H</t>
  </si>
  <si>
    <t>Solicitar Certificado o Acta de Liquidación, presento el contrato, acta de recibo y acta final, no subsanó el requisito</t>
  </si>
  <si>
    <t>No subsanó el requisito de certificado o acta de liquidación del contrato</t>
  </si>
  <si>
    <t>Cumple con los requisitos habilitantes</t>
  </si>
  <si>
    <t>ls</t>
  </si>
  <si>
    <t>li</t>
  </si>
  <si>
    <t>Desv</t>
  </si>
  <si>
    <t>LS</t>
  </si>
  <si>
    <t>LI</t>
  </si>
  <si>
    <t>El proponente no subsanó el requerimiento de experiencia y el juridico, no cumple con el requisito del costo total mínimo, teniendo como causales de rechazo: 
14.7. Cuando el valor de la propuesta supera el presupuesto oficial o supere los valores límites establecidos en 12.2. Fase 2. Evaluación económica, para Pt1.
14.11. Cuando el Proponente, habiendo sido requerido por la UdeA. para aportar  documentos, suministrar información o hacer aclaraciones conforme a lo establecido en esta Invitación, no los allegue dentro del término fijado para el efecto en la respectiva comunicación, o que habiéndolos aportado no estén conformes con lo exigido en la comunicación.</t>
  </si>
  <si>
    <t>Presentarse en PESOS COLOMBIANOS.</t>
  </si>
  <si>
    <t>Incluir todos los costos, gastos impuestos, tasas y contribuciones en los que deba
incurrir el Proponente para cumplir el objeto de la INVITACIÓN.</t>
  </si>
  <si>
    <t>Tener una vigencia mínima de SESENTA (60) días calendario, contados a partir
del cierre de la INVITACIÓN, prorrogable en un plazo igual, en caso de que no se
pueda adjudicar en dicho término.</t>
  </si>
  <si>
    <t>No modificar los formatos del Proceso de Contratación, salvo autorización
expresa.</t>
  </si>
  <si>
    <t>Los ítems que tengan la misma descripción deberán tener el mismo valor
económico.</t>
  </si>
  <si>
    <t>Cumple</t>
  </si>
  <si>
    <t>ESTATUS COMERCIALES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</si>
</sst>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8">
    <numFmt numFmtId="6" formatCode="&quot;$&quot;\ #,##0;[Red]\-&quot;$&quot;\ #,##0"/>
    <numFmt numFmtId="8" formatCode="&quot;$&quot;\ #,##0.00;[Red]\-&quot;$&quot;\ #,##0.0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 #,##0.00_);_(* \(#,##0.00\);_(* &quot;-&quot;??_);_(@_)"/>
    <numFmt numFmtId="165" formatCode="&quot;$&quot;#,##0.00;[Red]\-&quot;$&quot;#,##0.00"/>
    <numFmt numFmtId="166" formatCode="_ * #,##0.00_ ;_ * \-#,##0.00_ ;_ * &quot;-&quot;??_ ;_ @_ "/>
    <numFmt numFmtId="167" formatCode="&quot;K=&quot;\ \ \ \ #,##0.00\ &quot;de contra&quot;"/>
    <numFmt numFmtId="168" formatCode="&quot;$&quot;\ #,##0.00"/>
    <numFmt numFmtId="169" formatCode="#,##0.00\ &quot;SMMLV&quot;"/>
    <numFmt numFmtId="170" formatCode="_ * #,##0_ ;_ * \-#,##0_ ;_ * &quot;-&quot;??_ ;_ @_ "/>
    <numFmt numFmtId="171" formatCode="_-* #,##0.00\ [$€]_-;\-* #,##0.00\ [$€]_-;_-* &quot;-&quot;??\ [$€]_-;_-@_-"/>
    <numFmt numFmtId="172" formatCode="\$#,##0.00_);[Red]\(\$#,##0.00\)"/>
    <numFmt numFmtId="173" formatCode="&quot;$&quot;\ #,##0.00;[Red]&quot;$&quot;\ \-#,##0.00"/>
    <numFmt numFmtId="174" formatCode="_-* #,##0.00\ _$_-;\-* #,##0.00\ _$_-;_-* &quot;-&quot;??\ _$_-;_-@_-"/>
    <numFmt numFmtId="175" formatCode="#,##0.000"/>
    <numFmt numFmtId="176" formatCode="0.0"/>
    <numFmt numFmtId="177" formatCode="###,###,##0.00000"/>
    <numFmt numFmtId="178" formatCode="&quot;$&quot;\ #,##0;&quot;$&quot;\ \-#,##0"/>
    <numFmt numFmtId="179" formatCode="_ &quot;$&quot;\ * #,##0.00_ ;_ &quot;$&quot;\ * \-#,##0.00_ ;_ &quot;$&quot;\ * &quot;-&quot;??_ ;_ @_ "/>
    <numFmt numFmtId="180" formatCode="_ &quot;$&quot;\ * #,##0_ ;_ &quot;$&quot;\ * \-#,##0_ ;_ &quot;$&quot;\ * &quot;-&quot;_ ;_ @_ "/>
    <numFmt numFmtId="181" formatCode="&quot;$&quot;\ #,##0.00;&quot;$&quot;\ \-#,##0.00"/>
    <numFmt numFmtId="182" formatCode="[$$-240A]\ #,##0.00"/>
    <numFmt numFmtId="183" formatCode="&quot;$&quot;\ #,##0;[Red]&quot;$&quot;\ \-#,##0"/>
    <numFmt numFmtId="184" formatCode="_(* #,##0_);_(* \(#,##0\);_(* &quot;-&quot;??_);_(@_)"/>
    <numFmt numFmtId="185" formatCode="_([$$-240A]\ * #,##0_);_([$$-240A]\ * \(#,##0\);_([$$-240A]\ * &quot;-&quot;_);_(@_)"/>
    <numFmt numFmtId="186" formatCode="#,##0;[Red]#,##0"/>
    <numFmt numFmtId="187" formatCode="#,##0.00;[Red]#,##0.00"/>
    <numFmt numFmtId="188" formatCode="&quot;$&quot;\ #,##0"/>
    <numFmt numFmtId="189" formatCode="#,##0.0000"/>
    <numFmt numFmtId="190" formatCode="#,##0.00_ ;[Red]\-#,##0.00\ "/>
    <numFmt numFmtId="191" formatCode="_(&quot;$&quot;\ * #,##0.00_);_(&quot;$&quot;\ * \(#,##0.00\);_(&quot;$&quot;\ * &quot;-&quot;??_);_(@_)"/>
    <numFmt numFmtId="192" formatCode="_(&quot;$&quot;* #,##0.00_);_(&quot;$&quot;* \(#,##0.00\);_(&quot;$&quot;* &quot;-&quot;??_);_(@_)"/>
    <numFmt numFmtId="193" formatCode="_-&quot;$&quot;* #,##0_-;\-&quot;$&quot;* #,##0_-;_-&quot;$&quot;* &quot;-&quot;??_-;_-@_-"/>
    <numFmt numFmtId="194" formatCode="_-[$$-240A]\ * #,##0.00_-;\-[$$-240A]\ * #,##0.00_-;_-[$$-240A]\ * &quot;-&quot;??_-;_-@_-"/>
    <numFmt numFmtId="195" formatCode="&quot;$&quot;#,##0"/>
    <numFmt numFmtId="196" formatCode="_-&quot;$&quot;* #,##0.00_-;\-&quot;$&quot;* #,##0.00_-;_-&quot;$&quot;* &quot;-&quot;??_-;_-@_-"/>
    <numFmt numFmtId="197" formatCode="_-* #,##0.00_-;\-* #,##0.00_-;_-* &quot;-&quot;_-;_-@_-"/>
    <numFmt numFmtId="198" formatCode="_-&quot;$&quot;\ * #,##0_-;\-&quot;$&quot;\ * #,##0_-;_-&quot;$&quot;\ * &quot;-&quot;??_-;_-@_-"/>
    <numFmt numFmtId="199" formatCode="_ &quot;$&quot;\ * #,##0_ ;_ &quot;$&quot;\ * \-#,##0_ ;_ &quot;$&quot;\ * &quot;-&quot;??_ ;_ @_ "/>
    <numFmt numFmtId="200" formatCode="#,##0.0"/>
    <numFmt numFmtId="201" formatCode="0.0%"/>
    <numFmt numFmtId="202" formatCode="&quot;$&quot;#,##0;[Red]\-&quot;$&quot;#,##0"/>
    <numFmt numFmtId="203" formatCode="_(&quot;$&quot;\ * #,##0_);_(&quot;$&quot;\ * \(#,##0\);_(&quot;$&quot;\ * &quot;-&quot;??_);_(@_)"/>
    <numFmt numFmtId="204" formatCode="_-&quot;$&quot;\ * #,##0.00_-;\-&quot;$&quot;\ * #,##0.00_-;_-&quot;$&quot;\ * &quot;-&quot;_-;_-@_-"/>
    <numFmt numFmtId="205" formatCode="[$$-240A]\ #,##0"/>
  </numFmts>
  <fonts count="121">
    <font>
      <sz val="10"/>
      <name val="Arial"/>
    </font>
    <font>
      <sz val="11"/>
      <color theme="1"/>
      <name val="Calibri"/>
      <family val="2"/>
      <scheme val="minor"/>
    </font>
    <font>
      <sz val="11"/>
      <color theme="1"/>
      <name val="Calibri"/>
      <family val="2"/>
      <scheme val="minor"/>
    </font>
    <font>
      <sz val="12"/>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4"/>
      <name val="Arial"/>
      <family val="2"/>
    </font>
    <font>
      <b/>
      <sz val="10"/>
      <name val="Arial"/>
      <family val="2"/>
    </font>
    <font>
      <sz val="12"/>
      <name val="Arial"/>
      <family val="2"/>
    </font>
    <font>
      <b/>
      <sz val="12"/>
      <name val="Arial"/>
      <family val="2"/>
    </font>
    <font>
      <sz val="9"/>
      <name val="Arial"/>
      <family val="2"/>
    </font>
    <font>
      <u/>
      <sz val="7"/>
      <color theme="10"/>
      <name val="Arial"/>
      <family val="2"/>
    </font>
    <font>
      <u/>
      <sz val="8.5"/>
      <color theme="10"/>
      <name val="Arial"/>
      <family val="2"/>
    </font>
    <font>
      <sz val="10"/>
      <name val="Helv"/>
      <charset val="204"/>
    </font>
    <font>
      <sz val="11"/>
      <color indexed="8"/>
      <name val="Calibri"/>
      <family val="2"/>
    </font>
    <font>
      <sz val="11"/>
      <color indexed="9"/>
      <name val="Calibri"/>
      <family val="2"/>
    </font>
    <font>
      <sz val="11"/>
      <color indexed="20"/>
      <name val="Calibri"/>
      <family val="2"/>
    </font>
    <font>
      <sz val="11"/>
      <color indexed="17"/>
      <name val="Calibri"/>
      <family val="2"/>
    </font>
    <font>
      <b/>
      <sz val="11"/>
      <color indexed="52"/>
      <name val="Calibri"/>
      <family val="2"/>
    </font>
    <font>
      <b/>
      <sz val="11"/>
      <color indexed="10"/>
      <name val="Calibri"/>
      <family val="2"/>
    </font>
    <font>
      <b/>
      <sz val="11"/>
      <color indexed="9"/>
      <name val="Calibri"/>
      <family val="2"/>
    </font>
    <font>
      <sz val="11"/>
      <color indexed="10"/>
      <name val="Calibri"/>
      <family val="2"/>
    </font>
    <font>
      <i/>
      <sz val="8"/>
      <name val="Arial"/>
      <family val="2"/>
    </font>
    <font>
      <b/>
      <sz val="11"/>
      <color indexed="62"/>
      <name val="Calibri"/>
      <family val="2"/>
    </font>
    <font>
      <sz val="11"/>
      <color indexed="62"/>
      <name val="Calibri"/>
      <family val="2"/>
    </font>
    <font>
      <i/>
      <sz val="11"/>
      <color indexed="23"/>
      <name val="Calibri"/>
      <family val="2"/>
    </font>
    <font>
      <b/>
      <i/>
      <sz val="7"/>
      <name val="Arial"/>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9"/>
      <name val="Calibri"/>
      <family val="2"/>
    </font>
    <font>
      <sz val="10"/>
      <name val="Myriad Pro"/>
    </font>
    <font>
      <b/>
      <sz val="11"/>
      <color indexed="63"/>
      <name val="Calibri"/>
      <family val="2"/>
    </font>
    <font>
      <b/>
      <sz val="8"/>
      <name val="Arial"/>
      <family val="2"/>
    </font>
    <font>
      <b/>
      <sz val="18"/>
      <color indexed="56"/>
      <name val="Cambria"/>
      <family val="2"/>
    </font>
    <font>
      <b/>
      <sz val="11"/>
      <name val="Arial"/>
      <family val="2"/>
    </font>
    <font>
      <b/>
      <sz val="15"/>
      <color indexed="62"/>
      <name val="Calibri"/>
      <family val="2"/>
    </font>
    <font>
      <b/>
      <sz val="13"/>
      <color indexed="62"/>
      <name val="Calibri"/>
      <family val="2"/>
    </font>
    <font>
      <b/>
      <sz val="18"/>
      <color indexed="62"/>
      <name val="Cambria"/>
      <family val="2"/>
    </font>
    <font>
      <b/>
      <sz val="11"/>
      <color indexed="8"/>
      <name val="Calibri"/>
      <family val="2"/>
    </font>
    <font>
      <b/>
      <sz val="16"/>
      <name val="Arial"/>
      <family val="2"/>
    </font>
    <font>
      <sz val="10"/>
      <color theme="1"/>
      <name val="Arial"/>
      <family val="2"/>
    </font>
    <font>
      <b/>
      <sz val="10"/>
      <color theme="1"/>
      <name val="Arial"/>
      <family val="2"/>
    </font>
    <font>
      <b/>
      <sz val="10"/>
      <color rgb="FF000000"/>
      <name val="Arial"/>
      <family val="2"/>
    </font>
    <font>
      <sz val="11"/>
      <color rgb="FF000000"/>
      <name val="Calibri"/>
      <family val="2"/>
    </font>
    <font>
      <sz val="11"/>
      <name val="Calibri"/>
      <family val="2"/>
      <scheme val="minor"/>
    </font>
    <font>
      <b/>
      <sz val="12"/>
      <name val="Calibri"/>
      <family val="2"/>
      <scheme val="minor"/>
    </font>
    <font>
      <sz val="11"/>
      <name val="Arial"/>
      <family val="2"/>
    </font>
    <font>
      <b/>
      <sz val="14"/>
      <color rgb="FF000000"/>
      <name val="Calibri"/>
      <family val="2"/>
    </font>
    <font>
      <sz val="11"/>
      <color theme="1"/>
      <name val="Arial"/>
      <family val="2"/>
    </font>
    <font>
      <sz val="10"/>
      <name val="Swis721 LtCn BT"/>
      <family val="2"/>
    </font>
    <font>
      <sz val="11"/>
      <name val="Swis721 LtCn BT"/>
      <family val="2"/>
    </font>
    <font>
      <b/>
      <sz val="12"/>
      <name val="Swis721 LtCn BT"/>
      <family val="2"/>
    </font>
    <font>
      <sz val="16"/>
      <name val="Arial"/>
      <family val="2"/>
    </font>
    <font>
      <b/>
      <sz val="11"/>
      <color rgb="FF000000"/>
      <name val="Arial"/>
      <family val="2"/>
    </font>
    <font>
      <sz val="12"/>
      <name val="Calibri"/>
      <family val="2"/>
      <scheme val="minor"/>
    </font>
    <font>
      <b/>
      <vertAlign val="subscript"/>
      <sz val="12"/>
      <name val="Calibri"/>
      <family val="2"/>
      <scheme val="minor"/>
    </font>
    <font>
      <sz val="10"/>
      <name val="Arial"/>
      <family val="2"/>
    </font>
    <font>
      <u/>
      <sz val="10"/>
      <color theme="10"/>
      <name val="Arial"/>
      <family val="2"/>
    </font>
    <font>
      <sz val="8"/>
      <name val="Arial"/>
      <family val="2"/>
    </font>
    <font>
      <b/>
      <sz val="18"/>
      <name val="Arial"/>
      <family val="2"/>
    </font>
    <font>
      <b/>
      <sz val="22"/>
      <name val="Arial"/>
      <family val="2"/>
    </font>
    <font>
      <b/>
      <sz val="26"/>
      <color rgb="FF000000"/>
      <name val="Calibri"/>
      <family val="2"/>
    </font>
    <font>
      <b/>
      <sz val="20"/>
      <name val="Arial"/>
      <family val="2"/>
    </font>
    <font>
      <sz val="10"/>
      <name val="Arial"/>
      <family val="2"/>
    </font>
    <font>
      <b/>
      <sz val="48"/>
      <name val="Arial"/>
      <family val="2"/>
    </font>
    <font>
      <b/>
      <sz val="36"/>
      <name val="Arial"/>
      <family val="2"/>
    </font>
    <font>
      <b/>
      <sz val="72"/>
      <name val="Arial"/>
      <family val="2"/>
    </font>
    <font>
      <b/>
      <sz val="11"/>
      <color theme="0"/>
      <name val="Arial"/>
      <family val="2"/>
    </font>
    <font>
      <b/>
      <sz val="12"/>
      <color theme="1"/>
      <name val="Arial"/>
      <family val="2"/>
    </font>
    <font>
      <sz val="10"/>
      <color rgb="FFFF0000"/>
      <name val="Arial"/>
      <family val="2"/>
    </font>
    <font>
      <b/>
      <sz val="12"/>
      <color rgb="FFFF0000"/>
      <name val="Arial"/>
      <family val="2"/>
    </font>
    <font>
      <sz val="9"/>
      <color indexed="81"/>
      <name val="Tahoma"/>
      <family val="2"/>
    </font>
    <font>
      <b/>
      <sz val="9"/>
      <color indexed="81"/>
      <name val="Tahoma"/>
      <family val="2"/>
    </font>
    <font>
      <b/>
      <sz val="11"/>
      <name val="Swis721 LtCn BT"/>
      <family val="2"/>
    </font>
    <font>
      <b/>
      <sz val="11.5"/>
      <name val="Swis721 LtCn BT"/>
      <family val="2"/>
    </font>
    <font>
      <b/>
      <sz val="12"/>
      <color rgb="FF000000"/>
      <name val="Arial"/>
      <family val="2"/>
    </font>
    <font>
      <sz val="12"/>
      <color rgb="FF000000"/>
      <name val="Arial"/>
      <family val="2"/>
    </font>
    <font>
      <sz val="16"/>
      <color rgb="FFFF0000"/>
      <name val="Arial"/>
      <family val="2"/>
    </font>
    <font>
      <b/>
      <sz val="14"/>
      <color indexed="81"/>
      <name val="Tahoma"/>
      <family val="2"/>
    </font>
    <font>
      <b/>
      <sz val="11"/>
      <name val="Century Gothic"/>
      <family val="2"/>
    </font>
    <font>
      <b/>
      <sz val="12"/>
      <color theme="1"/>
      <name val="Swis721 LtCn BT"/>
      <family val="2"/>
    </font>
    <font>
      <b/>
      <sz val="12"/>
      <color rgb="FFFF0000"/>
      <name val="Calibri"/>
      <family val="2"/>
      <scheme val="minor"/>
    </font>
    <font>
      <b/>
      <sz val="12"/>
      <color rgb="FF000000"/>
      <name val="Swis721 LtCn BT"/>
      <family val="2"/>
    </font>
    <font>
      <b/>
      <sz val="11"/>
      <color rgb="FF000000"/>
      <name val="Swis721 LtCn BT"/>
      <family val="2"/>
    </font>
    <font>
      <u/>
      <sz val="11"/>
      <color rgb="FF0000FF"/>
      <name val="Calibri"/>
      <family val="2"/>
    </font>
    <font>
      <u/>
      <sz val="11"/>
      <color rgb="FF0000FF"/>
      <name val="Calibri"/>
      <family val="2"/>
      <scheme val="minor"/>
    </font>
    <font>
      <vertAlign val="superscript"/>
      <sz val="11"/>
      <name val="Swis721 LtCn BT"/>
      <family val="2"/>
    </font>
    <font>
      <i/>
      <sz val="11"/>
      <name val="Swis721 LtCn BT"/>
      <family val="2"/>
    </font>
    <font>
      <b/>
      <i/>
      <sz val="11"/>
      <name val="Swis721 LtCn BT"/>
      <family val="2"/>
    </font>
    <font>
      <b/>
      <sz val="10"/>
      <name val="Swis721 LtCn BT"/>
      <family val="2"/>
    </font>
    <font>
      <sz val="10"/>
      <name val="Calibri"/>
      <family val="2"/>
    </font>
    <font>
      <b/>
      <sz val="11.5"/>
      <color rgb="FF000000"/>
      <name val="Swis721 LtCn BT"/>
      <family val="2"/>
    </font>
    <font>
      <sz val="10"/>
      <name val="Arial"/>
      <family val="2"/>
    </font>
    <font>
      <u/>
      <sz val="12"/>
      <color theme="10"/>
      <name val="Arial"/>
      <family val="2"/>
    </font>
    <font>
      <b/>
      <sz val="16"/>
      <color rgb="FFFF0000"/>
      <name val="Arial"/>
      <family val="2"/>
    </font>
    <font>
      <sz val="10"/>
      <name val="Arial"/>
      <family val="2"/>
    </font>
    <font>
      <sz val="12"/>
      <color theme="0"/>
      <name val="Arial"/>
      <family val="2"/>
    </font>
    <font>
      <sz val="11"/>
      <color theme="0"/>
      <name val="Arial"/>
      <family val="2"/>
    </font>
    <font>
      <b/>
      <sz val="12"/>
      <color rgb="FFFFFF00"/>
      <name val="Calibri"/>
      <family val="2"/>
      <scheme val="minor"/>
    </font>
    <font>
      <sz val="12"/>
      <name val="Times New Roman"/>
      <family val="1"/>
    </font>
    <font>
      <sz val="12"/>
      <color theme="1"/>
      <name val="Times New Roman"/>
      <family val="1"/>
    </font>
    <font>
      <sz val="12"/>
      <color rgb="FF000000"/>
      <name val="Times New Roman"/>
      <family val="1"/>
    </font>
    <font>
      <sz val="12"/>
      <color rgb="FFFF0000"/>
      <name val="Times New Roman"/>
      <family val="1"/>
    </font>
    <font>
      <sz val="12"/>
      <color theme="0"/>
      <name val="Calibri"/>
      <family val="2"/>
      <scheme val="minor"/>
    </font>
    <font>
      <b/>
      <sz val="11"/>
      <color theme="1"/>
      <name val="Calibri"/>
      <family val="2"/>
      <scheme val="minor"/>
    </font>
    <font>
      <b/>
      <sz val="10"/>
      <name val="Century Gothic"/>
      <family val="2"/>
    </font>
    <font>
      <sz val="12"/>
      <color rgb="FFFF0000"/>
      <name val="Calibri"/>
      <family val="2"/>
      <scheme val="minor"/>
    </font>
    <font>
      <sz val="10"/>
      <name val="Calibri"/>
      <family val="2"/>
      <scheme val="minor"/>
    </font>
  </fonts>
  <fills count="5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26"/>
      </patternFill>
    </fill>
    <fill>
      <patternFill patternType="solid">
        <fgColor indexed="11"/>
      </patternFill>
    </fill>
    <fill>
      <patternFill patternType="solid">
        <fgColor indexed="51"/>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3"/>
      </patternFill>
    </fill>
    <fill>
      <patternFill patternType="solid">
        <fgColor indexed="62"/>
      </patternFill>
    </fill>
    <fill>
      <patternFill patternType="solid">
        <fgColor indexed="10"/>
      </patternFill>
    </fill>
    <fill>
      <patternFill patternType="solid">
        <fgColor indexed="57"/>
      </patternFill>
    </fill>
    <fill>
      <patternFill patternType="solid">
        <fgColor indexed="22"/>
      </patternFill>
    </fill>
    <fill>
      <patternFill patternType="solid">
        <fgColor indexed="9"/>
      </patternFill>
    </fill>
    <fill>
      <patternFill patternType="solid">
        <fgColor indexed="55"/>
      </patternFill>
    </fill>
    <fill>
      <patternFill patternType="solid">
        <fgColor indexed="56"/>
      </patternFill>
    </fill>
    <fill>
      <patternFill patternType="solid">
        <fgColor indexed="54"/>
      </patternFill>
    </fill>
    <fill>
      <patternFill patternType="solid">
        <fgColor indexed="43"/>
        <bgColor indexed="64"/>
      </patternFill>
    </fill>
    <fill>
      <patternFill patternType="solid">
        <fgColor theme="6" tint="0.39997558519241921"/>
        <bgColor indexed="64"/>
      </patternFill>
    </fill>
    <fill>
      <patternFill patternType="solid">
        <fgColor theme="0" tint="-0.249977111117893"/>
        <bgColor indexed="64"/>
      </patternFill>
    </fill>
    <fill>
      <patternFill patternType="solid">
        <fgColor theme="0"/>
        <bgColor indexed="64"/>
      </patternFill>
    </fill>
    <fill>
      <patternFill patternType="solid">
        <fgColor theme="6" tint="0.59999389629810485"/>
        <bgColor indexed="64"/>
      </patternFill>
    </fill>
    <fill>
      <patternFill patternType="solid">
        <fgColor rgb="FF92D05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00B0F0"/>
        <bgColor indexed="64"/>
      </patternFill>
    </fill>
    <fill>
      <patternFill patternType="solid">
        <fgColor rgb="FFFFC000"/>
        <bgColor indexed="64"/>
      </patternFill>
    </fill>
    <fill>
      <patternFill patternType="solid">
        <fgColor rgb="FFFFFF00"/>
        <bgColor indexed="64"/>
      </patternFill>
    </fill>
    <fill>
      <patternFill patternType="solid">
        <fgColor theme="0" tint="-0.499984740745262"/>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rgb="FF00B050"/>
        <bgColor indexed="64"/>
      </patternFill>
    </fill>
    <fill>
      <patternFill patternType="solid">
        <fgColor theme="6" tint="-0.249977111117893"/>
        <bgColor indexed="64"/>
      </patternFill>
    </fill>
    <fill>
      <patternFill patternType="solid">
        <fgColor rgb="FFFF6600"/>
        <bgColor indexed="64"/>
      </patternFill>
    </fill>
    <fill>
      <patternFill patternType="solid">
        <fgColor rgb="FF63CB7E"/>
        <bgColor rgb="FF000000"/>
      </patternFill>
    </fill>
    <fill>
      <patternFill patternType="solid">
        <fgColor rgb="FFBFBFBF"/>
        <bgColor rgb="FF000000"/>
      </patternFill>
    </fill>
    <fill>
      <patternFill patternType="solid">
        <fgColor rgb="FFFFFFFF"/>
        <bgColor rgb="FF000000"/>
      </patternFill>
    </fill>
    <fill>
      <patternFill patternType="solid">
        <fgColor rgb="FFFFFF00"/>
        <bgColor rgb="FF000000"/>
      </patternFill>
    </fill>
    <fill>
      <patternFill patternType="solid">
        <fgColor rgb="FFFABF8F"/>
        <bgColor rgb="FF000000"/>
      </patternFill>
    </fill>
    <fill>
      <patternFill patternType="solid">
        <fgColor rgb="FFFFFFFF"/>
        <bgColor rgb="FFFFFFCC"/>
      </patternFill>
    </fill>
    <fill>
      <patternFill patternType="solid">
        <fgColor rgb="FF76933C"/>
        <bgColor rgb="FF000000"/>
      </patternFill>
    </fill>
    <fill>
      <patternFill patternType="solid">
        <fgColor theme="1" tint="0.499984740745262"/>
        <bgColor indexed="64"/>
      </patternFill>
    </fill>
    <fill>
      <patternFill patternType="solid">
        <fgColor rgb="FF92D050"/>
        <bgColor rgb="FF92D050"/>
      </patternFill>
    </fill>
    <fill>
      <patternFill patternType="solid">
        <fgColor rgb="FFFF0000"/>
        <bgColor indexed="64"/>
      </patternFill>
    </fill>
  </fills>
  <borders count="1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10"/>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double">
        <color auto="1"/>
      </left>
      <right style="double">
        <color auto="1"/>
      </right>
      <top/>
      <bottom style="double">
        <color auto="1"/>
      </bottom>
      <diagonal/>
    </border>
    <border>
      <left style="double">
        <color auto="1"/>
      </left>
      <right style="double">
        <color auto="1"/>
      </right>
      <top style="double">
        <color auto="1"/>
      </top>
      <bottom/>
      <diagonal/>
    </border>
    <border>
      <left/>
      <right/>
      <top style="double">
        <color auto="1"/>
      </top>
      <bottom style="medium">
        <color auto="1"/>
      </bottom>
      <diagonal/>
    </border>
    <border>
      <left/>
      <right/>
      <top style="double">
        <color auto="1"/>
      </top>
      <bottom/>
      <diagonal/>
    </border>
    <border>
      <left/>
      <right/>
      <top style="thin">
        <color indexed="64"/>
      </top>
      <bottom style="thin">
        <color indexed="64"/>
      </bottom>
      <diagonal/>
    </border>
    <border>
      <left style="double">
        <color auto="1"/>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style="double">
        <color indexed="64"/>
      </right>
      <top/>
      <bottom/>
      <diagonal/>
    </border>
    <border>
      <left/>
      <right style="double">
        <color auto="1"/>
      </right>
      <top style="double">
        <color auto="1"/>
      </top>
      <bottom style="double">
        <color auto="1"/>
      </bottom>
      <diagonal/>
    </border>
    <border>
      <left style="double">
        <color indexed="64"/>
      </left>
      <right style="double">
        <color indexed="64"/>
      </right>
      <top/>
      <bottom style="double">
        <color indexed="64"/>
      </bottom>
      <diagonal/>
    </border>
    <border>
      <left/>
      <right style="double">
        <color indexed="64"/>
      </right>
      <top/>
      <bottom style="double">
        <color indexed="64"/>
      </bottom>
      <diagonal/>
    </border>
    <border>
      <left/>
      <right/>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style="double">
        <color indexed="64"/>
      </bottom>
      <diagonal/>
    </border>
    <border>
      <left style="double">
        <color auto="1"/>
      </left>
      <right/>
      <top style="double">
        <color auto="1"/>
      </top>
      <bottom style="double">
        <color auto="1"/>
      </bottom>
      <diagonal/>
    </border>
    <border>
      <left/>
      <right/>
      <top style="double">
        <color auto="1"/>
      </top>
      <bottom style="double">
        <color auto="1"/>
      </bottom>
      <diagonal/>
    </border>
    <border>
      <left style="double">
        <color auto="1"/>
      </left>
      <right/>
      <top style="double">
        <color auto="1"/>
      </top>
      <bottom style="medium">
        <color auto="1"/>
      </bottom>
      <diagonal/>
    </border>
    <border>
      <left style="medium">
        <color indexed="64"/>
      </left>
      <right style="medium">
        <color indexed="64"/>
      </right>
      <top style="medium">
        <color indexed="64"/>
      </top>
      <bottom style="medium">
        <color indexed="64"/>
      </bottom>
      <diagonal/>
    </border>
    <border>
      <left style="double">
        <color auto="1"/>
      </left>
      <right style="double">
        <color indexed="64"/>
      </right>
      <top/>
      <bottom style="double">
        <color indexed="64"/>
      </bottom>
      <diagonal/>
    </border>
    <border>
      <left style="double">
        <color auto="1"/>
      </left>
      <right/>
      <top/>
      <bottom style="double">
        <color indexed="64"/>
      </bottom>
      <diagonal/>
    </border>
    <border>
      <left/>
      <right style="double">
        <color indexed="64"/>
      </right>
      <top/>
      <bottom style="double">
        <color indexed="64"/>
      </bottom>
      <diagonal/>
    </border>
    <border>
      <left/>
      <right/>
      <top/>
      <bottom style="double">
        <color indexed="64"/>
      </bottom>
      <diagonal/>
    </border>
    <border>
      <left style="thin">
        <color indexed="64"/>
      </left>
      <right style="thin">
        <color indexed="64"/>
      </right>
      <top style="thin">
        <color auto="1"/>
      </top>
      <bottom style="thin">
        <color indexed="64"/>
      </bottom>
      <diagonal/>
    </border>
    <border>
      <left style="thin">
        <color indexed="64"/>
      </left>
      <right style="thin">
        <color indexed="64"/>
      </right>
      <top style="thin">
        <color indexed="64"/>
      </top>
      <bottom/>
      <diagonal/>
    </border>
    <border>
      <left style="thin">
        <color auto="1"/>
      </left>
      <right style="thin">
        <color auto="1"/>
      </right>
      <top style="medium">
        <color auto="1"/>
      </top>
      <bottom style="thin">
        <color auto="1"/>
      </bottom>
      <diagonal/>
    </border>
    <border>
      <left style="medium">
        <color auto="1"/>
      </left>
      <right style="medium">
        <color auto="1"/>
      </right>
      <top style="double">
        <color auto="1"/>
      </top>
      <bottom style="medium">
        <color auto="1"/>
      </bottom>
      <diagonal/>
    </border>
    <border>
      <left style="medium">
        <color auto="1"/>
      </left>
      <right style="double">
        <color auto="1"/>
      </right>
      <top style="double">
        <color auto="1"/>
      </top>
      <bottom style="medium">
        <color auto="1"/>
      </bottom>
      <diagonal/>
    </border>
    <border>
      <left/>
      <right style="medium">
        <color auto="1"/>
      </right>
      <top style="double">
        <color auto="1"/>
      </top>
      <bottom style="medium">
        <color auto="1"/>
      </bottom>
      <diagonal/>
    </border>
    <border>
      <left style="thin">
        <color indexed="64"/>
      </left>
      <right style="thin">
        <color indexed="64"/>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double">
        <color indexed="64"/>
      </left>
      <right style="medium">
        <color indexed="64"/>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double">
        <color indexed="64"/>
      </left>
      <right style="medium">
        <color indexed="64"/>
      </right>
      <top/>
      <bottom style="double">
        <color indexed="64"/>
      </bottom>
      <diagonal/>
    </border>
    <border>
      <left style="medium">
        <color indexed="64"/>
      </left>
      <right/>
      <top/>
      <bottom style="double">
        <color indexed="64"/>
      </bottom>
      <diagonal/>
    </border>
    <border>
      <left style="medium">
        <color indexed="64"/>
      </left>
      <right style="medium">
        <color indexed="64"/>
      </right>
      <top/>
      <bottom style="double">
        <color indexed="64"/>
      </bottom>
      <diagonal/>
    </border>
    <border>
      <left/>
      <right style="medium">
        <color indexed="64"/>
      </right>
      <top/>
      <bottom style="double">
        <color indexed="64"/>
      </bottom>
      <diagonal/>
    </border>
    <border>
      <left style="double">
        <color indexed="64"/>
      </left>
      <right/>
      <top/>
      <bottom style="double">
        <color indexed="64"/>
      </bottom>
      <diagonal/>
    </border>
    <border>
      <left style="medium">
        <color indexed="64"/>
      </left>
      <right/>
      <top style="double">
        <color indexed="64"/>
      </top>
      <bottom/>
      <diagonal/>
    </border>
    <border>
      <left style="double">
        <color indexed="64"/>
      </left>
      <right/>
      <top style="double">
        <color indexed="64"/>
      </top>
      <bottom style="double">
        <color indexed="64"/>
      </bottom>
      <diagonal/>
    </border>
    <border>
      <left style="double">
        <color indexed="64"/>
      </left>
      <right style="medium">
        <color indexed="64"/>
      </right>
      <top style="double">
        <color indexed="64"/>
      </top>
      <bottom style="double">
        <color indexed="64"/>
      </bottom>
      <diagonal/>
    </border>
    <border>
      <left/>
      <right/>
      <top style="double">
        <color indexed="64"/>
      </top>
      <bottom style="double">
        <color indexed="64"/>
      </bottom>
      <diagonal/>
    </border>
    <border>
      <left style="medium">
        <color indexed="64"/>
      </left>
      <right/>
      <top style="double">
        <color indexed="64"/>
      </top>
      <bottom style="double">
        <color indexed="64"/>
      </bottom>
      <diagonal/>
    </border>
    <border>
      <left style="medium">
        <color indexed="64"/>
      </left>
      <right style="medium">
        <color indexed="64"/>
      </right>
      <top style="double">
        <color indexed="64"/>
      </top>
      <bottom style="double">
        <color indexed="64"/>
      </bottom>
      <diagonal/>
    </border>
    <border>
      <left/>
      <right style="medium">
        <color indexed="64"/>
      </right>
      <top style="double">
        <color indexed="64"/>
      </top>
      <bottom style="double">
        <color indexed="64"/>
      </bottom>
      <diagonal/>
    </border>
    <border>
      <left style="double">
        <color indexed="64"/>
      </left>
      <right style="medium">
        <color indexed="64"/>
      </right>
      <top style="double">
        <color indexed="64"/>
      </top>
      <bottom/>
      <diagonal/>
    </border>
    <border>
      <left style="medium">
        <color indexed="64"/>
      </left>
      <right style="medium">
        <color indexed="64"/>
      </right>
      <top style="double">
        <color indexed="64"/>
      </top>
      <bottom/>
      <diagonal/>
    </border>
    <border>
      <left/>
      <right style="double">
        <color indexed="64"/>
      </right>
      <top style="double">
        <color indexed="64"/>
      </top>
      <bottom style="double">
        <color indexed="64"/>
      </bottom>
      <diagonal/>
    </border>
    <border>
      <left style="medium">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top style="double">
        <color indexed="64"/>
      </top>
      <bottom style="double">
        <color indexed="64"/>
      </bottom>
      <diagonal/>
    </border>
    <border>
      <left style="thin">
        <color indexed="64"/>
      </left>
      <right/>
      <top style="medium">
        <color indexed="64"/>
      </top>
      <bottom style="thin">
        <color indexed="64"/>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double">
        <color auto="1"/>
      </left>
      <right style="double">
        <color auto="1"/>
      </right>
      <top style="double">
        <color auto="1"/>
      </top>
      <bottom/>
      <diagonal/>
    </border>
    <border>
      <left style="double">
        <color auto="1"/>
      </left>
      <right/>
      <top style="double">
        <color auto="1"/>
      </top>
      <bottom/>
      <diagonal/>
    </border>
    <border>
      <left/>
      <right/>
      <top/>
      <bottom style="double">
        <color indexed="64"/>
      </bottom>
      <diagonal/>
    </border>
    <border>
      <left/>
      <right style="double">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double">
        <color auto="1"/>
      </left>
      <right/>
      <top/>
      <bottom style="double">
        <color indexed="64"/>
      </bottom>
      <diagonal/>
    </border>
    <border>
      <left/>
      <right style="double">
        <color auto="1"/>
      </right>
      <top/>
      <bottom style="double">
        <color indexed="64"/>
      </bottom>
      <diagonal/>
    </border>
    <border>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442">
    <xf numFmtId="0" fontId="0" fillId="0" borderId="0"/>
    <xf numFmtId="165" fontId="16" fillId="0" borderId="0" applyFont="0" applyFill="0" applyProtection="0"/>
    <xf numFmtId="0" fontId="16" fillId="0" borderId="0"/>
    <xf numFmtId="166" fontId="19" fillId="0" borderId="0" applyFont="0" applyFill="0" applyBorder="0" applyAlignment="0" applyProtection="0"/>
    <xf numFmtId="171" fontId="16" fillId="0" borderId="0" applyFont="0" applyFill="0" applyBorder="0" applyAlignment="0" applyProtection="0"/>
    <xf numFmtId="0" fontId="22" fillId="0" borderId="0" applyNumberFormat="0" applyFill="0" applyBorder="0" applyAlignment="0" applyProtection="0">
      <alignment vertical="top"/>
      <protection locked="0"/>
    </xf>
    <xf numFmtId="0" fontId="23" fillId="0" borderId="0" applyNumberFormat="0" applyFill="0" applyBorder="0" applyAlignment="0" applyProtection="0">
      <alignment vertical="top"/>
      <protection locked="0"/>
    </xf>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72" fontId="16" fillId="0" borderId="0" applyFont="0" applyFill="0" applyProtection="0"/>
    <xf numFmtId="172" fontId="16" fillId="0" borderId="0" applyFont="0" applyFill="0" applyProtection="0"/>
    <xf numFmtId="164"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73" fontId="16" fillId="0" borderId="0" applyFont="0" applyFill="0" applyProtection="0"/>
    <xf numFmtId="173" fontId="16" fillId="0" borderId="0" applyFont="0" applyFill="0" applyProtection="0"/>
    <xf numFmtId="173" fontId="16" fillId="0" borderId="0" applyFont="0" applyFill="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73" fontId="16" fillId="0" borderId="0" applyFont="0" applyFill="0" applyProtection="0"/>
    <xf numFmtId="173" fontId="16" fillId="0" borderId="0" applyFont="0" applyFill="0" applyProtection="0"/>
    <xf numFmtId="173" fontId="16" fillId="0" borderId="0" applyFont="0" applyFill="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5" fontId="16" fillId="0" borderId="0" applyFont="0" applyFill="0" applyProtection="0"/>
    <xf numFmtId="165" fontId="16" fillId="0" borderId="0" applyFont="0" applyFill="0" applyProtection="0"/>
    <xf numFmtId="164" fontId="16" fillId="0" borderId="0" applyFont="0" applyFill="0" applyBorder="0" applyAlignment="0" applyProtection="0"/>
    <xf numFmtId="174" fontId="16" fillId="0" borderId="0" applyFont="0" applyFill="0" applyBorder="0" applyAlignment="0" applyProtection="0"/>
    <xf numFmtId="164" fontId="16" fillId="0" borderId="0" applyFont="0" applyFill="0" applyBorder="0" applyAlignment="0" applyProtection="0"/>
    <xf numFmtId="175" fontId="16" fillId="0" borderId="0" applyFont="0" applyFill="0" applyProtection="0"/>
    <xf numFmtId="0" fontId="16" fillId="0" borderId="0" applyFont="0" applyFill="0" applyProtection="0"/>
    <xf numFmtId="0" fontId="16" fillId="0" borderId="0" applyFont="0" applyFill="0" applyProtection="0"/>
    <xf numFmtId="0" fontId="16" fillId="0" borderId="0" applyFont="0" applyFill="0" applyProtection="0"/>
    <xf numFmtId="0" fontId="16" fillId="0" borderId="0" applyFont="0" applyFill="0" applyProtection="0"/>
    <xf numFmtId="0" fontId="16" fillId="0" borderId="0" applyFont="0" applyFill="0" applyProtection="0"/>
    <xf numFmtId="0" fontId="16" fillId="0" borderId="0" applyFont="0" applyFill="0" applyProtection="0"/>
    <xf numFmtId="172" fontId="16" fillId="0" borderId="0" applyFont="0" applyFill="0" applyProtection="0"/>
    <xf numFmtId="176" fontId="16" fillId="0" borderId="0" applyFont="0" applyFill="0" applyProtection="0"/>
    <xf numFmtId="176" fontId="16" fillId="0" borderId="0" applyFont="0" applyFill="0" applyProtection="0"/>
    <xf numFmtId="176" fontId="16" fillId="0" borderId="0" applyFont="0" applyFill="0" applyProtection="0"/>
    <xf numFmtId="172" fontId="16" fillId="0" borderId="0" applyFont="0" applyFill="0" applyProtection="0"/>
    <xf numFmtId="172" fontId="16" fillId="0" borderId="0" applyFont="0" applyFill="0" applyProtection="0"/>
    <xf numFmtId="175" fontId="16" fillId="0" borderId="0" applyFont="0" applyFill="0" applyProtection="0"/>
    <xf numFmtId="175" fontId="16" fillId="0" borderId="0" applyFont="0" applyFill="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77" fontId="16" fillId="0" borderId="0" applyFont="0" applyFill="0" applyProtection="0"/>
    <xf numFmtId="177" fontId="16" fillId="0" borderId="0" applyFont="0" applyFill="0" applyProtection="0"/>
    <xf numFmtId="177" fontId="16" fillId="0" borderId="0" applyFont="0" applyFill="0" applyProtection="0"/>
    <xf numFmtId="165" fontId="16" fillId="0" borderId="0" applyFont="0" applyFill="0" applyProtection="0"/>
    <xf numFmtId="165" fontId="16" fillId="0" borderId="0" applyFont="0" applyFill="0" applyProtection="0"/>
    <xf numFmtId="165" fontId="16" fillId="0" borderId="0" applyFont="0" applyFill="0" applyProtection="0"/>
    <xf numFmtId="165" fontId="16" fillId="0" borderId="0" applyFont="0" applyFill="0" applyProtection="0"/>
    <xf numFmtId="165" fontId="16" fillId="0" borderId="0" applyFont="0" applyFill="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78" fontId="16" fillId="0" borderId="0" applyFont="0" applyFill="0" applyBorder="0" applyAlignment="0" applyProtection="0"/>
    <xf numFmtId="179" fontId="16" fillId="0" borderId="0" applyFont="0" applyFill="0" applyBorder="0" applyAlignment="0" applyProtection="0"/>
    <xf numFmtId="180" fontId="16" fillId="0" borderId="0" applyFont="0" applyFill="0" applyBorder="0" applyAlignment="0" applyProtection="0"/>
    <xf numFmtId="180" fontId="16" fillId="0" borderId="0" applyFont="0" applyFill="0" applyBorder="0" applyAlignment="0" applyProtection="0"/>
    <xf numFmtId="180" fontId="16" fillId="0" borderId="0" applyFont="0" applyFill="0" applyBorder="0" applyAlignment="0" applyProtection="0"/>
    <xf numFmtId="12" fontId="16" fillId="0" borderId="0" applyFont="0" applyFill="0" applyProtection="0"/>
    <xf numFmtId="12" fontId="16" fillId="0" borderId="0" applyFont="0" applyFill="0" applyProtection="0"/>
    <xf numFmtId="12" fontId="16" fillId="0" borderId="0" applyFont="0" applyFill="0" applyProtection="0"/>
    <xf numFmtId="41" fontId="20"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7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20" fillId="0" borderId="0"/>
    <xf numFmtId="0" fontId="16" fillId="0" borderId="0"/>
    <xf numFmtId="13" fontId="16" fillId="0" borderId="0" applyFont="0" applyFill="0" applyProtection="0"/>
    <xf numFmtId="13" fontId="16" fillId="0" borderId="0" applyFont="0" applyFill="0" applyProtection="0"/>
    <xf numFmtId="13" fontId="16" fillId="0" borderId="0" applyFont="0" applyFill="0" applyProtection="0"/>
    <xf numFmtId="13" fontId="16" fillId="0" borderId="0" applyFont="0" applyFill="0" applyProtection="0"/>
    <xf numFmtId="13" fontId="16" fillId="0" borderId="0" applyFont="0" applyFill="0" applyProtection="0"/>
    <xf numFmtId="9" fontId="16" fillId="0" borderId="0" applyFont="0" applyFill="0" applyBorder="0" applyAlignment="0" applyProtection="0"/>
    <xf numFmtId="0" fontId="16" fillId="0" borderId="0"/>
    <xf numFmtId="0" fontId="16" fillId="0" borderId="0"/>
    <xf numFmtId="0" fontId="16" fillId="0" borderId="0"/>
    <xf numFmtId="0" fontId="24" fillId="0" borderId="0"/>
    <xf numFmtId="0" fontId="25" fillId="2" borderId="0" applyNumberFormat="0" applyBorder="0" applyAlignment="0" applyProtection="0"/>
    <xf numFmtId="0" fontId="25" fillId="3"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1" borderId="0" applyNumberFormat="0" applyBorder="0" applyAlignment="0" applyProtection="0"/>
    <xf numFmtId="0" fontId="25" fillId="5" borderId="0" applyNumberFormat="0" applyBorder="0" applyAlignment="0" applyProtection="0"/>
    <xf numFmtId="0" fontId="25" fillId="8" borderId="0" applyNumberFormat="0" applyBorder="0" applyAlignment="0" applyProtection="0"/>
    <xf numFmtId="0" fontId="25" fillId="12"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6" fillId="14" borderId="0" applyNumberFormat="0" applyBorder="0" applyAlignment="0" applyProtection="0"/>
    <xf numFmtId="0" fontId="26" fillId="9"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19"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8" borderId="0" applyNumberFormat="0" applyBorder="0" applyAlignment="0" applyProtection="0"/>
    <xf numFmtId="3" fontId="18" fillId="0" borderId="0">
      <alignment horizontal="center" vertical="center"/>
    </xf>
    <xf numFmtId="0" fontId="27" fillId="3"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9" fillId="22" borderId="4" applyNumberFormat="0" applyAlignment="0" applyProtection="0"/>
    <xf numFmtId="0" fontId="30" fillId="23" borderId="4" applyNumberFormat="0" applyAlignment="0" applyProtection="0"/>
    <xf numFmtId="0" fontId="30" fillId="23" borderId="4" applyNumberFormat="0" applyAlignment="0" applyProtection="0"/>
    <xf numFmtId="0" fontId="30" fillId="23" borderId="4" applyNumberFormat="0" applyAlignment="0" applyProtection="0"/>
    <xf numFmtId="0" fontId="31" fillId="24" borderId="5" applyNumberFormat="0" applyAlignment="0" applyProtection="0"/>
    <xf numFmtId="0" fontId="31" fillId="24" borderId="5" applyNumberFormat="0" applyAlignment="0" applyProtection="0"/>
    <xf numFmtId="0" fontId="32" fillId="0" borderId="6" applyNumberFormat="0" applyFill="0" applyAlignment="0" applyProtection="0"/>
    <xf numFmtId="0" fontId="32" fillId="0" borderId="6" applyNumberFormat="0" applyFill="0" applyAlignment="0" applyProtection="0"/>
    <xf numFmtId="0" fontId="32" fillId="0" borderId="6" applyNumberFormat="0" applyFill="0" applyAlignment="0" applyProtection="0"/>
    <xf numFmtId="0" fontId="31" fillId="24" borderId="5" applyNumberFormat="0" applyAlignment="0" applyProtection="0"/>
    <xf numFmtId="0" fontId="33" fillId="0" borderId="0">
      <alignment horizontal="left" vertical="top"/>
    </xf>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26" fillId="25" borderId="0" applyNumberFormat="0" applyBorder="0" applyAlignment="0" applyProtection="0"/>
    <xf numFmtId="0" fontId="26" fillId="25" borderId="0" applyNumberFormat="0" applyBorder="0" applyAlignment="0" applyProtection="0"/>
    <xf numFmtId="0" fontId="26" fillId="25"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2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35" fillId="13" borderId="4" applyNumberFormat="0" applyAlignment="0" applyProtection="0"/>
    <xf numFmtId="0" fontId="35" fillId="13" borderId="4" applyNumberFormat="0" applyAlignment="0" applyProtection="0"/>
    <xf numFmtId="0" fontId="35" fillId="13" borderId="4" applyNumberFormat="0" applyAlignment="0" applyProtection="0"/>
    <xf numFmtId="0" fontId="16" fillId="27" borderId="1" applyNumberFormat="0" applyFont="0" applyFill="0" applyBorder="0" applyAlignment="0" applyProtection="0">
      <alignment horizontal="center" vertical="center" wrapText="1"/>
      <protection locked="0"/>
    </xf>
    <xf numFmtId="0" fontId="36" fillId="0" borderId="0" applyNumberFormat="0" applyFill="0" applyBorder="0" applyAlignment="0" applyProtection="0"/>
    <xf numFmtId="0" fontId="37" fillId="0" borderId="0">
      <alignment horizontal="centerContinuous"/>
    </xf>
    <xf numFmtId="0" fontId="28" fillId="4" borderId="0" applyNumberFormat="0" applyBorder="0" applyAlignment="0" applyProtection="0"/>
    <xf numFmtId="0" fontId="38" fillId="0" borderId="7" applyNumberFormat="0" applyFill="0" applyAlignment="0" applyProtection="0"/>
    <xf numFmtId="0" fontId="39" fillId="0" borderId="8" applyNumberFormat="0" applyFill="0" applyAlignment="0" applyProtection="0"/>
    <xf numFmtId="0" fontId="40" fillId="0" borderId="9" applyNumberFormat="0" applyFill="0" applyAlignment="0" applyProtection="0"/>
    <xf numFmtId="0" fontId="40" fillId="0" borderId="0" applyNumberFormat="0" applyFill="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35" fillId="7" borderId="4" applyNumberFormat="0" applyAlignment="0" applyProtection="0"/>
    <xf numFmtId="0" fontId="41" fillId="0" borderId="10" applyNumberFormat="0" applyFill="0" applyAlignment="0" applyProtection="0"/>
    <xf numFmtId="173" fontId="16" fillId="0" borderId="0" applyFont="0" applyFill="0" applyProtection="0"/>
    <xf numFmtId="181" fontId="16" fillId="0" borderId="0" applyFont="0" applyFill="0" applyBorder="0" applyAlignment="0" applyProtection="0"/>
    <xf numFmtId="166"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66" fontId="16" fillId="0" borderId="0" applyFont="0" applyFill="0" applyBorder="0" applyAlignment="0" applyProtection="0"/>
    <xf numFmtId="181" fontId="16" fillId="0" borderId="0" applyFont="0" applyFill="0" applyBorder="0" applyAlignment="0" applyProtection="0"/>
    <xf numFmtId="183" fontId="16" fillId="0" borderId="0" applyFont="0" applyFill="0" applyBorder="0" applyAlignment="0" applyProtection="0"/>
    <xf numFmtId="184" fontId="16" fillId="0" borderId="0" applyFont="0" applyFill="0" applyBorder="0" applyAlignment="0" applyProtection="0"/>
    <xf numFmtId="0" fontId="16" fillId="0" borderId="0" applyFont="0" applyFill="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16" fillId="0" borderId="0"/>
    <xf numFmtId="0" fontId="43" fillId="0" borderId="0"/>
    <xf numFmtId="0" fontId="25" fillId="0" borderId="0"/>
    <xf numFmtId="0" fontId="25" fillId="0" borderId="0"/>
    <xf numFmtId="0" fontId="25" fillId="0" borderId="0"/>
    <xf numFmtId="0" fontId="25" fillId="0" borderId="0"/>
    <xf numFmtId="0" fontId="43"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44" fillId="22" borderId="12" applyNumberFormat="0" applyAlignment="0" applyProtection="0"/>
    <xf numFmtId="13" fontId="16" fillId="0" borderId="0" applyFont="0" applyFill="0" applyProtection="0"/>
    <xf numFmtId="13" fontId="16" fillId="0" borderId="0" applyFont="0" applyFill="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3" fontId="16" fillId="0" borderId="0" applyFont="0" applyFill="0" applyBorder="0" applyAlignment="0" applyProtection="0"/>
    <xf numFmtId="0" fontId="44" fillId="23" borderId="12" applyNumberFormat="0" applyAlignment="0" applyProtection="0"/>
    <xf numFmtId="0" fontId="44" fillId="23" borderId="12" applyNumberFormat="0" applyAlignment="0" applyProtection="0"/>
    <xf numFmtId="0" fontId="44" fillId="23" borderId="12" applyNumberFormat="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45" fillId="0" borderId="2" applyBorder="0">
      <alignment horizontal="center"/>
    </xf>
    <xf numFmtId="0" fontId="46" fillId="0" borderId="0" applyNumberFormat="0" applyFill="0" applyBorder="0" applyAlignment="0" applyProtection="0"/>
    <xf numFmtId="0" fontId="47" fillId="0" borderId="0">
      <alignment horizontal="left" vertical="top"/>
    </xf>
    <xf numFmtId="0" fontId="48" fillId="0" borderId="13" applyNumberFormat="0" applyFill="0" applyAlignment="0" applyProtection="0"/>
    <xf numFmtId="0" fontId="48" fillId="0" borderId="13" applyNumberFormat="0" applyFill="0" applyAlignment="0" applyProtection="0"/>
    <xf numFmtId="0" fontId="48" fillId="0" borderId="13" applyNumberFormat="0" applyFill="0" applyAlignment="0" applyProtection="0"/>
    <xf numFmtId="0" fontId="16" fillId="0" borderId="0">
      <alignment horizontal="left" vertical="top"/>
    </xf>
    <xf numFmtId="0" fontId="49" fillId="0" borderId="14" applyNumberFormat="0" applyFill="0" applyAlignment="0" applyProtection="0"/>
    <xf numFmtId="0" fontId="49" fillId="0" borderId="14" applyNumberFormat="0" applyFill="0" applyAlignment="0" applyProtection="0"/>
    <xf numFmtId="0" fontId="49" fillId="0" borderId="14" applyNumberFormat="0" applyFill="0" applyAlignment="0" applyProtection="0"/>
    <xf numFmtId="0" fontId="21" fillId="0" borderId="0">
      <alignment horizontal="left" vertical="top"/>
    </xf>
    <xf numFmtId="0" fontId="34" fillId="0" borderId="15" applyNumberFormat="0" applyFill="0" applyAlignment="0" applyProtection="0"/>
    <xf numFmtId="0" fontId="34" fillId="0" borderId="15" applyNumberFormat="0" applyFill="0" applyAlignment="0" applyProtection="0"/>
    <xf numFmtId="0" fontId="34" fillId="0" borderId="15" applyNumberFormat="0" applyFill="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1" fillId="0" borderId="16" applyNumberFormat="0" applyFill="0" applyAlignment="0" applyProtection="0"/>
    <xf numFmtId="0" fontId="51" fillId="0" borderId="16" applyNumberFormat="0" applyFill="0" applyAlignment="0" applyProtection="0"/>
    <xf numFmtId="0" fontId="51" fillId="0" borderId="16" applyNumberFormat="0" applyFill="0" applyAlignment="0" applyProtection="0"/>
    <xf numFmtId="0" fontId="45" fillId="0" borderId="0">
      <alignment horizontal="left" vertical="top"/>
    </xf>
    <xf numFmtId="0" fontId="32" fillId="0" borderId="0" applyNumberFormat="0" applyFill="0" applyBorder="0" applyAlignment="0" applyProtection="0"/>
    <xf numFmtId="179" fontId="16" fillId="0" borderId="0" applyFont="0" applyFill="0" applyBorder="0" applyAlignment="0" applyProtection="0"/>
    <xf numFmtId="0" fontId="16" fillId="0" borderId="0"/>
    <xf numFmtId="0" fontId="16" fillId="0" borderId="0"/>
    <xf numFmtId="9" fontId="16" fillId="0" borderId="0" applyFont="0" applyFill="0" applyBorder="0" applyAlignment="0" applyProtection="0"/>
    <xf numFmtId="0" fontId="15" fillId="0" borderId="0"/>
    <xf numFmtId="0" fontId="56" fillId="0" borderId="0"/>
    <xf numFmtId="0" fontId="14" fillId="0" borderId="0"/>
    <xf numFmtId="0" fontId="13" fillId="0" borderId="0"/>
    <xf numFmtId="185" fontId="16" fillId="0" borderId="0"/>
    <xf numFmtId="0" fontId="12" fillId="0" borderId="0"/>
    <xf numFmtId="0" fontId="11" fillId="0" borderId="0"/>
    <xf numFmtId="0" fontId="10" fillId="0" borderId="0"/>
    <xf numFmtId="0" fontId="9" fillId="0" borderId="0"/>
    <xf numFmtId="0" fontId="9" fillId="0" borderId="0"/>
    <xf numFmtId="43" fontId="16" fillId="0" borderId="0" applyFont="0" applyFill="0" applyBorder="0" applyAlignment="0" applyProtection="0"/>
    <xf numFmtId="9" fontId="16" fillId="0" borderId="0" applyFont="0" applyFill="0" applyBorder="0" applyAlignment="0" applyProtection="0"/>
    <xf numFmtId="0" fontId="16" fillId="0" borderId="0"/>
    <xf numFmtId="9" fontId="69" fillId="0" borderId="0" applyFont="0" applyFill="0" applyBorder="0" applyAlignment="0" applyProtection="0"/>
    <xf numFmtId="0" fontId="8" fillId="0" borderId="0"/>
    <xf numFmtId="0" fontId="70" fillId="0" borderId="0" applyNumberFormat="0" applyFill="0" applyBorder="0" applyAlignment="0" applyProtection="0"/>
    <xf numFmtId="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1" fontId="20" fillId="0" borderId="0" applyFont="0" applyFill="0" applyBorder="0" applyAlignment="0" applyProtection="0"/>
    <xf numFmtId="0" fontId="29" fillId="22" borderId="28" applyNumberFormat="0" applyAlignment="0" applyProtection="0"/>
    <xf numFmtId="0" fontId="30" fillId="23" borderId="28" applyNumberFormat="0" applyAlignment="0" applyProtection="0"/>
    <xf numFmtId="0" fontId="30" fillId="23" borderId="28" applyNumberFormat="0" applyAlignment="0" applyProtection="0"/>
    <xf numFmtId="0" fontId="30" fillId="23" borderId="28" applyNumberFormat="0" applyAlignment="0" applyProtection="0"/>
    <xf numFmtId="0" fontId="35" fillId="13" borderId="28" applyNumberFormat="0" applyAlignment="0" applyProtection="0"/>
    <xf numFmtId="0" fontId="35" fillId="13" borderId="28" applyNumberFormat="0" applyAlignment="0" applyProtection="0"/>
    <xf numFmtId="0" fontId="35" fillId="13" borderId="28" applyNumberFormat="0" applyAlignment="0" applyProtection="0"/>
    <xf numFmtId="0" fontId="16" fillId="27" borderId="22" applyNumberFormat="0" applyFont="0" applyFill="0" applyBorder="0" applyAlignment="0" applyProtection="0">
      <alignment horizontal="center" vertical="center" wrapText="1"/>
      <protection locked="0"/>
    </xf>
    <xf numFmtId="0" fontId="35" fillId="7" borderId="28" applyNumberFormat="0" applyAlignment="0" applyProtection="0"/>
    <xf numFmtId="0" fontId="16" fillId="10" borderId="29" applyNumberFormat="0" applyFont="0" applyAlignment="0" applyProtection="0"/>
    <xf numFmtId="0" fontId="16" fillId="10" borderId="29" applyNumberFormat="0" applyFont="0" applyAlignment="0" applyProtection="0"/>
    <xf numFmtId="0" fontId="16" fillId="10" borderId="29" applyNumberFormat="0" applyFont="0" applyAlignment="0" applyProtection="0"/>
    <xf numFmtId="0" fontId="16" fillId="10" borderId="29" applyNumberFormat="0" applyFont="0" applyAlignment="0" applyProtection="0"/>
    <xf numFmtId="0" fontId="44" fillId="22" borderId="30" applyNumberFormat="0" applyAlignment="0" applyProtection="0"/>
    <xf numFmtId="0" fontId="44" fillId="23" borderId="30" applyNumberFormat="0" applyAlignment="0" applyProtection="0"/>
    <xf numFmtId="0" fontId="44" fillId="23" borderId="30" applyNumberFormat="0" applyAlignment="0" applyProtection="0"/>
    <xf numFmtId="0" fontId="44" fillId="23" borderId="30" applyNumberFormat="0" applyAlignment="0" applyProtection="0"/>
    <xf numFmtId="0" fontId="51" fillId="0" borderId="31" applyNumberFormat="0" applyFill="0" applyAlignment="0" applyProtection="0"/>
    <xf numFmtId="0" fontId="51" fillId="0" borderId="31" applyNumberFormat="0" applyFill="0" applyAlignment="0" applyProtection="0"/>
    <xf numFmtId="0" fontId="51" fillId="0" borderId="31" applyNumberFormat="0" applyFill="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3" fontId="16" fillId="0" borderId="0" applyFont="0" applyFill="0" applyBorder="0" applyAlignment="0" applyProtection="0"/>
    <xf numFmtId="0" fontId="7" fillId="0" borderId="0"/>
    <xf numFmtId="0" fontId="6" fillId="0" borderId="0"/>
    <xf numFmtId="0" fontId="5" fillId="0" borderId="0"/>
    <xf numFmtId="191" fontId="5" fillId="0" borderId="0" applyFont="0" applyFill="0" applyBorder="0" applyAlignment="0" applyProtection="0"/>
    <xf numFmtId="9" fontId="5" fillId="0" borderId="0" applyFont="0" applyFill="0" applyBorder="0" applyAlignment="0" applyProtection="0"/>
    <xf numFmtId="192" fontId="4" fillId="0" borderId="0" applyFont="0" applyFill="0" applyBorder="0" applyAlignment="0" applyProtection="0"/>
    <xf numFmtId="42" fontId="16" fillId="0" borderId="0" applyFont="0" applyFill="0" applyBorder="0" applyAlignment="0" applyProtection="0"/>
    <xf numFmtId="42" fontId="76" fillId="0" borderId="0" applyFont="0" applyFill="0" applyBorder="0" applyAlignment="0" applyProtection="0"/>
    <xf numFmtId="196" fontId="16" fillId="0" borderId="0" applyFont="0" applyFill="0" applyBorder="0" applyAlignment="0" applyProtection="0"/>
    <xf numFmtId="196" fontId="16" fillId="0" borderId="0" applyFont="0" applyFill="0" applyBorder="0" applyAlignment="0" applyProtection="0"/>
    <xf numFmtId="0" fontId="16" fillId="0" borderId="0"/>
    <xf numFmtId="0" fontId="16" fillId="0" borderId="0"/>
    <xf numFmtId="0" fontId="4" fillId="0" borderId="0"/>
    <xf numFmtId="41" fontId="16" fillId="0" borderId="0" applyFont="0" applyFill="0" applyBorder="0" applyAlignment="0" applyProtection="0"/>
    <xf numFmtId="0" fontId="98" fillId="0" borderId="0" applyNumberFormat="0" applyFill="0" applyBorder="0" applyAlignment="0" applyProtection="0"/>
    <xf numFmtId="0" fontId="16" fillId="0" borderId="0"/>
    <xf numFmtId="44" fontId="105" fillId="0" borderId="0" applyFont="0" applyFill="0" applyBorder="0" applyAlignment="0" applyProtection="0"/>
    <xf numFmtId="41" fontId="108" fillId="0" borderId="0" applyFont="0" applyFill="0" applyBorder="0" applyAlignment="0" applyProtection="0"/>
  </cellStyleXfs>
  <cellXfs count="925">
    <xf numFmtId="0" fontId="0" fillId="0" borderId="0" xfId="0"/>
    <xf numFmtId="0" fontId="20" fillId="30" borderId="0" xfId="350" applyFont="1" applyFill="1" applyBorder="1" applyAlignment="1" applyProtection="1">
      <alignment horizontal="center" vertical="center" wrapText="1"/>
    </xf>
    <xf numFmtId="0" fontId="74" fillId="37" borderId="22" xfId="0" applyNumberFormat="1" applyFont="1" applyFill="1" applyBorder="1" applyAlignment="1" applyProtection="1">
      <alignment horizontal="center" vertical="center" wrapText="1"/>
      <protection hidden="1"/>
    </xf>
    <xf numFmtId="0" fontId="59" fillId="0" borderId="0" xfId="2" applyFont="1" applyFill="1" applyAlignment="1" applyProtection="1">
      <alignment vertical="center" wrapText="1"/>
      <protection hidden="1"/>
    </xf>
    <xf numFmtId="9" fontId="47" fillId="33" borderId="22" xfId="2" applyNumberFormat="1" applyFont="1" applyFill="1" applyBorder="1" applyAlignment="1" applyProtection="1">
      <alignment horizontal="center" vertical="center" wrapText="1"/>
      <protection hidden="1"/>
    </xf>
    <xf numFmtId="0" fontId="47" fillId="33" borderId="22" xfId="2" applyNumberFormat="1" applyFont="1" applyFill="1" applyBorder="1" applyAlignment="1" applyProtection="1">
      <alignment horizontal="center" wrapText="1"/>
      <protection hidden="1"/>
    </xf>
    <xf numFmtId="166" fontId="47" fillId="0" borderId="0" xfId="3" applyFont="1" applyFill="1" applyBorder="1" applyAlignment="1" applyProtection="1">
      <alignment vertical="center" wrapText="1"/>
      <protection hidden="1"/>
    </xf>
    <xf numFmtId="4" fontId="17" fillId="0" borderId="22" xfId="2" applyNumberFormat="1" applyFont="1" applyFill="1" applyBorder="1" applyAlignment="1" applyProtection="1">
      <alignment horizontal="center" vertical="center" wrapText="1"/>
      <protection hidden="1"/>
    </xf>
    <xf numFmtId="166" fontId="47" fillId="0" borderId="0" xfId="3" applyFont="1" applyFill="1" applyAlignment="1" applyProtection="1">
      <alignment horizontal="center" wrapText="1"/>
      <protection hidden="1"/>
    </xf>
    <xf numFmtId="0" fontId="59" fillId="0" borderId="0" xfId="2" applyFont="1" applyFill="1" applyAlignment="1" applyProtection="1">
      <alignment horizontal="center" wrapText="1"/>
      <protection hidden="1"/>
    </xf>
    <xf numFmtId="166" fontId="47" fillId="0" borderId="19" xfId="3" applyFont="1" applyFill="1" applyBorder="1" applyAlignment="1" applyProtection="1">
      <alignment vertical="center" wrapText="1"/>
      <protection hidden="1"/>
    </xf>
    <xf numFmtId="166" fontId="47" fillId="0" borderId="22" xfId="3" applyFont="1" applyFill="1" applyBorder="1" applyAlignment="1" applyProtection="1">
      <alignment horizontal="center" vertical="center" wrapText="1"/>
      <protection hidden="1"/>
    </xf>
    <xf numFmtId="0" fontId="0" fillId="29" borderId="0" xfId="0" applyFill="1" applyAlignment="1" applyProtection="1">
      <alignment vertical="center" wrapText="1"/>
      <protection hidden="1"/>
    </xf>
    <xf numFmtId="0" fontId="20" fillId="0" borderId="26" xfId="0" applyFont="1" applyFill="1" applyBorder="1" applyAlignment="1" applyProtection="1">
      <alignment horizontal="center" vertical="center" wrapText="1"/>
      <protection hidden="1"/>
    </xf>
    <xf numFmtId="0" fontId="47" fillId="0" borderId="22" xfId="0" applyFont="1" applyFill="1" applyBorder="1" applyAlignment="1" applyProtection="1">
      <alignment horizontal="center" vertical="center" wrapText="1"/>
      <protection hidden="1"/>
    </xf>
    <xf numFmtId="0" fontId="59" fillId="0" borderId="22" xfId="0" applyNumberFormat="1" applyFont="1" applyFill="1" applyBorder="1" applyAlignment="1" applyProtection="1">
      <alignment horizontal="center" vertical="center" wrapText="1"/>
      <protection hidden="1"/>
    </xf>
    <xf numFmtId="0" fontId="59" fillId="0" borderId="0" xfId="0" applyNumberFormat="1" applyFont="1" applyFill="1" applyBorder="1" applyAlignment="1" applyProtection="1">
      <alignment horizontal="center" vertical="center" wrapText="1"/>
      <protection hidden="1"/>
    </xf>
    <xf numFmtId="0" fontId="59" fillId="0" borderId="0" xfId="0" applyFont="1" applyBorder="1" applyAlignment="1" applyProtection="1">
      <alignment vertical="center"/>
      <protection hidden="1"/>
    </xf>
    <xf numFmtId="49" fontId="59" fillId="0" borderId="0" xfId="0" applyNumberFormat="1" applyFont="1" applyFill="1" applyBorder="1" applyAlignment="1" applyProtection="1">
      <alignment horizontal="center" vertical="center" wrapText="1"/>
      <protection hidden="1"/>
    </xf>
    <xf numFmtId="0" fontId="61" fillId="0" borderId="0" xfId="351" applyFont="1" applyProtection="1">
      <protection hidden="1"/>
    </xf>
    <xf numFmtId="0" fontId="47" fillId="30" borderId="20" xfId="351" applyFont="1" applyFill="1" applyBorder="1" applyAlignment="1" applyProtection="1">
      <alignment wrapText="1"/>
      <protection hidden="1"/>
    </xf>
    <xf numFmtId="0" fontId="47" fillId="30" borderId="21" xfId="351" applyFont="1" applyFill="1" applyBorder="1" applyAlignment="1" applyProtection="1">
      <alignment vertical="center" wrapText="1"/>
      <protection hidden="1"/>
    </xf>
    <xf numFmtId="0" fontId="47" fillId="30" borderId="17" xfId="351" applyFont="1" applyFill="1" applyBorder="1" applyAlignment="1" applyProtection="1">
      <alignment vertical="center" wrapText="1"/>
      <protection hidden="1"/>
    </xf>
    <xf numFmtId="0" fontId="59" fillId="0" borderId="27" xfId="351" applyNumberFormat="1" applyFont="1" applyBorder="1" applyAlignment="1" applyProtection="1">
      <alignment horizontal="center" vertical="center"/>
      <protection hidden="1"/>
    </xf>
    <xf numFmtId="0" fontId="59" fillId="0" borderId="0" xfId="351" applyFont="1" applyProtection="1">
      <protection hidden="1"/>
    </xf>
    <xf numFmtId="0" fontId="19" fillId="0" borderId="0" xfId="2" applyFont="1" applyFill="1" applyAlignment="1" applyProtection="1">
      <alignment vertical="center" wrapText="1"/>
      <protection hidden="1"/>
    </xf>
    <xf numFmtId="0" fontId="20" fillId="0" borderId="0" xfId="3" applyNumberFormat="1" applyFont="1" applyFill="1" applyAlignment="1" applyProtection="1">
      <alignment vertical="center" wrapText="1"/>
      <protection hidden="1"/>
    </xf>
    <xf numFmtId="166" fontId="20" fillId="0" borderId="0" xfId="3" applyFont="1" applyFill="1" applyAlignment="1" applyProtection="1">
      <alignment horizontal="center" vertical="center" wrapText="1"/>
      <protection hidden="1"/>
    </xf>
    <xf numFmtId="166" fontId="20" fillId="0" borderId="0" xfId="3" applyFont="1" applyFill="1" applyAlignment="1" applyProtection="1">
      <alignment vertical="center" wrapText="1"/>
      <protection hidden="1"/>
    </xf>
    <xf numFmtId="166" fontId="20" fillId="33" borderId="22" xfId="3" applyFont="1" applyFill="1" applyBorder="1" applyAlignment="1" applyProtection="1">
      <alignment horizontal="center" vertical="center" wrapText="1"/>
      <protection hidden="1"/>
    </xf>
    <xf numFmtId="169" fontId="17" fillId="33" borderId="22" xfId="3" applyNumberFormat="1" applyFont="1" applyFill="1" applyBorder="1" applyAlignment="1" applyProtection="1">
      <alignment horizontal="center" vertical="center" wrapText="1"/>
      <protection hidden="1"/>
    </xf>
    <xf numFmtId="0" fontId="20" fillId="0" borderId="0" xfId="2" applyNumberFormat="1" applyFont="1" applyFill="1" applyBorder="1" applyAlignment="1" applyProtection="1">
      <alignment vertical="center" wrapText="1"/>
      <protection hidden="1"/>
    </xf>
    <xf numFmtId="167" fontId="20" fillId="0" borderId="0" xfId="3" applyNumberFormat="1" applyFont="1" applyFill="1" applyBorder="1" applyAlignment="1" applyProtection="1">
      <alignment vertical="center" wrapText="1"/>
      <protection hidden="1"/>
    </xf>
    <xf numFmtId="168" fontId="19" fillId="0" borderId="0" xfId="3" applyNumberFormat="1" applyFont="1" applyFill="1" applyBorder="1" applyAlignment="1" applyProtection="1">
      <alignment horizontal="right" vertical="center" wrapText="1"/>
      <protection hidden="1"/>
    </xf>
    <xf numFmtId="169" fontId="19" fillId="0" borderId="0" xfId="3" applyNumberFormat="1" applyFont="1" applyFill="1" applyBorder="1" applyAlignment="1" applyProtection="1">
      <alignment vertical="center" wrapText="1"/>
      <protection hidden="1"/>
    </xf>
    <xf numFmtId="3" fontId="20" fillId="0" borderId="0" xfId="3" applyNumberFormat="1" applyFont="1" applyFill="1" applyBorder="1" applyAlignment="1" applyProtection="1">
      <alignment vertical="center" wrapText="1"/>
      <protection hidden="1"/>
    </xf>
    <xf numFmtId="0" fontId="19" fillId="0" borderId="0" xfId="2" applyNumberFormat="1" applyFont="1" applyFill="1" applyAlignment="1" applyProtection="1">
      <alignment vertical="center" wrapText="1"/>
      <protection hidden="1"/>
    </xf>
    <xf numFmtId="170" fontId="19" fillId="0" borderId="0" xfId="3" applyNumberFormat="1" applyFont="1" applyFill="1" applyAlignment="1" applyProtection="1">
      <alignment vertical="center" wrapText="1"/>
      <protection hidden="1"/>
    </xf>
    <xf numFmtId="166" fontId="19" fillId="0" borderId="0" xfId="3" applyFont="1" applyFill="1" applyAlignment="1" applyProtection="1">
      <alignment vertical="center" wrapText="1"/>
      <protection hidden="1"/>
    </xf>
    <xf numFmtId="0" fontId="19" fillId="0" borderId="0" xfId="2" applyFont="1" applyFill="1" applyBorder="1" applyAlignment="1" applyProtection="1">
      <alignment vertical="center" wrapText="1"/>
      <protection hidden="1"/>
    </xf>
    <xf numFmtId="0" fontId="19" fillId="0" borderId="0" xfId="2" applyNumberFormat="1" applyFont="1" applyFill="1" applyAlignment="1" applyProtection="1">
      <alignment horizontal="center" vertical="center" wrapText="1"/>
      <protection hidden="1"/>
    </xf>
    <xf numFmtId="0" fontId="19" fillId="0" borderId="0" xfId="2" applyFont="1" applyFill="1" applyAlignment="1" applyProtection="1">
      <alignment horizontal="center" vertical="center" wrapText="1"/>
      <protection hidden="1"/>
    </xf>
    <xf numFmtId="0" fontId="17" fillId="30" borderId="0" xfId="2" applyFont="1" applyFill="1" applyBorder="1" applyAlignment="1" applyProtection="1">
      <alignment horizontal="center" vertical="center" wrapText="1"/>
      <protection hidden="1"/>
    </xf>
    <xf numFmtId="0" fontId="19" fillId="30" borderId="0" xfId="2" applyFont="1" applyFill="1" applyAlignment="1" applyProtection="1">
      <alignment vertical="center" wrapText="1"/>
      <protection hidden="1"/>
    </xf>
    <xf numFmtId="0" fontId="19" fillId="30" borderId="0" xfId="2" applyNumberFormat="1" applyFont="1" applyFill="1" applyAlignment="1" applyProtection="1">
      <alignment horizontal="center" vertical="center" wrapText="1"/>
      <protection hidden="1"/>
    </xf>
    <xf numFmtId="0" fontId="19" fillId="30" borderId="0" xfId="2" applyFont="1" applyFill="1" applyAlignment="1" applyProtection="1">
      <alignment horizontal="center" vertical="center" wrapText="1"/>
      <protection hidden="1"/>
    </xf>
    <xf numFmtId="4" fontId="16" fillId="0" borderId="22" xfId="2" applyNumberFormat="1" applyFont="1" applyFill="1" applyBorder="1" applyAlignment="1" applyProtection="1">
      <alignment horizontal="center" vertical="center"/>
      <protection hidden="1"/>
    </xf>
    <xf numFmtId="166" fontId="20" fillId="37" borderId="22" xfId="3" applyFont="1" applyFill="1" applyBorder="1" applyAlignment="1" applyProtection="1">
      <alignment horizontal="center" vertical="center" wrapText="1"/>
      <protection hidden="1"/>
    </xf>
    <xf numFmtId="1" fontId="59" fillId="0" borderId="22" xfId="0" applyNumberFormat="1" applyFont="1" applyFill="1" applyBorder="1" applyAlignment="1" applyProtection="1">
      <alignment horizontal="center" vertical="center" wrapText="1"/>
      <protection hidden="1"/>
    </xf>
    <xf numFmtId="4" fontId="59" fillId="0" borderId="22" xfId="3" applyNumberFormat="1" applyFont="1" applyFill="1" applyBorder="1" applyAlignment="1" applyProtection="1">
      <alignment horizontal="left" vertical="center" wrapText="1"/>
      <protection hidden="1"/>
    </xf>
    <xf numFmtId="4" fontId="47" fillId="32" borderId="22" xfId="2" applyNumberFormat="1" applyFont="1" applyFill="1" applyBorder="1" applyAlignment="1" applyProtection="1">
      <alignment horizontal="center" vertical="center"/>
      <protection hidden="1"/>
    </xf>
    <xf numFmtId="0" fontId="20" fillId="0" borderId="22" xfId="3" applyNumberFormat="1" applyFont="1" applyFill="1" applyBorder="1" applyAlignment="1" applyProtection="1">
      <alignment horizontal="center" vertical="center" wrapText="1"/>
      <protection hidden="1"/>
    </xf>
    <xf numFmtId="166" fontId="20" fillId="0" borderId="22" xfId="3" applyFont="1" applyFill="1" applyBorder="1" applyAlignment="1" applyProtection="1">
      <alignment vertical="center" wrapText="1"/>
      <protection hidden="1"/>
    </xf>
    <xf numFmtId="166" fontId="20" fillId="0" borderId="22" xfId="3" applyFont="1" applyFill="1" applyBorder="1" applyAlignment="1" applyProtection="1">
      <alignment horizontal="center" vertical="center" wrapText="1"/>
      <protection hidden="1"/>
    </xf>
    <xf numFmtId="0" fontId="19" fillId="0" borderId="0" xfId="2" applyFont="1" applyFill="1" applyAlignment="1" applyProtection="1">
      <alignment horizontal="left" vertical="center"/>
      <protection hidden="1"/>
    </xf>
    <xf numFmtId="0" fontId="53" fillId="0" borderId="0" xfId="344" applyFont="1" applyAlignment="1" applyProtection="1">
      <alignment vertical="center"/>
      <protection hidden="1"/>
    </xf>
    <xf numFmtId="0" fontId="55" fillId="33" borderId="1" xfId="344" applyFont="1" applyFill="1" applyBorder="1" applyAlignment="1" applyProtection="1">
      <alignment horizontal="center" vertical="center" wrapText="1"/>
      <protection hidden="1"/>
    </xf>
    <xf numFmtId="1" fontId="54" fillId="33" borderId="1" xfId="344" applyNumberFormat="1" applyFont="1" applyFill="1" applyBorder="1" applyAlignment="1" applyProtection="1">
      <alignment horizontal="center" vertical="center" wrapText="1"/>
      <protection hidden="1"/>
    </xf>
    <xf numFmtId="0" fontId="16" fillId="0" borderId="0" xfId="0" applyFont="1" applyProtection="1">
      <protection hidden="1"/>
    </xf>
    <xf numFmtId="0" fontId="16" fillId="0" borderId="22" xfId="0" applyFont="1" applyBorder="1" applyAlignment="1" applyProtection="1">
      <alignment horizontal="center" vertical="center"/>
      <protection hidden="1"/>
    </xf>
    <xf numFmtId="0" fontId="0" fillId="0" borderId="0" xfId="0" applyProtection="1">
      <protection hidden="1"/>
    </xf>
    <xf numFmtId="0" fontId="65" fillId="0" borderId="22" xfId="0" applyNumberFormat="1" applyFont="1" applyFill="1" applyBorder="1" applyAlignment="1" applyProtection="1">
      <alignment horizontal="center" vertical="center" wrapText="1"/>
      <protection hidden="1"/>
    </xf>
    <xf numFmtId="0" fontId="65" fillId="0" borderId="22" xfId="0" applyFont="1" applyBorder="1" applyAlignment="1" applyProtection="1">
      <alignment vertical="center"/>
      <protection hidden="1"/>
    </xf>
    <xf numFmtId="0" fontId="65" fillId="0" borderId="22" xfId="0" applyFont="1" applyBorder="1" applyAlignment="1" applyProtection="1">
      <alignment horizontal="center" vertical="center"/>
      <protection hidden="1"/>
    </xf>
    <xf numFmtId="0" fontId="0" fillId="0" borderId="0" xfId="0" applyAlignment="1" applyProtection="1">
      <alignment horizontal="center" vertical="center"/>
      <protection hidden="1"/>
    </xf>
    <xf numFmtId="0" fontId="57" fillId="0" borderId="0" xfId="349" applyFont="1" applyProtection="1">
      <protection hidden="1"/>
    </xf>
    <xf numFmtId="0" fontId="0" fillId="0" borderId="0" xfId="0" applyAlignment="1" applyProtection="1">
      <alignment vertical="center"/>
      <protection hidden="1"/>
    </xf>
    <xf numFmtId="168" fontId="0" fillId="0" borderId="0" xfId="0" applyNumberFormat="1" applyProtection="1">
      <protection hidden="1"/>
    </xf>
    <xf numFmtId="0" fontId="59" fillId="0" borderId="0" xfId="0" applyFont="1" applyAlignment="1" applyProtection="1">
      <alignment vertical="center"/>
      <protection hidden="1"/>
    </xf>
    <xf numFmtId="0" fontId="18" fillId="29" borderId="22" xfId="0" applyFont="1" applyFill="1" applyBorder="1" applyAlignment="1" applyProtection="1">
      <alignment horizontal="center" vertical="center" wrapText="1"/>
      <protection hidden="1"/>
    </xf>
    <xf numFmtId="0" fontId="18" fillId="37" borderId="22" xfId="0" applyNumberFormat="1" applyFont="1" applyFill="1" applyBorder="1" applyAlignment="1" applyProtection="1">
      <alignment horizontal="center" vertical="center"/>
      <protection hidden="1"/>
    </xf>
    <xf numFmtId="189" fontId="17" fillId="0" borderId="22" xfId="2" applyNumberFormat="1" applyFont="1" applyFill="1" applyBorder="1" applyAlignment="1" applyProtection="1">
      <alignment horizontal="center" vertical="center" wrapText="1"/>
      <protection hidden="1"/>
    </xf>
    <xf numFmtId="0" fontId="20" fillId="0" borderId="0" xfId="0" applyFont="1" applyFill="1" applyBorder="1" applyAlignment="1" applyProtection="1">
      <alignment vertical="center"/>
      <protection hidden="1"/>
    </xf>
    <xf numFmtId="0" fontId="20" fillId="0" borderId="0" xfId="0" applyFont="1" applyFill="1" applyBorder="1" applyAlignment="1" applyProtection="1">
      <alignment horizontal="centerContinuous" vertical="center"/>
      <protection hidden="1"/>
    </xf>
    <xf numFmtId="182" fontId="18" fillId="29" borderId="22" xfId="0" applyNumberFormat="1" applyFont="1" applyFill="1" applyBorder="1" applyAlignment="1" applyProtection="1">
      <alignment horizontal="center" vertical="center"/>
      <protection hidden="1"/>
    </xf>
    <xf numFmtId="182" fontId="0" fillId="0" borderId="22" xfId="0" applyNumberFormat="1" applyBorder="1" applyAlignment="1" applyProtection="1">
      <alignment horizontal="center" vertical="center"/>
      <protection hidden="1"/>
    </xf>
    <xf numFmtId="0" fontId="0" fillId="0" borderId="0" xfId="0" applyFill="1" applyProtection="1">
      <protection hidden="1"/>
    </xf>
    <xf numFmtId="0" fontId="16" fillId="0" borderId="0" xfId="0" applyFont="1" applyAlignment="1" applyProtection="1">
      <alignment horizontal="center" vertical="center"/>
      <protection hidden="1"/>
    </xf>
    <xf numFmtId="190" fontId="0" fillId="37" borderId="22" xfId="1" applyNumberFormat="1" applyFont="1" applyFill="1" applyBorder="1" applyAlignment="1" applyProtection="1">
      <alignment horizontal="center" vertical="center"/>
      <protection hidden="1"/>
    </xf>
    <xf numFmtId="168" fontId="0" fillId="0" borderId="22" xfId="0" applyNumberFormat="1" applyBorder="1" applyAlignment="1" applyProtection="1">
      <alignment horizontal="center" vertical="center"/>
      <protection hidden="1"/>
    </xf>
    <xf numFmtId="170" fontId="47" fillId="0" borderId="22" xfId="3" applyNumberFormat="1" applyFont="1" applyFill="1" applyBorder="1" applyAlignment="1" applyProtection="1">
      <alignment vertical="center" wrapText="1"/>
      <protection hidden="1"/>
    </xf>
    <xf numFmtId="0" fontId="47" fillId="0" borderId="22" xfId="3" applyNumberFormat="1" applyFont="1" applyFill="1" applyBorder="1" applyAlignment="1" applyProtection="1">
      <alignment horizontal="center" vertical="center" wrapText="1"/>
      <protection hidden="1"/>
    </xf>
    <xf numFmtId="2" fontId="47" fillId="0" borderId="22" xfId="3" applyNumberFormat="1" applyFont="1" applyFill="1" applyBorder="1" applyAlignment="1" applyProtection="1">
      <alignment horizontal="center" vertical="center" wrapText="1"/>
      <protection hidden="1"/>
    </xf>
    <xf numFmtId="188" fontId="16" fillId="0" borderId="22" xfId="0" applyNumberFormat="1" applyFont="1" applyBorder="1" applyAlignment="1" applyProtection="1">
      <alignment horizontal="center" vertical="center"/>
      <protection hidden="1"/>
    </xf>
    <xf numFmtId="0" fontId="16" fillId="37" borderId="22" xfId="0" applyFont="1" applyFill="1" applyBorder="1" applyAlignment="1" applyProtection="1">
      <alignment horizontal="center" vertical="center" wrapText="1"/>
      <protection hidden="1"/>
    </xf>
    <xf numFmtId="0" fontId="77" fillId="0" borderId="0" xfId="356" applyFont="1" applyBorder="1" applyAlignment="1" applyProtection="1">
      <alignment vertical="center"/>
      <protection hidden="1"/>
    </xf>
    <xf numFmtId="166" fontId="80" fillId="0" borderId="0" xfId="3" applyFont="1" applyFill="1" applyAlignment="1" applyProtection="1">
      <alignment horizontal="center" wrapText="1"/>
      <protection hidden="1"/>
    </xf>
    <xf numFmtId="0" fontId="59" fillId="31" borderId="27" xfId="351" applyFont="1" applyFill="1" applyBorder="1" applyAlignment="1" applyProtection="1">
      <alignment horizontal="center" vertical="center"/>
      <protection hidden="1"/>
    </xf>
    <xf numFmtId="3" fontId="59" fillId="31" borderId="27" xfId="351" applyNumberFormat="1" applyFont="1" applyFill="1" applyBorder="1" applyAlignment="1" applyProtection="1">
      <alignment horizontal="center" vertical="center" wrapText="1"/>
      <protection hidden="1"/>
    </xf>
    <xf numFmtId="0" fontId="59" fillId="31" borderId="27" xfId="351" applyFont="1" applyFill="1" applyBorder="1" applyAlignment="1" applyProtection="1">
      <alignment horizontal="center" vertical="center" wrapText="1"/>
      <protection hidden="1"/>
    </xf>
    <xf numFmtId="188" fontId="59" fillId="31" borderId="27" xfId="351" applyNumberFormat="1" applyFont="1" applyFill="1" applyBorder="1" applyAlignment="1" applyProtection="1">
      <alignment horizontal="center" vertical="center" wrapText="1"/>
      <protection hidden="1"/>
    </xf>
    <xf numFmtId="0" fontId="59" fillId="31" borderId="27" xfId="351" applyFont="1" applyFill="1" applyBorder="1" applyAlignment="1" applyProtection="1">
      <alignment horizontal="left" vertical="center" wrapText="1"/>
      <protection hidden="1"/>
    </xf>
    <xf numFmtId="0" fontId="73" fillId="37" borderId="22" xfId="3" applyNumberFormat="1" applyFont="1" applyFill="1" applyBorder="1" applyAlignment="1" applyProtection="1">
      <alignment horizontal="center" vertical="center" wrapText="1"/>
      <protection hidden="1"/>
    </xf>
    <xf numFmtId="4" fontId="16" fillId="37" borderId="22" xfId="3" applyNumberFormat="1" applyFont="1" applyFill="1" applyBorder="1" applyAlignment="1" applyProtection="1">
      <alignment horizontal="center" vertical="center" wrapText="1"/>
      <protection hidden="1"/>
    </xf>
    <xf numFmtId="4" fontId="16" fillId="37" borderId="22" xfId="2" applyNumberFormat="1" applyFont="1" applyFill="1" applyBorder="1" applyAlignment="1" applyProtection="1">
      <alignment horizontal="center" vertical="center"/>
      <protection hidden="1"/>
    </xf>
    <xf numFmtId="0" fontId="53" fillId="0" borderId="1" xfId="344" applyFont="1" applyFill="1" applyBorder="1" applyAlignment="1" applyProtection="1">
      <alignment horizontal="center" vertical="center" wrapText="1"/>
      <protection hidden="1"/>
    </xf>
    <xf numFmtId="10" fontId="0" fillId="0" borderId="0" xfId="0" applyNumberFormat="1" applyProtection="1">
      <protection hidden="1"/>
    </xf>
    <xf numFmtId="195" fontId="0" fillId="0" borderId="0" xfId="0" applyNumberFormat="1" applyProtection="1">
      <protection hidden="1"/>
    </xf>
    <xf numFmtId="3" fontId="0" fillId="0" borderId="0" xfId="0" applyNumberFormat="1" applyProtection="1">
      <protection hidden="1"/>
    </xf>
    <xf numFmtId="0" fontId="82" fillId="0" borderId="0" xfId="0" applyFont="1" applyAlignment="1" applyProtection="1">
      <alignment vertical="center" wrapText="1"/>
      <protection hidden="1"/>
    </xf>
    <xf numFmtId="0" fontId="63" fillId="0" borderId="0" xfId="0" applyFont="1" applyAlignment="1" applyProtection="1">
      <alignment horizontal="center"/>
      <protection hidden="1"/>
    </xf>
    <xf numFmtId="0" fontId="63" fillId="0" borderId="0" xfId="0" applyFont="1" applyProtection="1">
      <protection hidden="1"/>
    </xf>
    <xf numFmtId="0" fontId="0" fillId="0" borderId="0" xfId="0" applyFill="1" applyAlignment="1" applyProtection="1">
      <protection hidden="1"/>
    </xf>
    <xf numFmtId="0" fontId="0" fillId="0" borderId="22" xfId="0" applyFill="1" applyBorder="1" applyAlignment="1" applyProtection="1">
      <alignment horizontal="center" vertical="center"/>
      <protection hidden="1"/>
    </xf>
    <xf numFmtId="0" fontId="0" fillId="0" borderId="0" xfId="0" applyBorder="1" applyProtection="1">
      <protection hidden="1"/>
    </xf>
    <xf numFmtId="0" fontId="62" fillId="0" borderId="0" xfId="0" applyFont="1" applyFill="1" applyBorder="1" applyProtection="1">
      <protection hidden="1"/>
    </xf>
    <xf numFmtId="0" fontId="0" fillId="0" borderId="0" xfId="0" applyFill="1" applyBorder="1" applyProtection="1">
      <protection hidden="1"/>
    </xf>
    <xf numFmtId="0" fontId="0" fillId="0" borderId="0" xfId="0" applyFill="1" applyBorder="1" applyAlignment="1" applyProtection="1">
      <protection hidden="1"/>
    </xf>
    <xf numFmtId="0" fontId="16" fillId="0" borderId="0" xfId="0" applyFont="1" applyFill="1" applyBorder="1" applyAlignment="1" applyProtection="1">
      <alignment horizontal="center" vertical="center"/>
      <protection hidden="1"/>
    </xf>
    <xf numFmtId="0" fontId="53" fillId="33" borderId="1" xfId="344" applyFont="1" applyFill="1" applyBorder="1" applyAlignment="1" applyProtection="1">
      <alignment horizontal="center" vertical="center" wrapText="1"/>
      <protection hidden="1"/>
    </xf>
    <xf numFmtId="0" fontId="17" fillId="37" borderId="45" xfId="0" applyFont="1" applyFill="1" applyBorder="1" applyAlignment="1" applyProtection="1">
      <alignment vertical="center" wrapText="1"/>
      <protection hidden="1"/>
    </xf>
    <xf numFmtId="0" fontId="17" fillId="37" borderId="43" xfId="0" applyFont="1" applyFill="1" applyBorder="1" applyAlignment="1" applyProtection="1">
      <alignment vertical="center" wrapText="1"/>
      <protection hidden="1"/>
    </xf>
    <xf numFmtId="0" fontId="17" fillId="37" borderId="46" xfId="0" applyFont="1" applyFill="1" applyBorder="1" applyAlignment="1" applyProtection="1">
      <alignment vertical="center" wrapText="1"/>
      <protection hidden="1"/>
    </xf>
    <xf numFmtId="0" fontId="17" fillId="37" borderId="57" xfId="0" applyFont="1" applyFill="1" applyBorder="1" applyAlignment="1" applyProtection="1">
      <alignment vertical="center" wrapText="1"/>
      <protection hidden="1"/>
    </xf>
    <xf numFmtId="0" fontId="17" fillId="37" borderId="53" xfId="0" applyFont="1" applyFill="1" applyBorder="1" applyAlignment="1" applyProtection="1">
      <alignment vertical="center" wrapText="1"/>
      <protection hidden="1"/>
    </xf>
    <xf numFmtId="0" fontId="17" fillId="37" borderId="52" xfId="0" applyFont="1" applyFill="1" applyBorder="1" applyAlignment="1" applyProtection="1">
      <alignment vertical="center" wrapText="1"/>
      <protection hidden="1"/>
    </xf>
    <xf numFmtId="0" fontId="16" fillId="0" borderId="2" xfId="0" applyFont="1" applyBorder="1" applyAlignment="1" applyProtection="1">
      <protection hidden="1"/>
    </xf>
    <xf numFmtId="0" fontId="0" fillId="0" borderId="35" xfId="0" applyBorder="1" applyAlignment="1" applyProtection="1">
      <protection hidden="1"/>
    </xf>
    <xf numFmtId="0" fontId="75" fillId="37" borderId="54" xfId="0" applyFont="1" applyFill="1" applyBorder="1" applyAlignment="1" applyProtection="1">
      <protection hidden="1"/>
    </xf>
    <xf numFmtId="0" fontId="75" fillId="37" borderId="55" xfId="0" applyFont="1" applyFill="1" applyBorder="1" applyAlignment="1" applyProtection="1">
      <protection hidden="1"/>
    </xf>
    <xf numFmtId="0" fontId="75" fillId="37" borderId="56" xfId="0" applyFont="1" applyFill="1" applyBorder="1" applyAlignment="1" applyProtection="1">
      <protection hidden="1"/>
    </xf>
    <xf numFmtId="0" fontId="16" fillId="0" borderId="0" xfId="0" applyFont="1" applyFill="1" applyBorder="1" applyAlignment="1" applyProtection="1">
      <alignment vertical="center"/>
      <protection hidden="1"/>
    </xf>
    <xf numFmtId="0" fontId="59" fillId="0" borderId="27" xfId="351" applyFont="1" applyBorder="1" applyAlignment="1" applyProtection="1">
      <alignment horizontal="center" vertical="center" wrapText="1"/>
      <protection hidden="1"/>
    </xf>
    <xf numFmtId="0" fontId="88" fillId="33" borderId="22" xfId="350" applyFont="1" applyFill="1" applyBorder="1" applyAlignment="1" applyProtection="1">
      <alignment horizontal="center" vertical="center" wrapText="1"/>
    </xf>
    <xf numFmtId="0" fontId="81" fillId="33" borderId="22" xfId="350" applyFont="1" applyFill="1" applyBorder="1" applyAlignment="1" applyProtection="1">
      <alignment horizontal="center" vertical="center" wrapText="1"/>
    </xf>
    <xf numFmtId="0" fontId="90" fillId="37" borderId="22" xfId="0" applyFont="1" applyFill="1" applyBorder="1" applyAlignment="1" applyProtection="1">
      <alignment horizontal="center" vertical="center"/>
      <protection hidden="1"/>
    </xf>
    <xf numFmtId="0" fontId="47" fillId="0" borderId="66" xfId="3" applyNumberFormat="1" applyFont="1" applyFill="1" applyBorder="1" applyAlignment="1" applyProtection="1">
      <alignment horizontal="center" vertical="center" wrapText="1"/>
      <protection hidden="1"/>
    </xf>
    <xf numFmtId="166" fontId="47" fillId="0" borderId="0" xfId="3" applyFont="1" applyFill="1" applyAlignment="1" applyProtection="1">
      <alignment horizontal="center" vertical="center" wrapText="1"/>
      <protection hidden="1"/>
    </xf>
    <xf numFmtId="0" fontId="47" fillId="33" borderId="22" xfId="2" applyNumberFormat="1" applyFont="1" applyFill="1" applyBorder="1" applyAlignment="1" applyProtection="1">
      <alignment horizontal="center" vertical="center" wrapText="1"/>
      <protection hidden="1"/>
    </xf>
    <xf numFmtId="0" fontId="59" fillId="0" borderId="0" xfId="2" applyFont="1" applyFill="1" applyAlignment="1" applyProtection="1">
      <alignment horizontal="center" vertical="center" wrapText="1"/>
      <protection hidden="1"/>
    </xf>
    <xf numFmtId="0" fontId="0" fillId="0" borderId="22" xfId="0" applyBorder="1" applyAlignment="1" applyProtection="1">
      <alignment horizontal="center" vertical="center"/>
      <protection hidden="1"/>
    </xf>
    <xf numFmtId="0" fontId="54" fillId="33" borderId="1" xfId="344" applyFont="1" applyFill="1" applyBorder="1" applyAlignment="1" applyProtection="1">
      <alignment horizontal="center" vertical="center" wrapText="1"/>
      <protection hidden="1"/>
    </xf>
    <xf numFmtId="0" fontId="53" fillId="0" borderId="66" xfId="344" applyFont="1" applyFill="1" applyBorder="1" applyAlignment="1" applyProtection="1">
      <alignment horizontal="center" vertical="center" wrapText="1"/>
      <protection hidden="1"/>
    </xf>
    <xf numFmtId="0" fontId="54" fillId="33" borderId="1" xfId="344" applyFont="1" applyFill="1" applyBorder="1" applyAlignment="1" applyProtection="1">
      <alignment horizontal="center" vertical="center"/>
      <protection hidden="1"/>
    </xf>
    <xf numFmtId="0" fontId="65" fillId="0" borderId="66" xfId="0" applyNumberFormat="1" applyFont="1" applyFill="1" applyBorder="1" applyAlignment="1" applyProtection="1">
      <alignment horizontal="center" vertical="center" wrapText="1"/>
      <protection hidden="1"/>
    </xf>
    <xf numFmtId="0" fontId="65" fillId="0" borderId="66" xfId="0" applyFont="1" applyBorder="1" applyAlignment="1" applyProtection="1">
      <alignment vertical="center"/>
      <protection hidden="1"/>
    </xf>
    <xf numFmtId="0" fontId="65" fillId="0" borderId="66" xfId="0" applyFont="1" applyBorder="1" applyAlignment="1" applyProtection="1">
      <alignment horizontal="center" vertical="center"/>
      <protection hidden="1"/>
    </xf>
    <xf numFmtId="0" fontId="65" fillId="0" borderId="66" xfId="0" applyFont="1" applyFill="1" applyBorder="1" applyAlignment="1" applyProtection="1">
      <alignment horizontal="center" vertical="center"/>
      <protection hidden="1"/>
    </xf>
    <xf numFmtId="0" fontId="72" fillId="43" borderId="66" xfId="0" applyFont="1" applyFill="1" applyBorder="1" applyAlignment="1" applyProtection="1">
      <alignment horizontal="center" vertical="center"/>
      <protection hidden="1"/>
    </xf>
    <xf numFmtId="0" fontId="16" fillId="37" borderId="22" xfId="0" applyFont="1" applyFill="1" applyBorder="1" applyAlignment="1" applyProtection="1">
      <alignment horizontal="center" vertical="center"/>
      <protection hidden="1"/>
    </xf>
    <xf numFmtId="9" fontId="16" fillId="0" borderId="22" xfId="357" applyFont="1" applyFill="1" applyBorder="1" applyAlignment="1" applyProtection="1">
      <alignment horizontal="center" vertical="center"/>
      <protection hidden="1"/>
    </xf>
    <xf numFmtId="0" fontId="63" fillId="28" borderId="69" xfId="0" applyFont="1" applyFill="1" applyBorder="1" applyAlignment="1">
      <alignment vertical="center"/>
    </xf>
    <xf numFmtId="188" fontId="64" fillId="28" borderId="70" xfId="0" applyNumberFormat="1" applyFont="1" applyFill="1" applyBorder="1" applyAlignment="1">
      <alignment horizontal="center"/>
    </xf>
    <xf numFmtId="10" fontId="87" fillId="28" borderId="70" xfId="343" applyNumberFormat="1" applyFont="1" applyFill="1" applyBorder="1" applyAlignment="1">
      <alignment horizontal="center"/>
    </xf>
    <xf numFmtId="10" fontId="92" fillId="0" borderId="49" xfId="343" applyNumberFormat="1" applyFont="1" applyFill="1" applyBorder="1" applyAlignment="1">
      <alignment vertical="center"/>
    </xf>
    <xf numFmtId="0" fontId="86" fillId="28" borderId="60" xfId="0" applyFont="1" applyFill="1" applyBorder="1" applyAlignment="1">
      <alignment vertical="center"/>
    </xf>
    <xf numFmtId="0" fontId="86" fillId="28" borderId="42" xfId="0" applyFont="1" applyFill="1" applyBorder="1" applyAlignment="1">
      <alignment vertical="center"/>
    </xf>
    <xf numFmtId="0" fontId="86" fillId="28" borderId="71" xfId="0" applyFont="1" applyFill="1" applyBorder="1" applyAlignment="1">
      <alignment vertical="center"/>
    </xf>
    <xf numFmtId="0" fontId="17" fillId="37" borderId="22" xfId="2" applyFont="1" applyFill="1" applyBorder="1" applyAlignment="1" applyProtection="1">
      <alignment horizontal="center" vertical="center" wrapText="1"/>
      <protection hidden="1"/>
    </xf>
    <xf numFmtId="4" fontId="16" fillId="37" borderId="72" xfId="3" applyNumberFormat="1" applyFont="1" applyFill="1" applyBorder="1" applyAlignment="1" applyProtection="1">
      <alignment horizontal="center" vertical="center" wrapText="1"/>
      <protection hidden="1"/>
    </xf>
    <xf numFmtId="4" fontId="16" fillId="37" borderId="72" xfId="2" applyNumberFormat="1" applyFont="1" applyFill="1" applyBorder="1" applyAlignment="1" applyProtection="1">
      <alignment horizontal="center" vertical="center"/>
      <protection hidden="1"/>
    </xf>
    <xf numFmtId="0" fontId="96" fillId="44" borderId="72" xfId="0" applyFont="1" applyFill="1" applyBorder="1" applyAlignment="1" applyProtection="1">
      <alignment horizontal="center" vertical="center"/>
    </xf>
    <xf numFmtId="0" fontId="95" fillId="44" borderId="72" xfId="0" applyFont="1" applyFill="1" applyBorder="1" applyAlignment="1" applyProtection="1">
      <alignment horizontal="center" vertical="center" wrapText="1"/>
    </xf>
    <xf numFmtId="4" fontId="96" fillId="44" borderId="72" xfId="0" applyNumberFormat="1" applyFont="1" applyFill="1" applyBorder="1" applyAlignment="1" applyProtection="1">
      <alignment horizontal="center" vertical="center"/>
    </xf>
    <xf numFmtId="3" fontId="96" fillId="44" borderId="72" xfId="0" applyNumberFormat="1" applyFont="1" applyFill="1" applyBorder="1" applyAlignment="1" applyProtection="1">
      <alignment horizontal="center" vertical="center" wrapText="1"/>
    </xf>
    <xf numFmtId="49" fontId="96" fillId="45" borderId="85" xfId="1" applyNumberFormat="1" applyFont="1" applyFill="1" applyBorder="1" applyAlignment="1" applyProtection="1">
      <alignment horizontal="center" vertical="center" wrapText="1"/>
      <protection locked="0"/>
    </xf>
    <xf numFmtId="0" fontId="86" fillId="45" borderId="86" xfId="434" applyFont="1" applyFill="1" applyBorder="1" applyAlignment="1">
      <alignment horizontal="justify" vertical="center"/>
    </xf>
    <xf numFmtId="0" fontId="63" fillId="45" borderId="87" xfId="0" applyFont="1" applyFill="1" applyBorder="1" applyAlignment="1" applyProtection="1">
      <alignment horizontal="center" vertical="center"/>
      <protection locked="0"/>
    </xf>
    <xf numFmtId="2" fontId="63" fillId="45" borderId="88" xfId="0" applyNumberFormat="1" applyFont="1" applyFill="1" applyBorder="1" applyAlignment="1" applyProtection="1">
      <alignment horizontal="center" vertical="center"/>
      <protection locked="0"/>
    </xf>
    <xf numFmtId="188" fontId="63" fillId="45" borderId="87" xfId="434" applyNumberFormat="1" applyFont="1" applyFill="1" applyBorder="1" applyAlignment="1">
      <alignment horizontal="center" vertical="center"/>
    </xf>
    <xf numFmtId="188" fontId="63" fillId="45" borderId="87" xfId="0" applyNumberFormat="1" applyFont="1" applyFill="1" applyBorder="1" applyAlignment="1">
      <alignment horizontal="center" vertical="center"/>
    </xf>
    <xf numFmtId="0" fontId="97" fillId="46" borderId="89" xfId="438" applyFont="1" applyFill="1" applyBorder="1" applyAlignment="1" applyProtection="1">
      <alignment horizontal="center" vertical="center"/>
    </xf>
    <xf numFmtId="0" fontId="63" fillId="0" borderId="90" xfId="435" applyFont="1" applyFill="1" applyBorder="1" applyAlignment="1">
      <alignment horizontal="justify" vertical="center"/>
    </xf>
    <xf numFmtId="0" fontId="63" fillId="46" borderId="87" xfId="0" applyFont="1" applyFill="1" applyBorder="1" applyAlignment="1" applyProtection="1">
      <alignment horizontal="center" vertical="center"/>
      <protection locked="0"/>
    </xf>
    <xf numFmtId="2" fontId="63" fillId="46" borderId="88" xfId="0" applyNumberFormat="1" applyFont="1" applyFill="1" applyBorder="1" applyAlignment="1" applyProtection="1">
      <alignment horizontal="center" vertical="center"/>
      <protection locked="0"/>
    </xf>
    <xf numFmtId="188" fontId="63" fillId="47" borderId="87" xfId="434" applyNumberFormat="1" applyFont="1" applyFill="1" applyBorder="1" applyAlignment="1">
      <alignment horizontal="center" vertical="center"/>
    </xf>
    <xf numFmtId="188" fontId="63" fillId="46" borderId="87" xfId="0" applyNumberFormat="1" applyFont="1" applyFill="1" applyBorder="1" applyAlignment="1">
      <alignment horizontal="center" vertical="center"/>
    </xf>
    <xf numFmtId="176" fontId="97" fillId="46" borderId="85" xfId="438" applyNumberFormat="1" applyFont="1" applyFill="1" applyBorder="1" applyAlignment="1" applyProtection="1">
      <alignment horizontal="center" vertical="center"/>
    </xf>
    <xf numFmtId="0" fontId="63" fillId="0" borderId="91" xfId="435" applyFont="1" applyFill="1" applyBorder="1" applyAlignment="1">
      <alignment horizontal="justify" vertical="top" wrapText="1"/>
    </xf>
    <xf numFmtId="0" fontId="97" fillId="46" borderId="92" xfId="438" applyFont="1" applyFill="1" applyBorder="1" applyAlignment="1">
      <alignment horizontal="center" vertical="center"/>
    </xf>
    <xf numFmtId="0" fontId="63" fillId="0" borderId="93" xfId="435" applyFont="1" applyFill="1" applyBorder="1" applyAlignment="1">
      <alignment horizontal="justify" vertical="top" wrapText="1"/>
    </xf>
    <xf numFmtId="49" fontId="96" fillId="45" borderId="92" xfId="1" applyNumberFormat="1" applyFont="1" applyFill="1" applyBorder="1" applyAlignment="1" applyProtection="1">
      <alignment horizontal="center" vertical="center" wrapText="1"/>
      <protection locked="0"/>
    </xf>
    <xf numFmtId="0" fontId="86" fillId="45" borderId="94" xfId="434" applyFont="1" applyFill="1" applyBorder="1" applyAlignment="1">
      <alignment horizontal="justify" vertical="center"/>
    </xf>
    <xf numFmtId="0" fontId="63" fillId="45" borderId="95" xfId="0" applyFont="1" applyFill="1" applyBorder="1" applyAlignment="1" applyProtection="1">
      <alignment horizontal="center" vertical="center"/>
      <protection locked="0"/>
    </xf>
    <xf numFmtId="2" fontId="63" fillId="45" borderId="96" xfId="0" applyNumberFormat="1" applyFont="1" applyFill="1" applyBorder="1" applyAlignment="1" applyProtection="1">
      <alignment horizontal="center" vertical="center"/>
      <protection locked="0"/>
    </xf>
    <xf numFmtId="188" fontId="63" fillId="45" borderId="95" xfId="434" applyNumberFormat="1" applyFont="1" applyFill="1" applyBorder="1" applyAlignment="1">
      <alignment horizontal="center" vertical="center"/>
    </xf>
    <xf numFmtId="188" fontId="63" fillId="45" borderId="95" xfId="0" applyNumberFormat="1" applyFont="1" applyFill="1" applyBorder="1" applyAlignment="1">
      <alignment horizontal="center" vertical="center"/>
    </xf>
    <xf numFmtId="0" fontId="97" fillId="46" borderId="97" xfId="438" applyFont="1" applyFill="1" applyBorder="1" applyAlignment="1">
      <alignment horizontal="center" vertical="center"/>
    </xf>
    <xf numFmtId="0" fontId="63" fillId="0" borderId="90" xfId="435" applyFont="1" applyFill="1" applyBorder="1" applyAlignment="1">
      <alignment horizontal="justify" vertical="top" wrapText="1"/>
    </xf>
    <xf numFmtId="0" fontId="63" fillId="46" borderId="95" xfId="0" applyFont="1" applyFill="1" applyBorder="1" applyAlignment="1" applyProtection="1">
      <alignment horizontal="center" vertical="center"/>
      <protection locked="0"/>
    </xf>
    <xf numFmtId="2" fontId="63" fillId="46" borderId="96" xfId="0" applyNumberFormat="1" applyFont="1" applyFill="1" applyBorder="1" applyAlignment="1" applyProtection="1">
      <alignment horizontal="center" vertical="center"/>
      <protection locked="0"/>
    </xf>
    <xf numFmtId="0" fontId="63" fillId="46" borderId="98" xfId="360" applyNumberFormat="1" applyFont="1" applyFill="1" applyBorder="1" applyAlignment="1">
      <alignment horizontal="center" vertical="center"/>
    </xf>
    <xf numFmtId="0" fontId="63" fillId="46" borderId="90" xfId="435" applyFont="1" applyFill="1" applyBorder="1" applyAlignment="1">
      <alignment horizontal="justify" vertical="top" wrapText="1"/>
    </xf>
    <xf numFmtId="0" fontId="86" fillId="45" borderId="95" xfId="434" applyFont="1" applyFill="1" applyBorder="1" applyAlignment="1">
      <alignment horizontal="justify" vertical="center"/>
    </xf>
    <xf numFmtId="0" fontId="63" fillId="45" borderId="94" xfId="0" applyFont="1" applyFill="1" applyBorder="1" applyAlignment="1" applyProtection="1">
      <alignment vertical="center"/>
      <protection locked="0"/>
    </xf>
    <xf numFmtId="0" fontId="63" fillId="45" borderId="93" xfId="0" applyFont="1" applyFill="1" applyBorder="1" applyAlignment="1" applyProtection="1">
      <alignment vertical="center"/>
      <protection locked="0"/>
    </xf>
    <xf numFmtId="0" fontId="63" fillId="45" borderId="99" xfId="0" applyFont="1" applyFill="1" applyBorder="1" applyAlignment="1" applyProtection="1">
      <alignment vertical="center"/>
      <protection locked="0"/>
    </xf>
    <xf numFmtId="0" fontId="101" fillId="46" borderId="90" xfId="435" applyFont="1" applyFill="1" applyBorder="1" applyAlignment="1">
      <alignment horizontal="justify" vertical="center" wrapText="1"/>
    </xf>
    <xf numFmtId="0" fontId="63" fillId="46" borderId="90" xfId="360" applyNumberFormat="1" applyFont="1" applyFill="1" applyBorder="1" applyAlignment="1">
      <alignment horizontal="center" vertical="center"/>
    </xf>
    <xf numFmtId="2" fontId="63" fillId="46" borderId="95" xfId="0" applyNumberFormat="1" applyFont="1" applyFill="1" applyBorder="1" applyAlignment="1" applyProtection="1">
      <alignment horizontal="center" vertical="center"/>
      <protection locked="0"/>
    </xf>
    <xf numFmtId="188" fontId="63" fillId="47" borderId="95" xfId="434" applyNumberFormat="1" applyFont="1" applyFill="1" applyBorder="1" applyAlignment="1">
      <alignment horizontal="center" vertical="center"/>
    </xf>
    <xf numFmtId="188" fontId="63" fillId="47" borderId="86" xfId="434" applyNumberFormat="1" applyFont="1" applyFill="1" applyBorder="1" applyAlignment="1">
      <alignment horizontal="center" vertical="center"/>
    </xf>
    <xf numFmtId="0" fontId="96" fillId="44" borderId="92" xfId="0" applyFont="1" applyFill="1" applyBorder="1" applyAlignment="1" applyProtection="1">
      <alignment horizontal="center" vertical="center"/>
    </xf>
    <xf numFmtId="0" fontId="95" fillId="44" borderId="93" xfId="0" applyFont="1" applyFill="1" applyBorder="1" applyAlignment="1" applyProtection="1">
      <alignment horizontal="center" vertical="center" wrapText="1"/>
    </xf>
    <xf numFmtId="0" fontId="96" fillId="44" borderId="94" xfId="0" applyFont="1" applyFill="1" applyBorder="1" applyAlignment="1" applyProtection="1">
      <alignment horizontal="center" vertical="center"/>
    </xf>
    <xf numFmtId="4" fontId="96" fillId="44" borderId="93" xfId="0" applyNumberFormat="1" applyFont="1" applyFill="1" applyBorder="1" applyAlignment="1" applyProtection="1">
      <alignment horizontal="center" vertical="center"/>
    </xf>
    <xf numFmtId="3" fontId="96" fillId="44" borderId="93" xfId="0" applyNumberFormat="1" applyFont="1" applyFill="1" applyBorder="1" applyAlignment="1" applyProtection="1">
      <alignment horizontal="center" vertical="center" wrapText="1"/>
    </xf>
    <xf numFmtId="193" fontId="95" fillId="44" borderId="99" xfId="432" applyNumberFormat="1" applyFont="1" applyFill="1" applyBorder="1" applyAlignment="1" applyProtection="1">
      <alignment horizontal="center" vertical="center" wrapText="1"/>
    </xf>
    <xf numFmtId="0" fontId="96" fillId="48" borderId="92" xfId="0" applyFont="1" applyFill="1" applyBorder="1" applyAlignment="1" applyProtection="1">
      <alignment horizontal="center" vertical="center"/>
    </xf>
    <xf numFmtId="0" fontId="95" fillId="48" borderId="93" xfId="0" applyFont="1" applyFill="1" applyBorder="1" applyAlignment="1" applyProtection="1">
      <alignment horizontal="center" vertical="center" wrapText="1"/>
    </xf>
    <xf numFmtId="0" fontId="96" fillId="48" borderId="94" xfId="0" applyFont="1" applyFill="1" applyBorder="1" applyAlignment="1" applyProtection="1">
      <alignment horizontal="center" vertical="center"/>
    </xf>
    <xf numFmtId="4" fontId="96" fillId="48" borderId="93" xfId="0" applyNumberFormat="1" applyFont="1" applyFill="1" applyBorder="1" applyAlignment="1" applyProtection="1">
      <alignment horizontal="center" vertical="center"/>
    </xf>
    <xf numFmtId="3" fontId="96" fillId="48" borderId="93" xfId="0" applyNumberFormat="1" applyFont="1" applyFill="1" applyBorder="1" applyAlignment="1" applyProtection="1">
      <alignment horizontal="center" vertical="center" wrapText="1"/>
    </xf>
    <xf numFmtId="3" fontId="96" fillId="48" borderId="99" xfId="0" applyNumberFormat="1" applyFont="1" applyFill="1" applyBorder="1" applyAlignment="1" applyProtection="1">
      <alignment horizontal="center" vertical="center" wrapText="1"/>
    </xf>
    <xf numFmtId="0" fontId="102" fillId="0" borderId="72" xfId="0" applyFont="1" applyFill="1" applyBorder="1" applyAlignment="1">
      <alignment horizontal="center" vertical="center"/>
    </xf>
    <xf numFmtId="0" fontId="102" fillId="49" borderId="72" xfId="0" applyFont="1" applyFill="1" applyBorder="1" applyAlignment="1" applyProtection="1">
      <alignment horizontal="justify" vertical="center" wrapText="1"/>
      <protection locked="0"/>
    </xf>
    <xf numFmtId="0" fontId="62" fillId="49" borderId="72" xfId="0" applyFont="1" applyFill="1" applyBorder="1" applyAlignment="1" applyProtection="1">
      <alignment horizontal="center" vertical="center"/>
      <protection locked="0"/>
    </xf>
    <xf numFmtId="0" fontId="62" fillId="0" borderId="72" xfId="0" applyFont="1" applyFill="1" applyBorder="1" applyAlignment="1">
      <alignment horizontal="center" vertical="center"/>
    </xf>
    <xf numFmtId="199" fontId="62" fillId="46" borderId="72" xfId="90" applyNumberFormat="1" applyFont="1" applyFill="1" applyBorder="1" applyAlignment="1" applyProtection="1">
      <alignment horizontal="center" vertical="center"/>
    </xf>
    <xf numFmtId="0" fontId="102" fillId="0" borderId="72" xfId="0" applyFont="1" applyFill="1" applyBorder="1" applyAlignment="1" applyProtection="1">
      <alignment horizontal="justify" vertical="center" wrapText="1"/>
      <protection locked="0"/>
    </xf>
    <xf numFmtId="0" fontId="62" fillId="0" borderId="72" xfId="0" applyFont="1" applyFill="1" applyBorder="1" applyAlignment="1" applyProtection="1">
      <alignment horizontal="center" vertical="center"/>
      <protection locked="0"/>
    </xf>
    <xf numFmtId="199" fontId="62" fillId="0" borderId="72" xfId="94" applyNumberFormat="1" applyFont="1" applyFill="1" applyBorder="1" applyAlignment="1" applyProtection="1">
      <alignment horizontal="left" vertical="center"/>
    </xf>
    <xf numFmtId="0" fontId="62" fillId="46" borderId="72" xfId="0" applyFont="1" applyFill="1" applyBorder="1" applyAlignment="1">
      <alignment horizontal="center" vertical="center"/>
    </xf>
    <xf numFmtId="0" fontId="62" fillId="46" borderId="72" xfId="0" applyFont="1" applyFill="1" applyBorder="1" applyAlignment="1" applyProtection="1">
      <alignment horizontal="center" vertical="center"/>
      <protection locked="0"/>
    </xf>
    <xf numFmtId="0" fontId="86" fillId="0" borderId="90" xfId="435" applyFont="1" applyFill="1" applyBorder="1" applyAlignment="1">
      <alignment horizontal="justify" vertical="top" wrapText="1"/>
    </xf>
    <xf numFmtId="0" fontId="62" fillId="0" borderId="75" xfId="0" applyFont="1" applyFill="1" applyBorder="1" applyAlignment="1">
      <alignment horizontal="center" vertical="center" wrapText="1"/>
    </xf>
    <xf numFmtId="188" fontId="63" fillId="46" borderId="95" xfId="434" applyNumberFormat="1" applyFont="1" applyFill="1" applyBorder="1" applyAlignment="1">
      <alignment horizontal="center" vertical="center"/>
    </xf>
    <xf numFmtId="188" fontId="63" fillId="46" borderId="100" xfId="0" applyNumberFormat="1" applyFont="1" applyFill="1" applyBorder="1" applyAlignment="1">
      <alignment horizontal="center" vertical="center"/>
    </xf>
    <xf numFmtId="0" fontId="62" fillId="0" borderId="101" xfId="0" applyFont="1" applyFill="1" applyBorder="1" applyAlignment="1">
      <alignment horizontal="center" vertical="center" wrapText="1"/>
    </xf>
    <xf numFmtId="0" fontId="62" fillId="46" borderId="101" xfId="0" applyFont="1" applyFill="1" applyBorder="1" applyAlignment="1">
      <alignment horizontal="center" vertical="center" wrapText="1"/>
    </xf>
    <xf numFmtId="200" fontId="102" fillId="0" borderId="72" xfId="0" applyNumberFormat="1" applyFont="1" applyFill="1" applyBorder="1" applyAlignment="1">
      <alignment horizontal="center" vertical="center"/>
    </xf>
    <xf numFmtId="0" fontId="62" fillId="0" borderId="101" xfId="0" applyFont="1" applyFill="1" applyBorder="1" applyAlignment="1" applyProtection="1">
      <alignment horizontal="center" vertical="center"/>
      <protection locked="0"/>
    </xf>
    <xf numFmtId="3" fontId="62" fillId="0" borderId="72" xfId="0" applyNumberFormat="1" applyFont="1" applyFill="1" applyBorder="1" applyAlignment="1">
      <alignment horizontal="center" vertical="center"/>
    </xf>
    <xf numFmtId="200" fontId="62" fillId="0" borderId="72" xfId="0" applyNumberFormat="1" applyFont="1" applyFill="1" applyBorder="1" applyAlignment="1">
      <alignment horizontal="center" vertical="center"/>
    </xf>
    <xf numFmtId="193" fontId="95" fillId="48" borderId="99" xfId="432" applyNumberFormat="1" applyFont="1" applyFill="1" applyBorder="1" applyAlignment="1" applyProtection="1">
      <alignment horizontal="center" wrapText="1"/>
    </xf>
    <xf numFmtId="49" fontId="104" fillId="50" borderId="38" xfId="1" applyNumberFormat="1" applyFont="1" applyFill="1" applyBorder="1" applyAlignment="1" applyProtection="1">
      <alignment horizontal="center" vertical="center" wrapText="1"/>
      <protection locked="0"/>
    </xf>
    <xf numFmtId="0" fontId="92" fillId="50" borderId="102" xfId="439" applyFont="1" applyFill="1" applyBorder="1" applyAlignment="1">
      <alignment vertical="center" wrapText="1"/>
    </xf>
    <xf numFmtId="0" fontId="92" fillId="50" borderId="93" xfId="439" applyFont="1" applyFill="1" applyBorder="1" applyAlignment="1">
      <alignment vertical="center" wrapText="1"/>
    </xf>
    <xf numFmtId="0" fontId="92" fillId="50" borderId="99" xfId="439" applyFont="1" applyFill="1" applyBorder="1" applyAlignment="1">
      <alignment vertical="center" wrapText="1"/>
    </xf>
    <xf numFmtId="0" fontId="92" fillId="50" borderId="103" xfId="439" applyFont="1" applyFill="1" applyBorder="1" applyAlignment="1">
      <alignment vertical="center" wrapText="1"/>
    </xf>
    <xf numFmtId="0" fontId="96" fillId="50" borderId="104" xfId="0" applyFont="1" applyFill="1" applyBorder="1" applyAlignment="1" applyProtection="1">
      <alignment horizontal="center" vertical="center"/>
    </xf>
    <xf numFmtId="4" fontId="96" fillId="50" borderId="104" xfId="0" applyNumberFormat="1" applyFont="1" applyFill="1" applyBorder="1" applyAlignment="1" applyProtection="1">
      <alignment horizontal="center" vertical="center"/>
    </xf>
    <xf numFmtId="3" fontId="96" fillId="50" borderId="104" xfId="0" applyNumberFormat="1" applyFont="1" applyFill="1" applyBorder="1" applyAlignment="1" applyProtection="1">
      <alignment horizontal="center" vertical="center" wrapText="1"/>
    </xf>
    <xf numFmtId="193" fontId="95" fillId="50" borderId="105" xfId="432" applyNumberFormat="1" applyFont="1" applyFill="1" applyBorder="1" applyAlignment="1" applyProtection="1">
      <alignment horizontal="center" wrapText="1"/>
    </xf>
    <xf numFmtId="0" fontId="93" fillId="51" borderId="82" xfId="0" applyFont="1" applyFill="1" applyBorder="1" applyAlignment="1" applyProtection="1">
      <alignment horizontal="center" vertical="center"/>
    </xf>
    <xf numFmtId="0" fontId="93" fillId="51" borderId="83" xfId="0" applyFont="1" applyFill="1" applyBorder="1" applyAlignment="1" applyProtection="1">
      <alignment horizontal="center" vertical="center"/>
    </xf>
    <xf numFmtId="4" fontId="93" fillId="51" borderId="84" xfId="0" applyNumberFormat="1" applyFont="1" applyFill="1" applyBorder="1" applyAlignment="1" applyProtection="1">
      <alignment horizontal="center" vertical="center"/>
    </xf>
    <xf numFmtId="3" fontId="93" fillId="51" borderId="83" xfId="0" applyNumberFormat="1" applyFont="1" applyFill="1" applyBorder="1" applyAlignment="1" applyProtection="1">
      <alignment horizontal="center" vertical="center" wrapText="1"/>
    </xf>
    <xf numFmtId="0" fontId="18" fillId="0" borderId="0" xfId="0" applyFont="1" applyAlignment="1" applyProtection="1">
      <alignment horizontal="center" vertical="center"/>
      <protection hidden="1"/>
    </xf>
    <xf numFmtId="0" fontId="52" fillId="37" borderId="66" xfId="0" applyFont="1" applyFill="1" applyBorder="1" applyAlignment="1" applyProtection="1">
      <alignment horizontal="center" vertical="center" wrapText="1"/>
      <protection hidden="1"/>
    </xf>
    <xf numFmtId="0" fontId="52" fillId="37" borderId="66" xfId="2" applyFont="1" applyFill="1" applyBorder="1" applyAlignment="1" applyProtection="1">
      <alignment horizontal="center" vertical="center" wrapText="1"/>
      <protection hidden="1"/>
    </xf>
    <xf numFmtId="0" fontId="52" fillId="41" borderId="66" xfId="0" applyFont="1" applyFill="1" applyBorder="1" applyAlignment="1" applyProtection="1">
      <alignment horizontal="center" vertical="center" wrapText="1"/>
      <protection hidden="1"/>
    </xf>
    <xf numFmtId="0" fontId="18" fillId="0" borderId="0" xfId="0" applyFont="1" applyFill="1" applyProtection="1">
      <protection hidden="1"/>
    </xf>
    <xf numFmtId="0" fontId="18" fillId="0" borderId="0" xfId="0" applyFont="1" applyProtection="1">
      <protection hidden="1"/>
    </xf>
    <xf numFmtId="3" fontId="16" fillId="37" borderId="22" xfId="3" applyNumberFormat="1" applyFont="1" applyFill="1" applyBorder="1" applyAlignment="1" applyProtection="1">
      <alignment horizontal="center" vertical="center" wrapText="1"/>
      <protection hidden="1"/>
    </xf>
    <xf numFmtId="3" fontId="16" fillId="37" borderId="22" xfId="2" applyNumberFormat="1" applyFont="1" applyFill="1" applyBorder="1" applyAlignment="1" applyProtection="1">
      <alignment horizontal="center" vertical="center"/>
      <protection hidden="1"/>
    </xf>
    <xf numFmtId="3" fontId="16" fillId="37" borderId="72" xfId="3" applyNumberFormat="1" applyFont="1" applyFill="1" applyBorder="1" applyAlignment="1" applyProtection="1">
      <alignment horizontal="center" vertical="center" wrapText="1"/>
      <protection hidden="1"/>
    </xf>
    <xf numFmtId="3" fontId="16" fillId="37" borderId="72" xfId="2" applyNumberFormat="1" applyFont="1" applyFill="1" applyBorder="1" applyAlignment="1" applyProtection="1">
      <alignment horizontal="center" vertical="center"/>
      <protection hidden="1"/>
    </xf>
    <xf numFmtId="3" fontId="16" fillId="0" borderId="22" xfId="2" applyNumberFormat="1" applyFont="1" applyFill="1" applyBorder="1" applyAlignment="1" applyProtection="1">
      <alignment horizontal="center" vertical="center"/>
      <protection hidden="1"/>
    </xf>
    <xf numFmtId="0" fontId="16" fillId="0" borderId="0" xfId="0" applyFont="1" applyAlignment="1" applyProtection="1">
      <alignment vertical="center"/>
      <protection hidden="1"/>
    </xf>
    <xf numFmtId="0" fontId="59" fillId="0" borderId="66" xfId="0" applyFont="1" applyFill="1" applyBorder="1" applyAlignment="1" applyProtection="1">
      <alignment vertical="center"/>
    </xf>
    <xf numFmtId="0" fontId="20" fillId="30" borderId="3" xfId="350" applyFont="1" applyFill="1" applyBorder="1" applyAlignment="1" applyProtection="1">
      <alignment horizontal="center" vertical="center" wrapText="1"/>
    </xf>
    <xf numFmtId="0" fontId="20" fillId="30" borderId="72" xfId="350" applyFont="1" applyFill="1" applyBorder="1" applyAlignment="1" applyProtection="1">
      <alignment vertical="center" wrapText="1"/>
    </xf>
    <xf numFmtId="0" fontId="81" fillId="30" borderId="22" xfId="350" applyFont="1" applyFill="1" applyBorder="1" applyAlignment="1" applyProtection="1">
      <alignment horizontal="center" vertical="center" wrapText="1"/>
    </xf>
    <xf numFmtId="0" fontId="81" fillId="30" borderId="72" xfId="350" applyFont="1" applyFill="1" applyBorder="1" applyAlignment="1" applyProtection="1">
      <alignment horizontal="center" vertical="center" wrapText="1"/>
    </xf>
    <xf numFmtId="0" fontId="81" fillId="32" borderId="22" xfId="350" applyFont="1" applyFill="1" applyBorder="1" applyAlignment="1" applyProtection="1">
      <alignment horizontal="center" vertical="center" wrapText="1"/>
    </xf>
    <xf numFmtId="0" fontId="3" fillId="0" borderId="72" xfId="419" applyFont="1" applyFill="1" applyBorder="1" applyAlignment="1" applyProtection="1">
      <alignment horizontal="justify" vertical="center" wrapText="1"/>
    </xf>
    <xf numFmtId="0" fontId="20" fillId="32" borderId="66" xfId="350" applyFont="1" applyFill="1" applyBorder="1" applyAlignment="1" applyProtection="1">
      <alignment horizontal="right" vertical="center" wrapText="1"/>
    </xf>
    <xf numFmtId="0" fontId="81" fillId="0" borderId="22" xfId="350" applyFont="1" applyFill="1" applyBorder="1" applyAlignment="1" applyProtection="1">
      <alignment horizontal="center" vertical="center" wrapText="1"/>
    </xf>
    <xf numFmtId="0" fontId="19" fillId="0" borderId="72" xfId="350" applyFont="1" applyFill="1" applyBorder="1" applyAlignment="1" applyProtection="1">
      <alignment horizontal="justify" vertical="center" wrapText="1"/>
    </xf>
    <xf numFmtId="0" fontId="19" fillId="0" borderId="22" xfId="350" applyFont="1" applyFill="1" applyBorder="1" applyAlignment="1" applyProtection="1">
      <alignment horizontal="justify" vertical="center" wrapText="1"/>
    </xf>
    <xf numFmtId="0" fontId="19" fillId="0" borderId="66" xfId="350" applyFont="1" applyFill="1" applyBorder="1" applyAlignment="1" applyProtection="1">
      <alignment horizontal="justify" vertical="center" wrapText="1"/>
    </xf>
    <xf numFmtId="0" fontId="89" fillId="0" borderId="72" xfId="350" applyFont="1" applyFill="1" applyBorder="1" applyAlignment="1" applyProtection="1">
      <alignment horizontal="center" vertical="center" wrapText="1"/>
    </xf>
    <xf numFmtId="0" fontId="89" fillId="0" borderId="22" xfId="350" applyFont="1" applyFill="1" applyBorder="1" applyAlignment="1" applyProtection="1">
      <alignment horizontal="center" vertical="center" wrapText="1"/>
    </xf>
    <xf numFmtId="0" fontId="89" fillId="0" borderId="66" xfId="350" applyFont="1" applyFill="1" applyBorder="1" applyAlignment="1" applyProtection="1">
      <alignment horizontal="center" vertical="center" wrapText="1"/>
    </xf>
    <xf numFmtId="176" fontId="17" fillId="37" borderId="22" xfId="3" applyNumberFormat="1" applyFont="1" applyFill="1" applyBorder="1" applyAlignment="1" applyProtection="1">
      <alignment horizontal="center" vertical="center" wrapText="1"/>
    </xf>
    <xf numFmtId="9" fontId="47" fillId="39" borderId="66" xfId="2" applyNumberFormat="1" applyFont="1" applyFill="1" applyBorder="1" applyAlignment="1" applyProtection="1">
      <alignment horizontal="center" vertical="center" wrapText="1"/>
    </xf>
    <xf numFmtId="0" fontId="53" fillId="0" borderId="1" xfId="344" applyFont="1" applyFill="1" applyBorder="1" applyAlignment="1" applyProtection="1">
      <alignment horizontal="center" vertical="center" wrapText="1"/>
    </xf>
    <xf numFmtId="0" fontId="65" fillId="37" borderId="66" xfId="0" applyFont="1" applyFill="1" applyBorder="1" applyAlignment="1" applyProtection="1">
      <alignment horizontal="left" vertical="center" wrapText="1"/>
    </xf>
    <xf numFmtId="0" fontId="65" fillId="37" borderId="66" xfId="0" applyFont="1" applyFill="1" applyBorder="1" applyAlignment="1" applyProtection="1">
      <alignment horizontal="center" vertical="center" wrapText="1"/>
    </xf>
    <xf numFmtId="0" fontId="47" fillId="37" borderId="22" xfId="0" applyFont="1" applyFill="1" applyBorder="1" applyAlignment="1" applyProtection="1">
      <alignment horizontal="center" vertical="center"/>
    </xf>
    <xf numFmtId="197" fontId="94" fillId="37" borderId="61" xfId="437" applyNumberFormat="1" applyFont="1" applyFill="1" applyBorder="1" applyAlignment="1" applyProtection="1">
      <alignment horizontal="center" vertical="center"/>
    </xf>
    <xf numFmtId="14" fontId="58" fillId="37" borderId="61" xfId="436" applyNumberFormat="1" applyFont="1" applyFill="1" applyBorder="1" applyAlignment="1" applyProtection="1">
      <alignment horizontal="center" vertical="center" wrapText="1"/>
    </xf>
    <xf numFmtId="0" fontId="58" fillId="37" borderId="61" xfId="436" applyFont="1" applyFill="1" applyBorder="1" applyAlignment="1" applyProtection="1">
      <alignment horizontal="center" vertical="center"/>
    </xf>
    <xf numFmtId="6" fontId="58" fillId="37" borderId="61" xfId="436" applyNumberFormat="1" applyFont="1" applyFill="1" applyBorder="1" applyAlignment="1" applyProtection="1">
      <alignment horizontal="center" vertical="center" wrapText="1"/>
    </xf>
    <xf numFmtId="10" fontId="58" fillId="37" borderId="61" xfId="343" applyNumberFormat="1" applyFont="1" applyFill="1" applyBorder="1" applyAlignment="1" applyProtection="1">
      <alignment horizontal="center" vertical="center" wrapText="1"/>
    </xf>
    <xf numFmtId="0" fontId="58" fillId="37" borderId="72" xfId="437" applyNumberFormat="1" applyFont="1" applyFill="1" applyBorder="1" applyAlignment="1" applyProtection="1">
      <alignment horizontal="center" vertical="center" wrapText="1"/>
    </xf>
    <xf numFmtId="0" fontId="3" fillId="0" borderId="72" xfId="419" applyFont="1" applyFill="1" applyBorder="1" applyAlignment="1" applyProtection="1">
      <alignment horizontal="center" vertical="center" wrapText="1"/>
    </xf>
    <xf numFmtId="0" fontId="19" fillId="0" borderId="72" xfId="350" applyFont="1" applyFill="1" applyBorder="1" applyAlignment="1" applyProtection="1">
      <alignment horizontal="center" vertical="center" wrapText="1"/>
    </xf>
    <xf numFmtId="0" fontId="19" fillId="35" borderId="72" xfId="0" applyFont="1" applyFill="1" applyBorder="1" applyAlignment="1" applyProtection="1">
      <alignment horizontal="justify" vertical="center" wrapText="1"/>
    </xf>
    <xf numFmtId="190" fontId="0" fillId="37" borderId="72" xfId="1" applyNumberFormat="1" applyFont="1" applyFill="1" applyBorder="1" applyAlignment="1" applyProtection="1">
      <alignment horizontal="center" vertical="center"/>
      <protection hidden="1"/>
    </xf>
    <xf numFmtId="182" fontId="0" fillId="0" borderId="72" xfId="0" applyNumberFormat="1" applyBorder="1" applyAlignment="1" applyProtection="1">
      <alignment horizontal="center" vertical="center"/>
      <protection hidden="1"/>
    </xf>
    <xf numFmtId="201" fontId="16" fillId="0" borderId="22" xfId="357" applyNumberFormat="1" applyFont="1" applyFill="1" applyBorder="1" applyAlignment="1" applyProtection="1">
      <alignment horizontal="center" vertical="center"/>
      <protection hidden="1"/>
    </xf>
    <xf numFmtId="0" fontId="106" fillId="52" borderId="72" xfId="0" applyFont="1" applyFill="1" applyBorder="1" applyAlignment="1">
      <alignment horizontal="center" vertical="center" wrapText="1"/>
    </xf>
    <xf numFmtId="0" fontId="109" fillId="0" borderId="0" xfId="2" applyFont="1" applyFill="1" applyBorder="1" applyAlignment="1" applyProtection="1">
      <alignment vertical="center" wrapText="1"/>
      <protection hidden="1"/>
    </xf>
    <xf numFmtId="166" fontId="80" fillId="0" borderId="0" xfId="3" applyFont="1" applyFill="1" applyBorder="1" applyAlignment="1" applyProtection="1">
      <alignment vertical="center" wrapText="1"/>
      <protection hidden="1"/>
    </xf>
    <xf numFmtId="0" fontId="110" fillId="0" borderId="0" xfId="2" applyFont="1" applyFill="1" applyAlignment="1" applyProtection="1">
      <alignment vertical="center" wrapText="1"/>
      <protection hidden="1"/>
    </xf>
    <xf numFmtId="0" fontId="20" fillId="0" borderId="72" xfId="350" applyFont="1" applyFill="1" applyBorder="1" applyAlignment="1" applyProtection="1">
      <alignment horizontal="center" vertical="center" wrapText="1"/>
    </xf>
    <xf numFmtId="0" fontId="65" fillId="37" borderId="22" xfId="0" applyFont="1" applyFill="1" applyBorder="1" applyAlignment="1" applyProtection="1">
      <alignment horizontal="center" vertical="center"/>
    </xf>
    <xf numFmtId="0" fontId="47" fillId="29" borderId="72" xfId="351" applyFont="1" applyFill="1" applyBorder="1" applyAlignment="1" applyProtection="1">
      <alignment horizontal="center" vertical="center"/>
      <protection hidden="1"/>
    </xf>
    <xf numFmtId="0" fontId="59" fillId="0" borderId="72" xfId="351" applyNumberFormat="1" applyFont="1" applyBorder="1" applyAlignment="1" applyProtection="1">
      <alignment horizontal="center" vertical="center"/>
      <protection hidden="1"/>
    </xf>
    <xf numFmtId="22" fontId="59" fillId="0" borderId="72" xfId="0" applyNumberFormat="1" applyFont="1" applyBorder="1" applyAlignment="1">
      <alignment horizontal="right" vertical="center" wrapText="1"/>
    </xf>
    <xf numFmtId="0" fontId="59" fillId="31" borderId="72" xfId="0" applyFont="1" applyFill="1" applyBorder="1" applyAlignment="1" applyProtection="1">
      <alignment horizontal="center" vertical="center" wrapText="1"/>
    </xf>
    <xf numFmtId="0" fontId="59" fillId="0" borderId="72" xfId="351" applyFont="1" applyBorder="1" applyAlignment="1" applyProtection="1">
      <alignment horizontal="center" vertical="center" wrapText="1"/>
      <protection hidden="1"/>
    </xf>
    <xf numFmtId="1" fontId="59" fillId="0" borderId="72" xfId="0" applyNumberFormat="1" applyFont="1" applyBorder="1" applyAlignment="1">
      <alignment horizontal="center" vertical="center" wrapText="1"/>
    </xf>
    <xf numFmtId="0" fontId="59" fillId="31" borderId="72" xfId="351" applyFont="1" applyFill="1" applyBorder="1" applyAlignment="1" applyProtection="1">
      <alignment horizontal="left" vertical="center" wrapText="1"/>
    </xf>
    <xf numFmtId="41" fontId="59" fillId="31" borderId="72" xfId="441" applyFont="1" applyFill="1" applyBorder="1" applyAlignment="1" applyProtection="1">
      <alignment horizontal="left" vertical="center" wrapText="1"/>
      <protection hidden="1"/>
    </xf>
    <xf numFmtId="0" fontId="59" fillId="31" borderId="72" xfId="351" applyFont="1" applyFill="1" applyBorder="1" applyAlignment="1" applyProtection="1">
      <alignment horizontal="left" vertical="center" wrapText="1"/>
      <protection hidden="1"/>
    </xf>
    <xf numFmtId="0" fontId="59" fillId="31" borderId="72" xfId="351" applyFont="1" applyFill="1" applyBorder="1" applyAlignment="1" applyProtection="1">
      <alignment horizontal="center" vertical="center" wrapText="1"/>
      <protection hidden="1"/>
    </xf>
    <xf numFmtId="0" fontId="81" fillId="31" borderId="0" xfId="350" applyFont="1" applyFill="1" applyAlignment="1" applyProtection="1">
      <alignment vertical="center" wrapText="1"/>
    </xf>
    <xf numFmtId="0" fontId="20" fillId="32" borderId="22" xfId="350" applyFont="1" applyFill="1" applyBorder="1" applyAlignment="1" applyProtection="1">
      <alignment vertical="center" wrapText="1"/>
    </xf>
    <xf numFmtId="0" fontId="83" fillId="0" borderId="22" xfId="350" applyFont="1" applyFill="1" applyBorder="1" applyAlignment="1" applyProtection="1">
      <alignment horizontal="left" vertical="center" wrapText="1"/>
    </xf>
    <xf numFmtId="0" fontId="81" fillId="35" borderId="22" xfId="350" applyFont="1" applyFill="1" applyBorder="1" applyAlignment="1" applyProtection="1">
      <alignment horizontal="center" vertical="center" wrapText="1"/>
    </xf>
    <xf numFmtId="0" fontId="20" fillId="35" borderId="22" xfId="350" applyFont="1" applyFill="1" applyBorder="1" applyAlignment="1" applyProtection="1">
      <alignment vertical="center" wrapText="1"/>
    </xf>
    <xf numFmtId="0" fontId="19" fillId="0" borderId="22" xfId="350" applyFont="1" applyFill="1" applyBorder="1" applyAlignment="1" applyProtection="1">
      <alignment horizontal="center" vertical="center" wrapText="1"/>
    </xf>
    <xf numFmtId="0" fontId="81" fillId="35" borderId="22" xfId="350" applyFont="1" applyFill="1" applyBorder="1" applyAlignment="1" applyProtection="1">
      <alignment horizontal="right" vertical="center" wrapText="1"/>
    </xf>
    <xf numFmtId="0" fontId="83" fillId="0" borderId="72" xfId="419" applyFont="1" applyFill="1" applyBorder="1" applyAlignment="1" applyProtection="1">
      <alignment horizontal="center" vertical="center" wrapText="1"/>
    </xf>
    <xf numFmtId="0" fontId="83" fillId="0" borderId="22" xfId="419" applyFont="1" applyFill="1" applyBorder="1" applyAlignment="1" applyProtection="1">
      <alignment horizontal="center" vertical="center" wrapText="1"/>
    </xf>
    <xf numFmtId="0" fontId="81" fillId="0" borderId="0" xfId="350" applyFont="1" applyFill="1" applyAlignment="1" applyProtection="1">
      <alignment vertical="center" wrapText="1"/>
    </xf>
    <xf numFmtId="0" fontId="3" fillId="31" borderId="0" xfId="350" applyFont="1" applyFill="1" applyAlignment="1" applyProtection="1">
      <alignment vertical="center" wrapText="1"/>
    </xf>
    <xf numFmtId="0" fontId="3" fillId="0" borderId="0" xfId="350" applyFont="1" applyFill="1" applyAlignment="1" applyProtection="1">
      <alignment vertical="center" wrapText="1"/>
    </xf>
    <xf numFmtId="0" fontId="3" fillId="33" borderId="22" xfId="350" applyFont="1" applyFill="1" applyBorder="1" applyAlignment="1" applyProtection="1">
      <alignment horizontal="center" vertical="center" wrapText="1"/>
    </xf>
    <xf numFmtId="0" fontId="3" fillId="30" borderId="22" xfId="350" applyFont="1" applyFill="1" applyBorder="1" applyAlignment="1" applyProtection="1">
      <alignment horizontal="center" vertical="center" wrapText="1"/>
    </xf>
    <xf numFmtId="0" fontId="3" fillId="32" borderId="22" xfId="350" applyFont="1" applyFill="1" applyBorder="1" applyAlignment="1" applyProtection="1">
      <alignment vertical="center" wrapText="1"/>
    </xf>
    <xf numFmtId="0" fontId="3" fillId="32" borderId="72" xfId="350" applyFont="1" applyFill="1" applyBorder="1" applyAlignment="1" applyProtection="1">
      <alignment vertical="center" wrapText="1"/>
    </xf>
    <xf numFmtId="0" fontId="3" fillId="32" borderId="22" xfId="350" applyFont="1" applyFill="1" applyBorder="1" applyAlignment="1" applyProtection="1">
      <alignment horizontal="center" vertical="center" wrapText="1"/>
    </xf>
    <xf numFmtId="0" fontId="3" fillId="0" borderId="22" xfId="419" applyFont="1" applyFill="1" applyBorder="1" applyAlignment="1" applyProtection="1">
      <alignment horizontal="justify" vertical="center" wrapText="1"/>
    </xf>
    <xf numFmtId="0" fontId="3" fillId="0" borderId="66" xfId="419" applyFont="1" applyFill="1" applyBorder="1" applyAlignment="1" applyProtection="1">
      <alignment horizontal="justify" vertical="center" wrapText="1"/>
    </xf>
    <xf numFmtId="0" fontId="112" fillId="0" borderId="72" xfId="0" applyFont="1" applyFill="1" applyBorder="1" applyAlignment="1">
      <alignment horizontal="center" vertical="center" wrapText="1"/>
    </xf>
    <xf numFmtId="0" fontId="113" fillId="0" borderId="72" xfId="419" applyFont="1" applyFill="1" applyBorder="1" applyAlignment="1" applyProtection="1">
      <alignment horizontal="right" vertical="center" wrapText="1"/>
    </xf>
    <xf numFmtId="0" fontId="114" fillId="0" borderId="72" xfId="350" applyFont="1" applyFill="1" applyBorder="1" applyAlignment="1" applyProtection="1">
      <alignment horizontal="right" vertical="center" wrapText="1"/>
    </xf>
    <xf numFmtId="1" fontId="112" fillId="0" borderId="72" xfId="0" applyNumberFormat="1" applyFont="1" applyBorder="1" applyAlignment="1" applyProtection="1">
      <alignment horizontal="right" vertical="center" wrapText="1"/>
    </xf>
    <xf numFmtId="6" fontId="113" fillId="0" borderId="72" xfId="350" applyNumberFormat="1" applyFont="1" applyFill="1" applyBorder="1" applyAlignment="1" applyProtection="1">
      <alignment horizontal="right" vertical="center" wrapText="1"/>
    </xf>
    <xf numFmtId="0" fontId="3" fillId="32" borderId="27" xfId="350" applyFont="1" applyFill="1" applyBorder="1" applyAlignment="1" applyProtection="1">
      <alignment horizontal="center" vertical="center" wrapText="1"/>
    </xf>
    <xf numFmtId="0" fontId="81" fillId="0" borderId="72" xfId="344" applyFont="1" applyFill="1" applyBorder="1" applyAlignment="1" applyProtection="1">
      <alignment horizontal="center" vertical="center" wrapText="1"/>
    </xf>
    <xf numFmtId="0" fontId="81" fillId="0" borderId="1" xfId="344" applyFont="1" applyFill="1" applyBorder="1" applyAlignment="1" applyProtection="1">
      <alignment horizontal="center" vertical="center" wrapText="1"/>
    </xf>
    <xf numFmtId="0" fontId="3" fillId="0" borderId="22" xfId="350" applyFont="1" applyFill="1" applyBorder="1" applyAlignment="1" applyProtection="1">
      <alignment horizontal="left" vertical="center" wrapText="1"/>
    </xf>
    <xf numFmtId="0" fontId="3" fillId="0" borderId="0" xfId="419" applyFont="1" applyFill="1" applyAlignment="1" applyProtection="1">
      <alignment horizontal="justify" vertical="center" wrapText="1"/>
    </xf>
    <xf numFmtId="0" fontId="3" fillId="0" borderId="0" xfId="350" applyFont="1" applyFill="1" applyBorder="1" applyAlignment="1" applyProtection="1">
      <alignment vertical="center" wrapText="1"/>
    </xf>
    <xf numFmtId="0" fontId="3" fillId="35" borderId="22" xfId="350" applyFont="1" applyFill="1" applyBorder="1" applyAlignment="1" applyProtection="1">
      <alignment horizontal="justify" vertical="center" wrapText="1"/>
    </xf>
    <xf numFmtId="0" fontId="3" fillId="35" borderId="72" xfId="350" applyFont="1" applyFill="1" applyBorder="1" applyAlignment="1" applyProtection="1">
      <alignment horizontal="justify" vertical="center" wrapText="1"/>
    </xf>
    <xf numFmtId="0" fontId="3" fillId="35" borderId="22" xfId="350" applyFont="1" applyFill="1" applyBorder="1" applyAlignment="1" applyProtection="1">
      <alignment horizontal="center" vertical="center" wrapText="1"/>
    </xf>
    <xf numFmtId="0" fontId="3" fillId="35" borderId="66" xfId="350" applyFont="1" applyFill="1" applyBorder="1" applyAlignment="1" applyProtection="1">
      <alignment horizontal="center" vertical="center" wrapText="1"/>
    </xf>
    <xf numFmtId="0" fontId="3" fillId="0" borderId="72" xfId="350" applyFont="1" applyFill="1" applyBorder="1" applyAlignment="1" applyProtection="1">
      <alignment horizontal="justify" vertical="center" wrapText="1"/>
    </xf>
    <xf numFmtId="0" fontId="3" fillId="0" borderId="22" xfId="350" applyFont="1" applyFill="1" applyBorder="1" applyAlignment="1" applyProtection="1">
      <alignment horizontal="justify" vertical="center" wrapText="1"/>
    </xf>
    <xf numFmtId="0" fontId="3" fillId="0" borderId="72" xfId="415" applyFont="1" applyBorder="1" applyAlignment="1" applyProtection="1">
      <alignment horizontal="justify" vertical="center" wrapText="1"/>
    </xf>
    <xf numFmtId="0" fontId="3" fillId="0" borderId="22" xfId="415" applyFont="1" applyBorder="1" applyAlignment="1" applyProtection="1">
      <alignment horizontal="justify" vertical="center" wrapText="1"/>
    </xf>
    <xf numFmtId="0" fontId="112" fillId="0" borderId="72" xfId="350" applyFont="1" applyFill="1" applyBorder="1" applyAlignment="1" applyProtection="1">
      <alignment horizontal="center" vertical="center" wrapText="1"/>
    </xf>
    <xf numFmtId="0" fontId="114" fillId="0" borderId="72" xfId="350" applyFont="1" applyFill="1" applyBorder="1" applyAlignment="1" applyProtection="1">
      <alignment horizontal="center" vertical="center" wrapText="1"/>
    </xf>
    <xf numFmtId="0" fontId="113" fillId="0" borderId="72" xfId="350" applyFont="1" applyFill="1" applyBorder="1" applyAlignment="1" applyProtection="1">
      <alignment horizontal="center" vertical="center" wrapText="1"/>
    </xf>
    <xf numFmtId="0" fontId="113" fillId="0" borderId="72" xfId="350" applyFont="1" applyBorder="1" applyAlignment="1" applyProtection="1">
      <alignment horizontal="right" vertical="center" wrapText="1"/>
    </xf>
    <xf numFmtId="0" fontId="114" fillId="0" borderId="72" xfId="350" applyFont="1" applyFill="1" applyBorder="1" applyAlignment="1" applyProtection="1">
      <alignment horizontal="right" wrapText="1"/>
    </xf>
    <xf numFmtId="0" fontId="113" fillId="0" borderId="72" xfId="350" applyFont="1" applyFill="1" applyBorder="1" applyAlignment="1" applyProtection="1">
      <alignment horizontal="right" vertical="center" wrapText="1"/>
    </xf>
    <xf numFmtId="168" fontId="114" fillId="0" borderId="72" xfId="440" applyNumberFormat="1" applyFont="1" applyFill="1" applyBorder="1" applyAlignment="1" applyProtection="1">
      <alignment horizontal="right" vertical="center" wrapText="1"/>
    </xf>
    <xf numFmtId="195" fontId="113" fillId="0" borderId="72" xfId="350" applyNumberFormat="1" applyFont="1" applyFill="1" applyBorder="1" applyAlignment="1" applyProtection="1">
      <alignment horizontal="right" vertical="center" wrapText="1"/>
    </xf>
    <xf numFmtId="168" fontId="114" fillId="0" borderId="72" xfId="440" applyNumberFormat="1" applyFont="1" applyFill="1" applyBorder="1" applyAlignment="1" applyProtection="1">
      <alignment horizontal="right" wrapText="1"/>
    </xf>
    <xf numFmtId="195" fontId="114" fillId="0" borderId="72" xfId="350" applyNumberFormat="1" applyFont="1" applyFill="1" applyBorder="1" applyAlignment="1" applyProtection="1">
      <alignment horizontal="right" vertical="center" wrapText="1"/>
    </xf>
    <xf numFmtId="165" fontId="113" fillId="0" borderId="72" xfId="350" applyNumberFormat="1" applyFont="1" applyFill="1" applyBorder="1" applyAlignment="1" applyProtection="1">
      <alignment horizontal="right" vertical="center" wrapText="1"/>
    </xf>
    <xf numFmtId="165" fontId="113" fillId="0" borderId="72" xfId="350" applyNumberFormat="1" applyFont="1" applyFill="1" applyBorder="1" applyAlignment="1" applyProtection="1">
      <alignment horizontal="center" wrapText="1"/>
    </xf>
    <xf numFmtId="165" fontId="113" fillId="0" borderId="72" xfId="350" applyNumberFormat="1" applyFont="1" applyFill="1" applyBorder="1" applyAlignment="1" applyProtection="1">
      <alignment horizontal="center" vertical="center" wrapText="1"/>
    </xf>
    <xf numFmtId="165" fontId="3" fillId="0" borderId="72" xfId="350" applyNumberFormat="1" applyFont="1" applyFill="1" applyBorder="1" applyAlignment="1" applyProtection="1">
      <alignment horizontal="center" vertical="center" wrapText="1"/>
    </xf>
    <xf numFmtId="165" fontId="3" fillId="0" borderId="22" xfId="350" applyNumberFormat="1" applyFont="1" applyFill="1" applyBorder="1" applyAlignment="1" applyProtection="1">
      <alignment horizontal="center" vertical="center" wrapText="1"/>
    </xf>
    <xf numFmtId="0" fontId="3" fillId="0" borderId="0" xfId="350" applyFont="1" applyAlignment="1" applyProtection="1">
      <alignment vertical="center" wrapText="1"/>
    </xf>
    <xf numFmtId="14" fontId="3" fillId="0" borderId="0" xfId="350" applyNumberFormat="1" applyFont="1" applyAlignment="1" applyProtection="1">
      <alignment vertical="center" wrapText="1"/>
    </xf>
    <xf numFmtId="0" fontId="16" fillId="0" borderId="22" xfId="356" applyBorder="1" applyAlignment="1" applyProtection="1">
      <alignment horizontal="center" vertical="center" wrapText="1"/>
      <protection hidden="1"/>
    </xf>
    <xf numFmtId="0" fontId="16" fillId="0" borderId="22" xfId="356" applyBorder="1" applyAlignment="1" applyProtection="1">
      <alignment vertical="center" wrapText="1"/>
      <protection hidden="1"/>
    </xf>
    <xf numFmtId="0" fontId="17" fillId="34" borderId="22" xfId="0" applyFont="1" applyFill="1" applyBorder="1" applyAlignment="1" applyProtection="1">
      <alignment horizontal="center" vertical="center" wrapText="1"/>
      <protection hidden="1"/>
    </xf>
    <xf numFmtId="166" fontId="17" fillId="33" borderId="22" xfId="3" applyFont="1" applyFill="1" applyBorder="1" applyAlignment="1" applyProtection="1">
      <alignment horizontal="center" vertical="center" wrapText="1"/>
      <protection hidden="1"/>
    </xf>
    <xf numFmtId="0" fontId="18" fillId="29" borderId="22" xfId="0" applyFont="1" applyFill="1" applyBorder="1" applyAlignment="1" applyProtection="1">
      <alignment horizontal="center" vertical="center"/>
      <protection hidden="1"/>
    </xf>
    <xf numFmtId="0" fontId="47" fillId="29" borderId="22" xfId="0" applyFont="1" applyFill="1" applyBorder="1" applyAlignment="1" applyProtection="1">
      <alignment horizontal="center" vertical="center"/>
      <protection hidden="1"/>
    </xf>
    <xf numFmtId="0" fontId="58" fillId="37" borderId="81" xfId="436" applyFont="1" applyFill="1" applyBorder="1" applyAlignment="1" applyProtection="1">
      <alignment horizontal="center" vertical="center" wrapText="1"/>
    </xf>
    <xf numFmtId="0" fontId="58" fillId="37" borderId="73" xfId="436" applyFont="1" applyFill="1" applyBorder="1" applyAlignment="1" applyProtection="1">
      <alignment horizontal="center" vertical="center" wrapText="1"/>
    </xf>
    <xf numFmtId="0" fontId="58" fillId="37" borderId="74" xfId="436" applyFont="1" applyFill="1" applyBorder="1" applyAlignment="1" applyProtection="1">
      <alignment horizontal="center" vertical="center" wrapText="1"/>
    </xf>
    <xf numFmtId="0" fontId="70" fillId="52" borderId="72" xfId="0" applyFont="1" applyFill="1" applyBorder="1" applyAlignment="1" applyProtection="1">
      <alignment horizontal="center" vertical="center"/>
    </xf>
    <xf numFmtId="182" fontId="18" fillId="29" borderId="72" xfId="0" applyNumberFormat="1" applyFont="1" applyFill="1" applyBorder="1" applyAlignment="1" applyProtection="1">
      <alignment horizontal="center" vertical="center"/>
      <protection hidden="1"/>
    </xf>
    <xf numFmtId="16" fontId="70" fillId="52" borderId="72" xfId="0" applyNumberFormat="1" applyFont="1" applyFill="1" applyBorder="1" applyAlignment="1" applyProtection="1">
      <alignment horizontal="center" vertical="center"/>
    </xf>
    <xf numFmtId="168" fontId="0" fillId="0" borderId="72" xfId="0" applyNumberFormat="1" applyBorder="1" applyAlignment="1" applyProtection="1">
      <alignment horizontal="center" vertical="center"/>
      <protection hidden="1"/>
    </xf>
    <xf numFmtId="0" fontId="19" fillId="0" borderId="0" xfId="0" applyFont="1" applyProtection="1"/>
    <xf numFmtId="0" fontId="19" fillId="30" borderId="27" xfId="104" applyFont="1" applyFill="1" applyBorder="1" applyAlignment="1" applyProtection="1">
      <alignment horizontal="center" vertical="center"/>
    </xf>
    <xf numFmtId="0" fontId="19" fillId="30" borderId="66" xfId="104" applyFont="1" applyFill="1" applyBorder="1" applyAlignment="1" applyProtection="1">
      <alignment horizontal="center" vertical="center"/>
    </xf>
    <xf numFmtId="0" fontId="20" fillId="32" borderId="22" xfId="0" applyFont="1" applyFill="1" applyBorder="1" applyAlignment="1" applyProtection="1">
      <alignment horizontal="center" vertical="center"/>
    </xf>
    <xf numFmtId="10" fontId="20" fillId="32" borderId="22" xfId="0" applyNumberFormat="1" applyFont="1" applyFill="1" applyBorder="1" applyAlignment="1" applyProtection="1">
      <alignment horizontal="center" vertical="center"/>
    </xf>
    <xf numFmtId="0" fontId="19" fillId="0" borderId="22" xfId="0" applyFont="1" applyBorder="1" applyAlignment="1" applyProtection="1">
      <alignment horizontal="center" vertical="center"/>
    </xf>
    <xf numFmtId="0" fontId="20" fillId="30" borderId="22" xfId="104" applyFont="1" applyFill="1" applyBorder="1" applyAlignment="1" applyProtection="1">
      <alignment horizontal="center" vertical="center"/>
    </xf>
    <xf numFmtId="0" fontId="19" fillId="37" borderId="22" xfId="0" applyFont="1" applyFill="1" applyBorder="1" applyAlignment="1" applyProtection="1">
      <alignment horizontal="center" vertical="center" wrapText="1"/>
    </xf>
    <xf numFmtId="188" fontId="19" fillId="0" borderId="22" xfId="0" applyNumberFormat="1" applyFont="1" applyBorder="1" applyAlignment="1" applyProtection="1">
      <alignment horizontal="center" vertical="center"/>
    </xf>
    <xf numFmtId="0" fontId="19" fillId="0" borderId="22" xfId="0" applyFont="1" applyFill="1" applyBorder="1" applyAlignment="1" applyProtection="1">
      <alignment horizontal="center" vertical="center"/>
    </xf>
    <xf numFmtId="0" fontId="19" fillId="0" borderId="22" xfId="0" applyFont="1" applyBorder="1" applyAlignment="1" applyProtection="1">
      <alignment horizontal="center"/>
    </xf>
    <xf numFmtId="10" fontId="19" fillId="0" borderId="22" xfId="357" applyNumberFormat="1" applyFont="1" applyBorder="1" applyAlignment="1" applyProtection="1">
      <alignment horizontal="center"/>
    </xf>
    <xf numFmtId="0" fontId="67" fillId="0" borderId="0" xfId="436" applyFont="1" applyBorder="1" applyProtection="1"/>
    <xf numFmtId="0" fontId="67" fillId="0" borderId="0" xfId="436" applyFont="1" applyProtection="1"/>
    <xf numFmtId="0" fontId="67" fillId="30" borderId="0" xfId="436" applyFont="1" applyFill="1" applyProtection="1"/>
    <xf numFmtId="0" fontId="58" fillId="29" borderId="38" xfId="436" applyFont="1" applyFill="1" applyBorder="1" applyAlignment="1" applyProtection="1">
      <alignment horizontal="center"/>
    </xf>
    <xf numFmtId="42" fontId="58" fillId="33" borderId="39" xfId="430" applyFont="1" applyFill="1" applyBorder="1" applyAlignment="1" applyProtection="1">
      <alignment horizontal="center" vertical="center"/>
    </xf>
    <xf numFmtId="0" fontId="58" fillId="33" borderId="61" xfId="436" applyFont="1" applyFill="1" applyBorder="1" applyAlignment="1" applyProtection="1">
      <alignment horizontal="center" vertical="center"/>
    </xf>
    <xf numFmtId="0" fontId="58" fillId="29" borderId="79" xfId="436" applyFont="1" applyFill="1" applyBorder="1" applyAlignment="1" applyProtection="1">
      <alignment horizontal="center" vertical="center" wrapText="1"/>
    </xf>
    <xf numFmtId="186" fontId="58" fillId="33" borderId="80" xfId="436" applyNumberFormat="1" applyFont="1" applyFill="1" applyBorder="1" applyAlignment="1" applyProtection="1">
      <alignment horizontal="center" vertical="center"/>
    </xf>
    <xf numFmtId="0" fontId="67" fillId="30" borderId="0" xfId="436" applyFont="1" applyFill="1" applyBorder="1" applyProtection="1"/>
    <xf numFmtId="6" fontId="67" fillId="30" borderId="0" xfId="436" applyNumberFormat="1" applyFont="1" applyFill="1" applyProtection="1"/>
    <xf numFmtId="0" fontId="58" fillId="29" borderId="72" xfId="436" applyFont="1" applyFill="1" applyBorder="1" applyAlignment="1" applyProtection="1">
      <alignment horizontal="center" vertical="center"/>
    </xf>
    <xf numFmtId="0" fontId="67" fillId="30" borderId="0" xfId="436" applyFont="1" applyFill="1" applyBorder="1" applyAlignment="1" applyProtection="1">
      <alignment horizontal="center"/>
    </xf>
    <xf numFmtId="0" fontId="67" fillId="30" borderId="0" xfId="436" applyFont="1" applyFill="1" applyAlignment="1" applyProtection="1">
      <alignment horizontal="left"/>
    </xf>
    <xf numFmtId="0" fontId="58" fillId="29" borderId="72" xfId="436" applyFont="1" applyFill="1" applyBorder="1" applyAlignment="1" applyProtection="1">
      <alignment horizontal="center" vertical="center" wrapText="1"/>
    </xf>
    <xf numFmtId="0" fontId="58" fillId="29" borderId="72" xfId="436" applyFont="1" applyFill="1" applyBorder="1" applyAlignment="1" applyProtection="1">
      <alignment vertical="center" wrapText="1"/>
    </xf>
    <xf numFmtId="0" fontId="58" fillId="29" borderId="32" xfId="436" applyFont="1" applyFill="1" applyBorder="1" applyAlignment="1" applyProtection="1">
      <alignment horizontal="center" vertical="center" wrapText="1"/>
    </xf>
    <xf numFmtId="0" fontId="58" fillId="29" borderId="75" xfId="436" applyFont="1" applyFill="1" applyBorder="1" applyAlignment="1" applyProtection="1">
      <alignment horizontal="center" vertical="center" wrapText="1"/>
    </xf>
    <xf numFmtId="0" fontId="58" fillId="30" borderId="72" xfId="436" applyFont="1" applyFill="1" applyBorder="1" applyAlignment="1" applyProtection="1">
      <alignment horizontal="center" vertical="center"/>
    </xf>
    <xf numFmtId="0" fontId="58" fillId="37" borderId="72" xfId="436" applyFont="1" applyFill="1" applyBorder="1" applyAlignment="1" applyProtection="1">
      <alignment horizontal="center" vertical="center" wrapText="1"/>
    </xf>
    <xf numFmtId="198" fontId="67" fillId="30" borderId="72" xfId="436" applyNumberFormat="1" applyFont="1" applyFill="1" applyBorder="1" applyAlignment="1" applyProtection="1">
      <alignment horizontal="center" vertical="center"/>
    </xf>
    <xf numFmtId="10" fontId="67" fillId="30" borderId="72" xfId="343" applyNumberFormat="1" applyFont="1" applyFill="1" applyBorder="1" applyAlignment="1" applyProtection="1">
      <alignment horizontal="center" vertical="center"/>
    </xf>
    <xf numFmtId="2" fontId="67" fillId="30" borderId="72" xfId="436" applyNumberFormat="1" applyFont="1" applyFill="1" applyBorder="1" applyAlignment="1" applyProtection="1">
      <alignment horizontal="center" vertical="center"/>
    </xf>
    <xf numFmtId="2" fontId="58" fillId="30" borderId="72" xfId="436" applyNumberFormat="1" applyFont="1" applyFill="1" applyBorder="1" applyAlignment="1" applyProtection="1">
      <alignment horizontal="center" vertical="center"/>
    </xf>
    <xf numFmtId="1" fontId="58" fillId="0" borderId="72" xfId="436" applyNumberFormat="1" applyFont="1" applyFill="1" applyBorder="1" applyAlignment="1" applyProtection="1">
      <alignment horizontal="center" vertical="center"/>
    </xf>
    <xf numFmtId="0" fontId="67" fillId="0" borderId="0" xfId="436" applyFont="1" applyAlignment="1" applyProtection="1">
      <alignment vertical="center"/>
    </xf>
    <xf numFmtId="1" fontId="67" fillId="0" borderId="0" xfId="436" applyNumberFormat="1" applyFont="1" applyBorder="1" applyAlignment="1" applyProtection="1">
      <alignment horizontal="center" vertical="center"/>
    </xf>
    <xf numFmtId="0" fontId="116" fillId="30" borderId="0" xfId="436" applyFont="1" applyFill="1" applyProtection="1"/>
    <xf numFmtId="41" fontId="116" fillId="30" borderId="0" xfId="436" applyNumberFormat="1" applyFont="1" applyFill="1" applyProtection="1"/>
    <xf numFmtId="9" fontId="116" fillId="30" borderId="0" xfId="436" applyNumberFormat="1" applyFont="1" applyFill="1" applyProtection="1"/>
    <xf numFmtId="0" fontId="59" fillId="0" borderId="72" xfId="0" applyFont="1" applyFill="1" applyBorder="1" applyAlignment="1" applyProtection="1">
      <alignment vertical="center"/>
    </xf>
    <xf numFmtId="0" fontId="88" fillId="33" borderId="72" xfId="350" applyFont="1" applyFill="1" applyBorder="1" applyAlignment="1" applyProtection="1">
      <alignment horizontal="center" vertical="center" wrapText="1"/>
    </xf>
    <xf numFmtId="0" fontId="20" fillId="32" borderId="72" xfId="350" applyFont="1" applyFill="1" applyBorder="1" applyAlignment="1" applyProtection="1">
      <alignment vertical="center" wrapText="1"/>
    </xf>
    <xf numFmtId="0" fontId="19" fillId="32" borderId="72" xfId="350" applyFont="1" applyFill="1" applyBorder="1" applyAlignment="1" applyProtection="1">
      <alignment horizontal="justify" vertical="center" wrapText="1"/>
    </xf>
    <xf numFmtId="0" fontId="20" fillId="32" borderId="72" xfId="350" applyFont="1" applyFill="1" applyBorder="1" applyAlignment="1" applyProtection="1">
      <alignment horizontal="right" vertical="center" wrapText="1"/>
    </xf>
    <xf numFmtId="0" fontId="83" fillId="0" borderId="72" xfId="350" applyFont="1" applyFill="1" applyBorder="1" applyAlignment="1" applyProtection="1">
      <alignment horizontal="left" vertical="center" wrapText="1"/>
    </xf>
    <xf numFmtId="0" fontId="20" fillId="35" borderId="72" xfId="350" applyFont="1" applyFill="1" applyBorder="1" applyAlignment="1" applyProtection="1">
      <alignment vertical="center" wrapText="1"/>
    </xf>
    <xf numFmtId="0" fontId="19" fillId="35" borderId="72" xfId="350" applyFont="1" applyFill="1" applyBorder="1" applyAlignment="1" applyProtection="1">
      <alignment horizontal="justify" vertical="center" wrapText="1"/>
    </xf>
    <xf numFmtId="0" fontId="81" fillId="35" borderId="72" xfId="350" applyFont="1" applyFill="1" applyBorder="1" applyAlignment="1" applyProtection="1">
      <alignment horizontal="right" vertical="center" wrapText="1"/>
    </xf>
    <xf numFmtId="0" fontId="18" fillId="37" borderId="72" xfId="0" applyNumberFormat="1" applyFont="1" applyFill="1" applyBorder="1" applyAlignment="1" applyProtection="1">
      <alignment horizontal="center" vertical="center"/>
      <protection hidden="1"/>
    </xf>
    <xf numFmtId="9" fontId="59" fillId="31" borderId="72" xfId="357" applyFont="1" applyFill="1" applyBorder="1" applyAlignment="1" applyProtection="1">
      <alignment horizontal="center" vertical="center" wrapText="1"/>
    </xf>
    <xf numFmtId="0" fontId="109" fillId="42" borderId="112" xfId="0" applyFont="1" applyFill="1" applyBorder="1" applyAlignment="1" applyProtection="1">
      <alignment vertical="center"/>
    </xf>
    <xf numFmtId="0" fontId="109" fillId="42" borderId="104" xfId="0" applyFont="1" applyFill="1" applyBorder="1" applyAlignment="1" applyProtection="1">
      <alignment vertical="center"/>
    </xf>
    <xf numFmtId="193" fontId="102" fillId="37" borderId="22" xfId="429" applyNumberFormat="1" applyFont="1" applyFill="1" applyBorder="1" applyAlignment="1" applyProtection="1">
      <alignment horizontal="center" vertical="center" wrapText="1"/>
    </xf>
    <xf numFmtId="194" fontId="118" fillId="37" borderId="22" xfId="0" applyNumberFormat="1" applyFont="1" applyFill="1" applyBorder="1" applyAlignment="1" applyProtection="1">
      <alignment horizontal="center" vertical="center"/>
    </xf>
    <xf numFmtId="0" fontId="81" fillId="0" borderId="72" xfId="419" applyFont="1" applyFill="1" applyBorder="1" applyAlignment="1" applyProtection="1">
      <alignment horizontal="center" vertical="center" wrapText="1"/>
    </xf>
    <xf numFmtId="44" fontId="19" fillId="0" borderId="72" xfId="440" applyFont="1" applyFill="1" applyBorder="1" applyAlignment="1" applyProtection="1">
      <alignment horizontal="center" vertical="center" wrapText="1"/>
    </xf>
    <xf numFmtId="8" fontId="19" fillId="0" borderId="72" xfId="440" applyNumberFormat="1" applyFont="1" applyFill="1" applyBorder="1" applyAlignment="1" applyProtection="1">
      <alignment vertical="center" wrapText="1"/>
    </xf>
    <xf numFmtId="41" fontId="0" fillId="0" borderId="0" xfId="441" applyFont="1" applyAlignment="1" applyProtection="1">
      <alignment vertical="center"/>
      <protection hidden="1"/>
    </xf>
    <xf numFmtId="204" fontId="0" fillId="0" borderId="0" xfId="431" applyNumberFormat="1" applyFont="1" applyAlignment="1" applyProtection="1">
      <alignment vertical="center"/>
      <protection hidden="1"/>
    </xf>
    <xf numFmtId="205" fontId="18" fillId="29" borderId="72" xfId="0" applyNumberFormat="1" applyFont="1" applyFill="1" applyBorder="1" applyAlignment="1" applyProtection="1">
      <alignment horizontal="center" vertical="center"/>
      <protection hidden="1"/>
    </xf>
    <xf numFmtId="168" fontId="0" fillId="0" borderId="0" xfId="0" applyNumberFormat="1" applyAlignment="1" applyProtection="1">
      <alignment vertical="center"/>
      <protection hidden="1"/>
    </xf>
    <xf numFmtId="41" fontId="0" fillId="0" borderId="0" xfId="0" applyNumberFormat="1" applyAlignment="1" applyProtection="1">
      <alignment vertical="center"/>
      <protection hidden="1"/>
    </xf>
    <xf numFmtId="41" fontId="67" fillId="0" borderId="0" xfId="441" applyFont="1" applyProtection="1"/>
    <xf numFmtId="41" fontId="119" fillId="30" borderId="0" xfId="441" applyFont="1" applyFill="1" applyProtection="1"/>
    <xf numFmtId="41" fontId="119" fillId="30" borderId="0" xfId="436" applyNumberFormat="1" applyFont="1" applyFill="1" applyProtection="1"/>
    <xf numFmtId="0" fontId="119" fillId="30" borderId="0" xfId="436" applyFont="1" applyFill="1" applyProtection="1"/>
    <xf numFmtId="0" fontId="119" fillId="0" borderId="0" xfId="436" applyFont="1" applyProtection="1"/>
    <xf numFmtId="187" fontId="67" fillId="0" borderId="0" xfId="436" applyNumberFormat="1" applyFont="1" applyFill="1" applyBorder="1" applyAlignment="1" applyProtection="1">
      <alignment vertical="center"/>
    </xf>
    <xf numFmtId="0" fontId="19" fillId="37" borderId="22" xfId="0" applyFont="1" applyFill="1" applyBorder="1" applyAlignment="1" applyProtection="1">
      <alignment horizontal="center" vertical="center"/>
    </xf>
    <xf numFmtId="0" fontId="0" fillId="0" borderId="0" xfId="0" applyProtection="1"/>
    <xf numFmtId="0" fontId="117" fillId="35" borderId="61" xfId="0" applyFont="1" applyFill="1" applyBorder="1" applyAlignment="1" applyProtection="1">
      <alignment horizontal="center" vertical="center" wrapText="1"/>
    </xf>
    <xf numFmtId="0" fontId="0" fillId="35" borderId="38" xfId="0" applyFill="1" applyBorder="1" applyAlignment="1" applyProtection="1">
      <alignment vertical="center" wrapText="1"/>
    </xf>
    <xf numFmtId="203" fontId="2" fillId="32" borderId="68" xfId="440" applyNumberFormat="1" applyFont="1" applyFill="1" applyBorder="1" applyAlignment="1" applyProtection="1">
      <alignment horizontal="right" vertical="center" wrapText="1"/>
    </xf>
    <xf numFmtId="203" fontId="2" fillId="32" borderId="39" xfId="440" applyNumberFormat="1" applyFont="1" applyFill="1" applyBorder="1" applyAlignment="1" applyProtection="1">
      <alignment horizontal="right" vertical="center" wrapText="1"/>
    </xf>
    <xf numFmtId="0" fontId="0" fillId="0" borderId="101" xfId="0" applyBorder="1" applyProtection="1"/>
    <xf numFmtId="203" fontId="0" fillId="0" borderId="101" xfId="0" applyNumberFormat="1" applyBorder="1" applyProtection="1"/>
    <xf numFmtId="191" fontId="0" fillId="0" borderId="101" xfId="0" applyNumberFormat="1" applyBorder="1" applyProtection="1"/>
    <xf numFmtId="0" fontId="0" fillId="35" borderId="108" xfId="0" applyFill="1" applyBorder="1" applyAlignment="1" applyProtection="1">
      <alignment vertical="center" wrapText="1"/>
    </xf>
    <xf numFmtId="203" fontId="2" fillId="32" borderId="72" xfId="440" applyNumberFormat="1" applyFont="1" applyFill="1" applyBorder="1" applyAlignment="1" applyProtection="1">
      <alignment horizontal="right" vertical="center" wrapText="1"/>
    </xf>
    <xf numFmtId="203" fontId="2" fillId="32" borderId="109" xfId="440" applyNumberFormat="1" applyFont="1" applyFill="1" applyBorder="1" applyAlignment="1" applyProtection="1">
      <alignment horizontal="right" vertical="center" wrapText="1"/>
    </xf>
    <xf numFmtId="203" fontId="2" fillId="35" borderId="72" xfId="440" applyNumberFormat="1" applyFont="1" applyFill="1" applyBorder="1" applyAlignment="1" applyProtection="1">
      <alignment horizontal="right" vertical="center" wrapText="1"/>
    </xf>
    <xf numFmtId="0" fontId="117" fillId="35" borderId="79" xfId="0" applyFont="1" applyFill="1" applyBorder="1" applyAlignment="1" applyProtection="1">
      <alignment vertical="center" wrapText="1"/>
    </xf>
    <xf numFmtId="203" fontId="117" fillId="32" borderId="110" xfId="440" applyNumberFormat="1" applyFont="1" applyFill="1" applyBorder="1" applyAlignment="1" applyProtection="1">
      <alignment horizontal="right" vertical="center" wrapText="1"/>
    </xf>
    <xf numFmtId="203" fontId="117" fillId="32" borderId="80" xfId="440" applyNumberFormat="1" applyFont="1" applyFill="1" applyBorder="1" applyAlignment="1" applyProtection="1">
      <alignment horizontal="right" vertical="center" wrapText="1"/>
    </xf>
    <xf numFmtId="0" fontId="16" fillId="37" borderId="101" xfId="0" applyFont="1" applyFill="1" applyBorder="1" applyProtection="1"/>
    <xf numFmtId="9" fontId="0" fillId="37" borderId="101" xfId="357" applyFont="1" applyFill="1" applyBorder="1" applyProtection="1"/>
    <xf numFmtId="0" fontId="59" fillId="0" borderId="81" xfId="0" applyNumberFormat="1" applyFont="1" applyFill="1" applyBorder="1" applyAlignment="1" applyProtection="1">
      <alignment horizontal="center" vertical="center" wrapText="1"/>
      <protection hidden="1"/>
    </xf>
    <xf numFmtId="0" fontId="47" fillId="0" borderId="107" xfId="2" applyFont="1" applyBorder="1" applyAlignment="1" applyProtection="1">
      <alignment horizontal="center" vertical="center" wrapText="1"/>
      <protection hidden="1"/>
    </xf>
    <xf numFmtId="0" fontId="59" fillId="0" borderId="27" xfId="0" applyFont="1" applyFill="1" applyBorder="1" applyAlignment="1" applyProtection="1">
      <alignment vertical="center"/>
    </xf>
    <xf numFmtId="0" fontId="16" fillId="0" borderId="72" xfId="0" applyFont="1" applyBorder="1" applyAlignment="1">
      <alignment horizontal="center" vertical="center" wrapText="1"/>
    </xf>
    <xf numFmtId="0" fontId="16" fillId="0" borderId="72" xfId="0" applyFont="1" applyBorder="1" applyAlignment="1">
      <alignment horizontal="left" vertical="center" wrapText="1"/>
    </xf>
    <xf numFmtId="0" fontId="59" fillId="0" borderId="81" xfId="351" applyNumberFormat="1" applyFont="1" applyBorder="1" applyAlignment="1" applyProtection="1">
      <alignment horizontal="center" vertical="center"/>
      <protection hidden="1"/>
    </xf>
    <xf numFmtId="0" fontId="47" fillId="29" borderId="107" xfId="351" applyFont="1" applyFill="1" applyBorder="1" applyAlignment="1" applyProtection="1">
      <alignment horizontal="center" vertical="center" wrapText="1"/>
      <protection hidden="1"/>
    </xf>
    <xf numFmtId="22" fontId="59" fillId="0" borderId="27" xfId="0" applyNumberFormat="1" applyFont="1" applyBorder="1" applyAlignment="1">
      <alignment horizontal="right" vertical="center" wrapText="1"/>
    </xf>
    <xf numFmtId="22" fontId="59" fillId="0" borderId="72" xfId="0" applyNumberFormat="1" applyFont="1" applyBorder="1" applyAlignment="1">
      <alignment horizontal="center" vertical="center" wrapText="1"/>
    </xf>
    <xf numFmtId="0" fontId="59" fillId="31" borderId="72" xfId="351" applyFont="1" applyFill="1" applyBorder="1" applyAlignment="1" applyProtection="1">
      <alignment horizontal="center" vertical="center" wrapText="1"/>
    </xf>
    <xf numFmtId="0" fontId="59" fillId="31" borderId="27" xfId="0" applyFont="1" applyFill="1" applyBorder="1" applyAlignment="1" applyProtection="1">
      <alignment horizontal="center" vertical="center" wrapText="1"/>
    </xf>
    <xf numFmtId="0" fontId="59" fillId="0" borderId="72" xfId="0" applyFont="1" applyBorder="1" applyAlignment="1">
      <alignment horizontal="center" vertical="center" wrapText="1"/>
    </xf>
    <xf numFmtId="1" fontId="59" fillId="0" borderId="27" xfId="0" applyNumberFormat="1" applyFont="1" applyBorder="1" applyAlignment="1">
      <alignment horizontal="center" vertical="center" wrapText="1"/>
    </xf>
    <xf numFmtId="0" fontId="47" fillId="29" borderId="107" xfId="351" applyFont="1" applyFill="1" applyBorder="1" applyAlignment="1" applyProtection="1">
      <alignment horizontal="center" vertical="center"/>
      <protection hidden="1"/>
    </xf>
    <xf numFmtId="41" fontId="59" fillId="31" borderId="27" xfId="441" applyFont="1" applyFill="1" applyBorder="1" applyAlignment="1" applyProtection="1">
      <alignment horizontal="left" vertical="center" wrapText="1"/>
      <protection hidden="1"/>
    </xf>
    <xf numFmtId="42" fontId="59" fillId="31" borderId="72" xfId="431" applyFont="1" applyFill="1" applyBorder="1" applyAlignment="1" applyProtection="1">
      <alignment horizontal="center" vertical="center" wrapText="1"/>
    </xf>
    <xf numFmtId="9" fontId="16" fillId="0" borderId="72" xfId="0" applyNumberFormat="1" applyFont="1" applyBorder="1" applyAlignment="1">
      <alignment horizontal="center" vertical="center" wrapText="1"/>
    </xf>
    <xf numFmtId="42" fontId="16" fillId="0" borderId="72" xfId="431" applyFont="1" applyBorder="1" applyAlignment="1">
      <alignment horizontal="center" vertical="center" wrapText="1"/>
    </xf>
    <xf numFmtId="0" fontId="20" fillId="37" borderId="104" xfId="0" applyFont="1" applyFill="1" applyBorder="1" applyAlignment="1" applyProtection="1">
      <alignment horizontal="center" vertical="center" wrapText="1"/>
    </xf>
    <xf numFmtId="0" fontId="20" fillId="28" borderId="0" xfId="0" applyFont="1" applyFill="1" applyBorder="1" applyAlignment="1" applyProtection="1">
      <alignment horizontal="center" vertical="center" wrapText="1"/>
    </xf>
    <xf numFmtId="0" fontId="20" fillId="37" borderId="0" xfId="0" applyFont="1" applyFill="1" applyBorder="1" applyAlignment="1" applyProtection="1">
      <alignment horizontal="center" vertical="center" wrapText="1"/>
    </xf>
    <xf numFmtId="0" fontId="20" fillId="28" borderId="0" xfId="0" quotePrefix="1" applyFont="1" applyFill="1" applyBorder="1" applyAlignment="1" applyProtection="1">
      <alignment horizontal="center" vertical="center" wrapText="1"/>
    </xf>
    <xf numFmtId="0" fontId="45" fillId="28" borderId="0" xfId="0" applyNumberFormat="1" applyFont="1" applyFill="1" applyBorder="1" applyAlignment="1" applyProtection="1">
      <alignment horizontal="left" vertical="center" wrapText="1"/>
    </xf>
    <xf numFmtId="0" fontId="45" fillId="28" borderId="113" xfId="0" applyNumberFormat="1" applyFont="1" applyFill="1" applyBorder="1" applyAlignment="1" applyProtection="1">
      <alignment horizontal="left" vertical="center" wrapText="1"/>
    </xf>
    <xf numFmtId="0" fontId="109" fillId="42" borderId="0" xfId="0" applyFont="1" applyFill="1" applyBorder="1" applyAlignment="1" applyProtection="1">
      <alignment vertical="center"/>
    </xf>
    <xf numFmtId="0" fontId="58" fillId="37" borderId="0" xfId="436" applyFont="1" applyFill="1" applyBorder="1" applyAlignment="1" applyProtection="1">
      <alignment horizontal="center" vertical="center"/>
    </xf>
    <xf numFmtId="0" fontId="58" fillId="30" borderId="0" xfId="436" applyFont="1" applyFill="1" applyBorder="1" applyAlignment="1" applyProtection="1">
      <alignment horizontal="left" vertical="center"/>
    </xf>
    <xf numFmtId="0" fontId="117" fillId="35" borderId="61" xfId="0" applyFont="1" applyFill="1" applyBorder="1" applyAlignment="1">
      <alignment horizontal="center" vertical="center" wrapText="1"/>
    </xf>
    <xf numFmtId="0" fontId="0" fillId="35" borderId="38" xfId="0" applyFill="1" applyBorder="1" applyAlignment="1">
      <alignment vertical="center" wrapText="1"/>
    </xf>
    <xf numFmtId="203" fontId="1" fillId="32" borderId="68" xfId="440" applyNumberFormat="1" applyFont="1" applyFill="1" applyBorder="1" applyAlignment="1">
      <alignment horizontal="right" vertical="center" wrapText="1"/>
    </xf>
    <xf numFmtId="0" fontId="0" fillId="35" borderId="108" xfId="0" applyFill="1" applyBorder="1" applyAlignment="1">
      <alignment vertical="center" wrapText="1"/>
    </xf>
    <xf numFmtId="203" fontId="1" fillId="32" borderId="72" xfId="440" applyNumberFormat="1" applyFont="1" applyFill="1" applyBorder="1" applyAlignment="1">
      <alignment horizontal="right" vertical="center" wrapText="1"/>
    </xf>
    <xf numFmtId="203" fontId="1" fillId="35" borderId="72" xfId="440" applyNumberFormat="1" applyFont="1" applyFill="1" applyBorder="1" applyAlignment="1">
      <alignment horizontal="right" vertical="center" wrapText="1"/>
    </xf>
    <xf numFmtId="0" fontId="117" fillId="35" borderId="79" xfId="0" applyFont="1" applyFill="1" applyBorder="1" applyAlignment="1">
      <alignment vertical="center" wrapText="1"/>
    </xf>
    <xf numFmtId="203" fontId="117" fillId="32" borderId="110" xfId="440" applyNumberFormat="1" applyFont="1" applyFill="1" applyBorder="1" applyAlignment="1">
      <alignment horizontal="right" vertical="center" wrapText="1"/>
    </xf>
    <xf numFmtId="0" fontId="0" fillId="0" borderId="101" xfId="0" applyBorder="1" applyAlignment="1" applyProtection="1">
      <alignment vertical="center"/>
    </xf>
    <xf numFmtId="203" fontId="0" fillId="0" borderId="101" xfId="0" applyNumberFormat="1" applyBorder="1" applyAlignment="1" applyProtection="1">
      <alignment vertical="center"/>
    </xf>
    <xf numFmtId="191" fontId="0" fillId="0" borderId="101" xfId="0" applyNumberFormat="1" applyBorder="1" applyAlignment="1" applyProtection="1">
      <alignment vertical="center"/>
    </xf>
    <xf numFmtId="1" fontId="59" fillId="0" borderId="27" xfId="0" applyNumberFormat="1" applyFont="1" applyFill="1" applyBorder="1" applyAlignment="1" applyProtection="1">
      <alignment horizontal="center" vertical="center" wrapText="1"/>
      <protection hidden="1"/>
    </xf>
    <xf numFmtId="4" fontId="59" fillId="0" borderId="27" xfId="3" applyNumberFormat="1" applyFont="1" applyFill="1" applyBorder="1" applyAlignment="1" applyProtection="1">
      <alignment horizontal="left" vertical="center" wrapText="1"/>
      <protection hidden="1"/>
    </xf>
    <xf numFmtId="3" fontId="16" fillId="37" borderId="27" xfId="3" applyNumberFormat="1" applyFont="1" applyFill="1" applyBorder="1" applyAlignment="1" applyProtection="1">
      <alignment horizontal="center" vertical="center" wrapText="1"/>
      <protection hidden="1"/>
    </xf>
    <xf numFmtId="9" fontId="16" fillId="0" borderId="27" xfId="357" applyFont="1" applyFill="1" applyBorder="1" applyAlignment="1" applyProtection="1">
      <alignment horizontal="center" vertical="center"/>
      <protection hidden="1"/>
    </xf>
    <xf numFmtId="4" fontId="47" fillId="32" borderId="27" xfId="2" applyNumberFormat="1" applyFont="1" applyFill="1" applyBorder="1" applyAlignment="1" applyProtection="1">
      <alignment horizontal="center" vertical="center"/>
      <protection hidden="1"/>
    </xf>
    <xf numFmtId="3" fontId="16" fillId="37" borderId="27" xfId="2" applyNumberFormat="1" applyFont="1" applyFill="1" applyBorder="1" applyAlignment="1" applyProtection="1">
      <alignment horizontal="center" vertical="center"/>
      <protection hidden="1"/>
    </xf>
    <xf numFmtId="3" fontId="16" fillId="0" borderId="27" xfId="2" applyNumberFormat="1" applyFont="1" applyFill="1" applyBorder="1" applyAlignment="1" applyProtection="1">
      <alignment horizontal="center" vertical="center"/>
      <protection hidden="1"/>
    </xf>
    <xf numFmtId="0" fontId="45" fillId="33" borderId="72" xfId="2" applyFont="1" applyFill="1" applyBorder="1" applyAlignment="1" applyProtection="1">
      <alignment horizontal="center" vertical="center" wrapText="1"/>
      <protection hidden="1"/>
    </xf>
    <xf numFmtId="9" fontId="59" fillId="37" borderId="72" xfId="2" applyNumberFormat="1" applyFont="1" applyFill="1" applyBorder="1" applyAlignment="1" applyProtection="1">
      <alignment horizontal="center" vertical="center" wrapText="1"/>
    </xf>
    <xf numFmtId="0" fontId="45" fillId="38" borderId="72" xfId="0" applyFont="1" applyFill="1" applyBorder="1" applyAlignment="1" applyProtection="1">
      <alignment horizontal="center" vertical="center" wrapText="1"/>
      <protection hidden="1"/>
    </xf>
    <xf numFmtId="202" fontId="59" fillId="37" borderId="119" xfId="1" applyNumberFormat="1" applyFont="1" applyFill="1" applyBorder="1" applyAlignment="1" applyProtection="1">
      <alignment vertical="center"/>
    </xf>
    <xf numFmtId="1" fontId="59" fillId="0" borderId="108" xfId="0" applyNumberFormat="1" applyFont="1" applyFill="1" applyBorder="1" applyAlignment="1" applyProtection="1">
      <alignment horizontal="center" vertical="center" wrapText="1"/>
      <protection hidden="1"/>
    </xf>
    <xf numFmtId="4" fontId="59" fillId="0" borderId="72" xfId="3" applyNumberFormat="1" applyFont="1" applyFill="1" applyBorder="1" applyAlignment="1" applyProtection="1">
      <alignment horizontal="left" vertical="center" wrapText="1"/>
      <protection hidden="1"/>
    </xf>
    <xf numFmtId="3" fontId="16" fillId="37" borderId="72" xfId="3" applyNumberFormat="1" applyFont="1" applyFill="1" applyBorder="1" applyAlignment="1" applyProtection="1">
      <alignment horizontal="center" vertical="center" wrapText="1"/>
    </xf>
    <xf numFmtId="9" fontId="16" fillId="0" borderId="72" xfId="357" applyFont="1" applyFill="1" applyBorder="1" applyAlignment="1" applyProtection="1">
      <alignment horizontal="center" vertical="center"/>
      <protection hidden="1"/>
    </xf>
    <xf numFmtId="4" fontId="47" fillId="32" borderId="72" xfId="2" applyNumberFormat="1" applyFont="1" applyFill="1" applyBorder="1" applyAlignment="1" applyProtection="1">
      <alignment horizontal="center" vertical="center"/>
      <protection hidden="1"/>
    </xf>
    <xf numFmtId="3" fontId="16" fillId="37" borderId="72" xfId="2" applyNumberFormat="1" applyFont="1" applyFill="1" applyBorder="1" applyAlignment="1" applyProtection="1">
      <alignment horizontal="center" vertical="center"/>
    </xf>
    <xf numFmtId="200" fontId="16" fillId="0" borderId="72" xfId="2" applyNumberFormat="1" applyFont="1" applyFill="1" applyBorder="1" applyAlignment="1" applyProtection="1">
      <alignment horizontal="center" vertical="center"/>
      <protection hidden="1"/>
    </xf>
    <xf numFmtId="4" fontId="47" fillId="32" borderId="109" xfId="2" applyNumberFormat="1" applyFont="1" applyFill="1" applyBorder="1" applyAlignment="1" applyProtection="1">
      <alignment horizontal="center" vertical="center"/>
      <protection hidden="1"/>
    </xf>
    <xf numFmtId="9" fontId="16" fillId="0" borderId="72" xfId="357" applyNumberFormat="1" applyFont="1" applyFill="1" applyBorder="1" applyAlignment="1" applyProtection="1">
      <alignment horizontal="center" vertical="center"/>
      <protection hidden="1"/>
    </xf>
    <xf numFmtId="1" fontId="59" fillId="0" borderId="79" xfId="0" applyNumberFormat="1" applyFont="1" applyFill="1" applyBorder="1" applyAlignment="1" applyProtection="1">
      <alignment horizontal="center" vertical="center" wrapText="1"/>
      <protection hidden="1"/>
    </xf>
    <xf numFmtId="4" fontId="59" fillId="0" borderId="110" xfId="3" applyNumberFormat="1" applyFont="1" applyFill="1" applyBorder="1" applyAlignment="1" applyProtection="1">
      <alignment horizontal="left" vertical="center" wrapText="1"/>
      <protection hidden="1"/>
    </xf>
    <xf numFmtId="3" fontId="16" fillId="37" borderId="110" xfId="3" applyNumberFormat="1" applyFont="1" applyFill="1" applyBorder="1" applyAlignment="1" applyProtection="1">
      <alignment horizontal="center" vertical="center" wrapText="1"/>
    </xf>
    <xf numFmtId="9" fontId="16" fillId="0" borderId="110" xfId="357" applyFont="1" applyFill="1" applyBorder="1" applyAlignment="1" applyProtection="1">
      <alignment horizontal="center" vertical="center"/>
      <protection hidden="1"/>
    </xf>
    <xf numFmtId="4" fontId="47" fillId="32" borderId="110" xfId="2" applyNumberFormat="1" applyFont="1" applyFill="1" applyBorder="1" applyAlignment="1" applyProtection="1">
      <alignment horizontal="center" vertical="center"/>
      <protection hidden="1"/>
    </xf>
    <xf numFmtId="3" fontId="16" fillId="37" borderId="110" xfId="2" applyNumberFormat="1" applyFont="1" applyFill="1" applyBorder="1" applyAlignment="1" applyProtection="1">
      <alignment horizontal="center" vertical="center"/>
    </xf>
    <xf numFmtId="200" fontId="16" fillId="0" borderId="110" xfId="2" applyNumberFormat="1" applyFont="1" applyFill="1" applyBorder="1" applyAlignment="1" applyProtection="1">
      <alignment horizontal="center" vertical="center"/>
      <protection hidden="1"/>
    </xf>
    <xf numFmtId="4" fontId="47" fillId="32" borderId="80" xfId="2" applyNumberFormat="1" applyFont="1" applyFill="1" applyBorder="1" applyAlignment="1" applyProtection="1">
      <alignment horizontal="center" vertical="center"/>
      <protection hidden="1"/>
    </xf>
    <xf numFmtId="1" fontId="59" fillId="0" borderId="120" xfId="0" applyNumberFormat="1" applyFont="1" applyFill="1" applyBorder="1" applyAlignment="1" applyProtection="1">
      <alignment horizontal="center" vertical="center" wrapText="1"/>
      <protection hidden="1"/>
    </xf>
    <xf numFmtId="3" fontId="16" fillId="37" borderId="27" xfId="3" applyNumberFormat="1" applyFont="1" applyFill="1" applyBorder="1" applyAlignment="1" applyProtection="1">
      <alignment horizontal="center" vertical="center" wrapText="1"/>
    </xf>
    <xf numFmtId="3" fontId="16" fillId="37" borderId="27" xfId="2" applyNumberFormat="1" applyFont="1" applyFill="1" applyBorder="1" applyAlignment="1" applyProtection="1">
      <alignment horizontal="center" vertical="center"/>
    </xf>
    <xf numFmtId="200" fontId="16" fillId="0" borderId="27" xfId="2" applyNumberFormat="1" applyFont="1" applyFill="1" applyBorder="1" applyAlignment="1" applyProtection="1">
      <alignment horizontal="center" vertical="center"/>
      <protection hidden="1"/>
    </xf>
    <xf numFmtId="4" fontId="47" fillId="32" borderId="121" xfId="2" applyNumberFormat="1" applyFont="1" applyFill="1" applyBorder="1" applyAlignment="1" applyProtection="1">
      <alignment horizontal="center" vertical="center"/>
      <protection hidden="1"/>
    </xf>
    <xf numFmtId="0" fontId="45" fillId="33" borderId="110" xfId="2" applyFont="1" applyFill="1" applyBorder="1" applyAlignment="1" applyProtection="1">
      <alignment horizontal="center" vertical="center" wrapText="1"/>
      <protection hidden="1"/>
    </xf>
    <xf numFmtId="0" fontId="45" fillId="38" borderId="110" xfId="2" applyFont="1" applyFill="1" applyBorder="1" applyAlignment="1" applyProtection="1">
      <alignment horizontal="center" vertical="center" wrapText="1"/>
      <protection hidden="1"/>
    </xf>
    <xf numFmtId="0" fontId="45" fillId="38" borderId="80" xfId="2" applyFont="1" applyFill="1" applyBorder="1" applyAlignment="1" applyProtection="1">
      <alignment horizontal="center" vertical="center" wrapText="1"/>
      <protection hidden="1"/>
    </xf>
    <xf numFmtId="0" fontId="81" fillId="53" borderId="72" xfId="344" applyFont="1" applyFill="1" applyBorder="1" applyAlignment="1" applyProtection="1">
      <alignment horizontal="center" vertical="center"/>
    </xf>
    <xf numFmtId="0" fontId="20" fillId="53" borderId="72" xfId="350" applyFont="1" applyFill="1" applyBorder="1" applyAlignment="1" applyProtection="1">
      <alignment horizontal="center" vertical="center" wrapText="1"/>
    </xf>
    <xf numFmtId="0" fontId="81" fillId="0" borderId="0" xfId="350" applyFont="1" applyAlignment="1" applyProtection="1">
      <alignment horizontal="center" vertical="center" wrapText="1"/>
    </xf>
    <xf numFmtId="0" fontId="89" fillId="0" borderId="72" xfId="350" applyFont="1" applyFill="1" applyBorder="1" applyAlignment="1" applyProtection="1">
      <alignment horizontal="right" vertical="center" wrapText="1"/>
    </xf>
    <xf numFmtId="168" fontId="89" fillId="0" borderId="72" xfId="440" applyNumberFormat="1" applyFont="1" applyFill="1" applyBorder="1" applyAlignment="1" applyProtection="1">
      <alignment horizontal="right" vertical="center" wrapText="1"/>
    </xf>
    <xf numFmtId="1" fontId="3" fillId="0" borderId="72" xfId="350" applyNumberFormat="1" applyFont="1" applyFill="1" applyBorder="1" applyAlignment="1" applyProtection="1">
      <alignment horizontal="center" vertical="center" wrapText="1"/>
    </xf>
    <xf numFmtId="198" fontId="119" fillId="30" borderId="0" xfId="436" applyNumberFormat="1" applyFont="1" applyFill="1" applyProtection="1"/>
    <xf numFmtId="182" fontId="0" fillId="0" borderId="0" xfId="0" applyNumberFormat="1" applyAlignment="1" applyProtection="1">
      <alignment vertical="center"/>
      <protection hidden="1"/>
    </xf>
    <xf numFmtId="0" fontId="65" fillId="53" borderId="22" xfId="0" applyFont="1" applyFill="1" applyBorder="1" applyAlignment="1" applyProtection="1">
      <alignment horizontal="center" vertical="center"/>
    </xf>
    <xf numFmtId="0" fontId="0" fillId="0" borderId="72" xfId="0" applyBorder="1" applyAlignment="1">
      <alignment horizontal="center" vertical="center"/>
    </xf>
    <xf numFmtId="0" fontId="0" fillId="0" borderId="72" xfId="0" applyBorder="1" applyAlignment="1">
      <alignment horizontal="left" vertical="center"/>
    </xf>
    <xf numFmtId="0" fontId="16" fillId="0" borderId="72" xfId="0" applyFont="1" applyBorder="1" applyAlignment="1">
      <alignment horizontal="center" vertical="center"/>
    </xf>
    <xf numFmtId="0" fontId="16" fillId="28" borderId="72" xfId="0" applyFont="1" applyFill="1" applyBorder="1" applyAlignment="1">
      <alignment horizontal="center" vertical="center"/>
    </xf>
    <xf numFmtId="0" fontId="65" fillId="0" borderId="72" xfId="0" applyFont="1" applyBorder="1" applyAlignment="1" applyProtection="1">
      <alignment horizontal="center" vertical="center"/>
      <protection hidden="1"/>
    </xf>
    <xf numFmtId="0" fontId="52" fillId="31" borderId="23" xfId="0" applyFont="1" applyFill="1" applyBorder="1" applyAlignment="1" applyProtection="1">
      <alignment horizontal="center" vertical="center" wrapText="1"/>
      <protection hidden="1"/>
    </xf>
    <xf numFmtId="0" fontId="52" fillId="31" borderId="25" xfId="0" applyFont="1" applyFill="1" applyBorder="1" applyAlignment="1" applyProtection="1">
      <alignment horizontal="center" vertical="center" wrapText="1"/>
      <protection hidden="1"/>
    </xf>
    <xf numFmtId="0" fontId="16" fillId="0" borderId="0" xfId="0" applyFont="1" applyFill="1" applyAlignment="1" applyProtection="1">
      <alignment horizontal="justify" vertical="top" wrapText="1"/>
      <protection hidden="1"/>
    </xf>
    <xf numFmtId="0" fontId="20" fillId="31" borderId="20" xfId="0" applyFont="1" applyFill="1" applyBorder="1" applyAlignment="1" applyProtection="1">
      <alignment horizontal="center" vertical="center" wrapText="1"/>
      <protection hidden="1"/>
    </xf>
    <xf numFmtId="0" fontId="20" fillId="31" borderId="17" xfId="0" applyFont="1" applyFill="1" applyBorder="1" applyAlignment="1" applyProtection="1">
      <alignment horizontal="center" vertical="center" wrapText="1"/>
      <protection hidden="1"/>
    </xf>
    <xf numFmtId="0" fontId="59" fillId="31" borderId="18" xfId="0" applyFont="1" applyFill="1" applyBorder="1" applyAlignment="1" applyProtection="1">
      <alignment horizontal="justify" vertical="center" wrapText="1"/>
    </xf>
    <xf numFmtId="0" fontId="59" fillId="31" borderId="19" xfId="0" applyFont="1" applyFill="1" applyBorder="1" applyAlignment="1" applyProtection="1">
      <alignment horizontal="justify" vertical="center" wrapText="1"/>
    </xf>
    <xf numFmtId="0" fontId="17" fillId="31" borderId="18" xfId="0" applyFont="1" applyFill="1" applyBorder="1" applyAlignment="1" applyProtection="1">
      <alignment horizontal="center" vertical="center" wrapText="1"/>
      <protection hidden="1"/>
    </xf>
    <xf numFmtId="0" fontId="17" fillId="31" borderId="19" xfId="0" applyFont="1" applyFill="1" applyBorder="1" applyAlignment="1" applyProtection="1">
      <alignment horizontal="center" vertical="center" wrapText="1"/>
      <protection hidden="1"/>
    </xf>
    <xf numFmtId="0" fontId="59" fillId="0" borderId="0" xfId="351" applyFont="1" applyAlignment="1" applyProtection="1">
      <alignment horizontal="center" vertical="center" wrapText="1"/>
      <protection hidden="1"/>
    </xf>
    <xf numFmtId="0" fontId="59" fillId="0" borderId="0" xfId="351" applyFont="1" applyAlignment="1" applyProtection="1">
      <alignment horizontal="center" vertical="center"/>
      <protection hidden="1"/>
    </xf>
    <xf numFmtId="0" fontId="59" fillId="31" borderId="23" xfId="351" applyFont="1" applyFill="1" applyBorder="1" applyAlignment="1" applyProtection="1">
      <alignment horizontal="center"/>
      <protection hidden="1"/>
    </xf>
    <xf numFmtId="0" fontId="59" fillId="31" borderId="18" xfId="351" applyFont="1" applyFill="1" applyBorder="1" applyAlignment="1" applyProtection="1">
      <alignment horizontal="center"/>
      <protection hidden="1"/>
    </xf>
    <xf numFmtId="0" fontId="47" fillId="31" borderId="24" xfId="351" applyFont="1" applyFill="1" applyBorder="1" applyAlignment="1" applyProtection="1">
      <alignment horizontal="center" wrapText="1"/>
      <protection hidden="1"/>
    </xf>
    <xf numFmtId="0" fontId="47" fillId="31" borderId="77" xfId="351" applyFont="1" applyFill="1" applyBorder="1" applyAlignment="1" applyProtection="1">
      <alignment horizontal="center" wrapText="1"/>
      <protection hidden="1"/>
    </xf>
    <xf numFmtId="0" fontId="47" fillId="31" borderId="25" xfId="351" applyFont="1" applyFill="1" applyBorder="1" applyAlignment="1" applyProtection="1">
      <alignment horizontal="center" wrapText="1"/>
      <protection hidden="1"/>
    </xf>
    <xf numFmtId="0" fontId="47" fillId="31" borderId="0" xfId="351" applyFont="1" applyFill="1" applyBorder="1" applyAlignment="1" applyProtection="1">
      <alignment horizontal="center"/>
      <protection hidden="1"/>
    </xf>
    <xf numFmtId="0" fontId="47" fillId="31" borderId="19" xfId="351" applyFont="1" applyFill="1" applyBorder="1" applyAlignment="1" applyProtection="1">
      <alignment horizontal="center"/>
      <protection hidden="1"/>
    </xf>
    <xf numFmtId="0" fontId="47" fillId="31" borderId="0" xfId="351" applyFont="1" applyFill="1" applyBorder="1" applyAlignment="1" applyProtection="1">
      <alignment horizontal="center" vertical="center" wrapText="1"/>
      <protection hidden="1"/>
    </xf>
    <xf numFmtId="0" fontId="47" fillId="31" borderId="19" xfId="351" applyFont="1" applyFill="1" applyBorder="1" applyAlignment="1" applyProtection="1">
      <alignment horizontal="center" vertical="center" wrapText="1"/>
      <protection hidden="1"/>
    </xf>
    <xf numFmtId="0" fontId="47" fillId="31" borderId="20" xfId="351" applyFont="1" applyFill="1" applyBorder="1" applyAlignment="1" applyProtection="1">
      <alignment horizontal="center" vertical="center" wrapText="1"/>
      <protection hidden="1"/>
    </xf>
    <xf numFmtId="0" fontId="47" fillId="31" borderId="21" xfId="351" applyFont="1" applyFill="1" applyBorder="1" applyAlignment="1" applyProtection="1">
      <alignment horizontal="center" vertical="center" wrapText="1"/>
      <protection hidden="1"/>
    </xf>
    <xf numFmtId="0" fontId="47" fillId="31" borderId="17" xfId="351" applyFont="1" applyFill="1" applyBorder="1" applyAlignment="1" applyProtection="1">
      <alignment horizontal="center" vertical="center" wrapText="1"/>
      <protection hidden="1"/>
    </xf>
    <xf numFmtId="0" fontId="47" fillId="32" borderId="20" xfId="351" applyFont="1" applyFill="1" applyBorder="1" applyAlignment="1" applyProtection="1">
      <alignment horizontal="center" wrapText="1"/>
    </xf>
    <xf numFmtId="0" fontId="47" fillId="32" borderId="21" xfId="351" applyFont="1" applyFill="1" applyBorder="1" applyAlignment="1" applyProtection="1">
      <alignment horizontal="center" wrapText="1"/>
    </xf>
    <xf numFmtId="0" fontId="3" fillId="35" borderId="67" xfId="350" applyFont="1" applyFill="1" applyBorder="1" applyAlignment="1" applyProtection="1">
      <alignment horizontal="center" vertical="center" wrapText="1"/>
    </xf>
    <xf numFmtId="0" fontId="3" fillId="35" borderId="32" xfId="350" applyFont="1" applyFill="1" applyBorder="1" applyAlignment="1" applyProtection="1">
      <alignment horizontal="center" vertical="center" wrapText="1"/>
    </xf>
    <xf numFmtId="0" fontId="3" fillId="35" borderId="27" xfId="350" applyFont="1" applyFill="1" applyBorder="1" applyAlignment="1" applyProtection="1">
      <alignment horizontal="center" vertical="center" wrapText="1"/>
    </xf>
    <xf numFmtId="0" fontId="115" fillId="0" borderId="107" xfId="350" applyFont="1" applyFill="1" applyBorder="1" applyAlignment="1" applyProtection="1">
      <alignment horizontal="center" vertical="center" wrapText="1"/>
    </xf>
    <xf numFmtId="0" fontId="115" fillId="0" borderId="32" xfId="350" applyFont="1" applyFill="1" applyBorder="1" applyAlignment="1" applyProtection="1">
      <alignment horizontal="center" vertical="center" wrapText="1"/>
    </xf>
    <xf numFmtId="0" fontId="115" fillId="0" borderId="27" xfId="350" applyFont="1" applyFill="1" applyBorder="1" applyAlignment="1" applyProtection="1">
      <alignment horizontal="center" vertical="center" wrapText="1"/>
    </xf>
    <xf numFmtId="0" fontId="59" fillId="0" borderId="33" xfId="2" applyNumberFormat="1" applyFont="1" applyFill="1" applyBorder="1" applyAlignment="1" applyProtection="1">
      <alignment horizontal="center" vertical="center" wrapText="1"/>
      <protection hidden="1"/>
    </xf>
    <xf numFmtId="0" fontId="59" fillId="0" borderId="32" xfId="2" applyNumberFormat="1" applyFont="1" applyFill="1" applyBorder="1" applyAlignment="1" applyProtection="1">
      <alignment horizontal="center" vertical="center" wrapText="1"/>
      <protection hidden="1"/>
    </xf>
    <xf numFmtId="0" fontId="59" fillId="0" borderId="27" xfId="2" applyNumberFormat="1" applyFont="1" applyFill="1" applyBorder="1" applyAlignment="1" applyProtection="1">
      <alignment horizontal="center" vertical="center" wrapText="1"/>
      <protection hidden="1"/>
    </xf>
    <xf numFmtId="0" fontId="60" fillId="33" borderId="33" xfId="0" applyFont="1" applyFill="1" applyBorder="1" applyAlignment="1" applyProtection="1">
      <alignment horizontal="center" vertical="center" textRotation="255" wrapText="1"/>
      <protection hidden="1"/>
    </xf>
    <xf numFmtId="0" fontId="60" fillId="33" borderId="32" xfId="0" applyFont="1" applyFill="1" applyBorder="1" applyAlignment="1" applyProtection="1">
      <alignment horizontal="center" vertical="center" textRotation="255" wrapText="1"/>
      <protection hidden="1"/>
    </xf>
    <xf numFmtId="0" fontId="60" fillId="33" borderId="27" xfId="0" applyFont="1" applyFill="1" applyBorder="1" applyAlignment="1" applyProtection="1">
      <alignment horizontal="center" vertical="center" textRotation="255" wrapText="1"/>
      <protection hidden="1"/>
    </xf>
    <xf numFmtId="4" fontId="47" fillId="0" borderId="33" xfId="2" applyNumberFormat="1" applyFont="1" applyFill="1" applyBorder="1" applyAlignment="1" applyProtection="1">
      <alignment horizontal="center" vertical="center" wrapText="1"/>
      <protection hidden="1"/>
    </xf>
    <xf numFmtId="4" fontId="47" fillId="0" borderId="32" xfId="2" applyNumberFormat="1" applyFont="1" applyFill="1" applyBorder="1" applyAlignment="1" applyProtection="1">
      <alignment horizontal="center" vertical="center" wrapText="1"/>
      <protection hidden="1"/>
    </xf>
    <xf numFmtId="4" fontId="47" fillId="0" borderId="27" xfId="2" applyNumberFormat="1" applyFont="1" applyFill="1" applyBorder="1" applyAlignment="1" applyProtection="1">
      <alignment horizontal="center" vertical="center" wrapText="1"/>
      <protection hidden="1"/>
    </xf>
    <xf numFmtId="0" fontId="59" fillId="39" borderId="33" xfId="2" applyNumberFormat="1" applyFont="1" applyFill="1" applyBorder="1" applyAlignment="1" applyProtection="1">
      <alignment horizontal="center" vertical="center" wrapText="1"/>
      <protection hidden="1"/>
    </xf>
    <xf numFmtId="0" fontId="59" fillId="39" borderId="32" xfId="2" applyNumberFormat="1" applyFont="1" applyFill="1" applyBorder="1" applyAlignment="1" applyProtection="1">
      <alignment horizontal="center" vertical="center" wrapText="1"/>
      <protection hidden="1"/>
    </xf>
    <xf numFmtId="0" fontId="59" fillId="39" borderId="27" xfId="2" applyNumberFormat="1" applyFont="1" applyFill="1" applyBorder="1" applyAlignment="1" applyProtection="1">
      <alignment horizontal="center" vertical="center" wrapText="1"/>
      <protection hidden="1"/>
    </xf>
    <xf numFmtId="9" fontId="59" fillId="0" borderId="33" xfId="2" applyNumberFormat="1" applyFont="1" applyFill="1" applyBorder="1" applyAlignment="1" applyProtection="1">
      <alignment horizontal="center" vertical="center" wrapText="1"/>
      <protection hidden="1"/>
    </xf>
    <xf numFmtId="9" fontId="59" fillId="0" borderId="32" xfId="2" applyNumberFormat="1" applyFont="1" applyFill="1" applyBorder="1" applyAlignment="1" applyProtection="1">
      <alignment horizontal="center" vertical="center" wrapText="1"/>
      <protection hidden="1"/>
    </xf>
    <xf numFmtId="9" fontId="59" fillId="0" borderId="27" xfId="2" applyNumberFormat="1" applyFont="1" applyFill="1" applyBorder="1" applyAlignment="1" applyProtection="1">
      <alignment horizontal="center" vertical="center" wrapText="1"/>
      <protection hidden="1"/>
    </xf>
    <xf numFmtId="0" fontId="47" fillId="39" borderId="33" xfId="2" applyFont="1" applyFill="1" applyBorder="1" applyAlignment="1" applyProtection="1">
      <alignment horizontal="center" vertical="center" wrapText="1"/>
      <protection hidden="1"/>
    </xf>
    <xf numFmtId="0" fontId="47" fillId="39" borderId="32" xfId="2" applyFont="1" applyFill="1" applyBorder="1" applyAlignment="1" applyProtection="1">
      <alignment horizontal="center" vertical="center" wrapText="1"/>
      <protection hidden="1"/>
    </xf>
    <xf numFmtId="0" fontId="47" fillId="39" borderId="27" xfId="2" applyFont="1" applyFill="1" applyBorder="1" applyAlignment="1" applyProtection="1">
      <alignment horizontal="center" vertical="center" wrapText="1"/>
      <protection hidden="1"/>
    </xf>
    <xf numFmtId="0" fontId="59" fillId="0" borderId="33" xfId="2" applyFont="1" applyFill="1" applyBorder="1" applyAlignment="1" applyProtection="1">
      <alignment horizontal="center" vertical="center" wrapText="1"/>
      <protection hidden="1"/>
    </xf>
    <xf numFmtId="0" fontId="59" fillId="0" borderId="32" xfId="2" applyFont="1" applyFill="1" applyBorder="1" applyAlignment="1" applyProtection="1">
      <alignment horizontal="center" vertical="center" wrapText="1"/>
      <protection hidden="1"/>
    </xf>
    <xf numFmtId="0" fontId="59" fillId="0" borderId="27" xfId="2" applyFont="1" applyFill="1" applyBorder="1" applyAlignment="1" applyProtection="1">
      <alignment horizontal="center" vertical="center" wrapText="1"/>
      <protection hidden="1"/>
    </xf>
    <xf numFmtId="0" fontId="20" fillId="0" borderId="33" xfId="3" applyNumberFormat="1" applyFont="1" applyFill="1" applyBorder="1" applyAlignment="1" applyProtection="1">
      <alignment horizontal="center" vertical="center" wrapText="1"/>
      <protection hidden="1"/>
    </xf>
    <xf numFmtId="0" fontId="20" fillId="0" borderId="32" xfId="3" applyNumberFormat="1" applyFont="1" applyFill="1" applyBorder="1" applyAlignment="1" applyProtection="1">
      <alignment horizontal="center" vertical="center" wrapText="1"/>
      <protection hidden="1"/>
    </xf>
    <xf numFmtId="0" fontId="20" fillId="0" borderId="27" xfId="3" applyNumberFormat="1" applyFont="1" applyFill="1" applyBorder="1" applyAlignment="1" applyProtection="1">
      <alignment horizontal="center" vertical="center" wrapText="1"/>
      <protection hidden="1"/>
    </xf>
    <xf numFmtId="4" fontId="17" fillId="36" borderId="33" xfId="2" applyNumberFormat="1" applyFont="1" applyFill="1" applyBorder="1" applyAlignment="1" applyProtection="1">
      <alignment horizontal="center" vertical="center" wrapText="1"/>
      <protection hidden="1"/>
    </xf>
    <xf numFmtId="4" fontId="17" fillId="36" borderId="32" xfId="2" applyNumberFormat="1" applyFont="1" applyFill="1" applyBorder="1" applyAlignment="1" applyProtection="1">
      <alignment horizontal="center" vertical="center" wrapText="1"/>
      <protection hidden="1"/>
    </xf>
    <xf numFmtId="4" fontId="17" fillId="36" borderId="27" xfId="2" applyNumberFormat="1" applyFont="1" applyFill="1" applyBorder="1" applyAlignment="1" applyProtection="1">
      <alignment horizontal="center" vertical="center" wrapText="1"/>
      <protection hidden="1"/>
    </xf>
    <xf numFmtId="0" fontId="75" fillId="0" borderId="34" xfId="1" applyNumberFormat="1" applyFont="1" applyFill="1" applyBorder="1" applyAlignment="1" applyProtection="1">
      <alignment horizontal="center" vertical="center" wrapText="1"/>
      <protection hidden="1"/>
    </xf>
    <xf numFmtId="0" fontId="75" fillId="0" borderId="36" xfId="1" applyNumberFormat="1" applyFont="1" applyFill="1" applyBorder="1" applyAlignment="1" applyProtection="1">
      <alignment horizontal="center" vertical="center" wrapText="1"/>
      <protection hidden="1"/>
    </xf>
    <xf numFmtId="0" fontId="75" fillId="0" borderId="37" xfId="1" applyNumberFormat="1" applyFont="1" applyFill="1" applyBorder="1" applyAlignment="1" applyProtection="1">
      <alignment horizontal="center" vertical="center" wrapText="1"/>
      <protection hidden="1"/>
    </xf>
    <xf numFmtId="0" fontId="75" fillId="0" borderId="20" xfId="1" applyNumberFormat="1" applyFont="1" applyFill="1" applyBorder="1" applyAlignment="1" applyProtection="1">
      <alignment horizontal="center" vertical="center" wrapText="1"/>
      <protection hidden="1"/>
    </xf>
    <xf numFmtId="0" fontId="75" fillId="0" borderId="21" xfId="1" applyNumberFormat="1" applyFont="1" applyFill="1" applyBorder="1" applyAlignment="1" applyProtection="1">
      <alignment horizontal="center" vertical="center" wrapText="1"/>
      <protection hidden="1"/>
    </xf>
    <xf numFmtId="0" fontId="75" fillId="0" borderId="17" xfId="1" applyNumberFormat="1" applyFont="1" applyFill="1" applyBorder="1" applyAlignment="1" applyProtection="1">
      <alignment horizontal="center" vertical="center" wrapText="1"/>
      <protection hidden="1"/>
    </xf>
    <xf numFmtId="0" fontId="17" fillId="34" borderId="2" xfId="0" applyFont="1" applyFill="1" applyBorder="1" applyAlignment="1" applyProtection="1">
      <alignment horizontal="center" vertical="center" wrapText="1"/>
      <protection hidden="1"/>
    </xf>
    <xf numFmtId="0" fontId="17" fillId="34" borderId="35" xfId="0" applyFont="1" applyFill="1" applyBorder="1" applyAlignment="1" applyProtection="1">
      <alignment horizontal="center" vertical="center" wrapText="1"/>
      <protection hidden="1"/>
    </xf>
    <xf numFmtId="0" fontId="59" fillId="31" borderId="33" xfId="2" applyNumberFormat="1" applyFont="1" applyFill="1" applyBorder="1" applyAlignment="1" applyProtection="1">
      <alignment horizontal="center" vertical="center" wrapText="1"/>
      <protection hidden="1"/>
    </xf>
    <xf numFmtId="0" fontId="59" fillId="31" borderId="32" xfId="2" applyNumberFormat="1" applyFont="1" applyFill="1" applyBorder="1" applyAlignment="1" applyProtection="1">
      <alignment horizontal="center" vertical="center" wrapText="1"/>
      <protection hidden="1"/>
    </xf>
    <xf numFmtId="0" fontId="59" fillId="31" borderId="27" xfId="2" applyNumberFormat="1" applyFont="1" applyFill="1" applyBorder="1" applyAlignment="1" applyProtection="1">
      <alignment horizontal="center" vertical="center" wrapText="1"/>
      <protection hidden="1"/>
    </xf>
    <xf numFmtId="0" fontId="75" fillId="0" borderId="33" xfId="1" applyNumberFormat="1" applyFont="1" applyFill="1" applyBorder="1" applyAlignment="1" applyProtection="1">
      <alignment horizontal="center" vertical="center" wrapText="1"/>
      <protection hidden="1"/>
    </xf>
    <xf numFmtId="0" fontId="75" fillId="0" borderId="27" xfId="1" applyNumberFormat="1" applyFont="1" applyFill="1" applyBorder="1" applyAlignment="1" applyProtection="1">
      <alignment horizontal="center" vertical="center" wrapText="1"/>
      <protection hidden="1"/>
    </xf>
    <xf numFmtId="4" fontId="47" fillId="31" borderId="33" xfId="2" applyNumberFormat="1" applyFont="1" applyFill="1" applyBorder="1" applyAlignment="1" applyProtection="1">
      <alignment horizontal="center" vertical="center" wrapText="1"/>
      <protection hidden="1"/>
    </xf>
    <xf numFmtId="4" fontId="47" fillId="31" borderId="32" xfId="2" applyNumberFormat="1" applyFont="1" applyFill="1" applyBorder="1" applyAlignment="1" applyProtection="1">
      <alignment horizontal="center" vertical="center" wrapText="1"/>
      <protection hidden="1"/>
    </xf>
    <xf numFmtId="4" fontId="47" fillId="31" borderId="27" xfId="2" applyNumberFormat="1" applyFont="1" applyFill="1" applyBorder="1" applyAlignment="1" applyProtection="1">
      <alignment horizontal="center" vertical="center" wrapText="1"/>
      <protection hidden="1"/>
    </xf>
    <xf numFmtId="9" fontId="59" fillId="31" borderId="33" xfId="2" applyNumberFormat="1" applyFont="1" applyFill="1" applyBorder="1" applyAlignment="1" applyProtection="1">
      <alignment horizontal="center" vertical="center" wrapText="1"/>
      <protection hidden="1"/>
    </xf>
    <xf numFmtId="9" fontId="59" fillId="31" borderId="32" xfId="2" applyNumberFormat="1" applyFont="1" applyFill="1" applyBorder="1" applyAlignment="1" applyProtection="1">
      <alignment horizontal="center" vertical="center" wrapText="1"/>
      <protection hidden="1"/>
    </xf>
    <xf numFmtId="9" fontId="59" fillId="31" borderId="27" xfId="2" applyNumberFormat="1" applyFont="1" applyFill="1" applyBorder="1" applyAlignment="1" applyProtection="1">
      <alignment horizontal="center" vertical="center" wrapText="1"/>
      <protection hidden="1"/>
    </xf>
    <xf numFmtId="0" fontId="59" fillId="28" borderId="33" xfId="2" applyFont="1" applyFill="1" applyBorder="1" applyAlignment="1" applyProtection="1">
      <alignment horizontal="center" vertical="center" wrapText="1"/>
      <protection hidden="1"/>
    </xf>
    <xf numFmtId="0" fontId="59" fillId="28" borderId="32" xfId="2" applyFont="1" applyFill="1" applyBorder="1" applyAlignment="1" applyProtection="1">
      <alignment horizontal="center" vertical="center" wrapText="1"/>
      <protection hidden="1"/>
    </xf>
    <xf numFmtId="0" fontId="59" fillId="28" borderId="27" xfId="2" applyFont="1" applyFill="1" applyBorder="1" applyAlignment="1" applyProtection="1">
      <alignment horizontal="center" vertical="center" wrapText="1"/>
      <protection hidden="1"/>
    </xf>
    <xf numFmtId="0" fontId="20" fillId="28" borderId="33" xfId="3" applyNumberFormat="1" applyFont="1" applyFill="1" applyBorder="1" applyAlignment="1" applyProtection="1">
      <alignment horizontal="center" vertical="center" wrapText="1"/>
      <protection hidden="1"/>
    </xf>
    <xf numFmtId="0" fontId="20" fillId="28" borderId="32" xfId="3" applyNumberFormat="1" applyFont="1" applyFill="1" applyBorder="1" applyAlignment="1" applyProtection="1">
      <alignment horizontal="center" vertical="center" wrapText="1"/>
      <protection hidden="1"/>
    </xf>
    <xf numFmtId="0" fontId="20" fillId="28" borderId="27" xfId="3" applyNumberFormat="1" applyFont="1" applyFill="1" applyBorder="1" applyAlignment="1" applyProtection="1">
      <alignment horizontal="center" vertical="center" wrapText="1"/>
      <protection hidden="1"/>
    </xf>
    <xf numFmtId="166" fontId="79" fillId="0" borderId="33" xfId="3" applyFont="1" applyFill="1" applyBorder="1" applyAlignment="1" applyProtection="1">
      <alignment horizontal="center" vertical="center" wrapText="1"/>
      <protection hidden="1"/>
    </xf>
    <xf numFmtId="166" fontId="79" fillId="0" borderId="32" xfId="3" applyFont="1" applyFill="1" applyBorder="1" applyAlignment="1" applyProtection="1">
      <alignment horizontal="center" vertical="center" wrapText="1"/>
      <protection hidden="1"/>
    </xf>
    <xf numFmtId="166" fontId="79" fillId="0" borderId="27" xfId="3" applyFont="1" applyFill="1" applyBorder="1" applyAlignment="1" applyProtection="1">
      <alignment horizontal="center" vertical="center" wrapText="1"/>
      <protection hidden="1"/>
    </xf>
    <xf numFmtId="0" fontId="74" fillId="33" borderId="2" xfId="0" applyFont="1" applyFill="1" applyBorder="1" applyAlignment="1" applyProtection="1">
      <alignment horizontal="center" vertical="center" wrapText="1"/>
      <protection hidden="1"/>
    </xf>
    <xf numFmtId="0" fontId="74" fillId="33" borderId="44" xfId="0" applyFont="1" applyFill="1" applyBorder="1" applyAlignment="1" applyProtection="1">
      <alignment horizontal="center" vertical="center" wrapText="1"/>
      <protection hidden="1"/>
    </xf>
    <xf numFmtId="0" fontId="74" fillId="33" borderId="35" xfId="0" applyFont="1" applyFill="1" applyBorder="1" applyAlignment="1" applyProtection="1">
      <alignment horizontal="center" vertical="center" wrapText="1"/>
      <protection hidden="1"/>
    </xf>
    <xf numFmtId="0" fontId="74" fillId="37" borderId="2" xfId="0" applyNumberFormat="1" applyFont="1" applyFill="1" applyBorder="1" applyAlignment="1" applyProtection="1">
      <alignment horizontal="center" vertical="center" wrapText="1"/>
      <protection hidden="1"/>
    </xf>
    <xf numFmtId="0" fontId="74" fillId="37" borderId="44" xfId="0" applyNumberFormat="1" applyFont="1" applyFill="1" applyBorder="1" applyAlignment="1" applyProtection="1">
      <alignment horizontal="center" vertical="center" wrapText="1"/>
      <protection hidden="1"/>
    </xf>
    <xf numFmtId="0" fontId="74" fillId="37" borderId="35" xfId="0" applyNumberFormat="1" applyFont="1" applyFill="1" applyBorder="1" applyAlignment="1" applyProtection="1">
      <alignment horizontal="center" vertical="center" wrapText="1"/>
      <protection hidden="1"/>
    </xf>
    <xf numFmtId="0" fontId="74" fillId="32" borderId="2" xfId="0" applyNumberFormat="1" applyFont="1" applyFill="1" applyBorder="1" applyAlignment="1" applyProtection="1">
      <alignment horizontal="center" vertical="center" wrapText="1"/>
      <protection hidden="1"/>
    </xf>
    <xf numFmtId="0" fontId="74" fillId="32" borderId="44" xfId="0" applyNumberFormat="1" applyFont="1" applyFill="1" applyBorder="1" applyAlignment="1" applyProtection="1">
      <alignment horizontal="center" vertical="center" wrapText="1"/>
      <protection hidden="1"/>
    </xf>
    <xf numFmtId="0" fontId="74" fillId="32" borderId="35" xfId="0" applyNumberFormat="1" applyFont="1" applyFill="1" applyBorder="1" applyAlignment="1" applyProtection="1">
      <alignment horizontal="center" vertical="center" wrapText="1"/>
      <protection hidden="1"/>
    </xf>
    <xf numFmtId="0" fontId="66" fillId="33" borderId="33" xfId="0" applyFont="1" applyFill="1" applyBorder="1" applyAlignment="1" applyProtection="1">
      <alignment horizontal="center" vertical="center" textRotation="255" wrapText="1"/>
      <protection hidden="1"/>
    </xf>
    <xf numFmtId="0" fontId="66" fillId="33" borderId="27" xfId="0" applyFont="1" applyFill="1" applyBorder="1" applyAlignment="1" applyProtection="1">
      <alignment horizontal="center" vertical="center" textRotation="255" wrapText="1"/>
      <protection hidden="1"/>
    </xf>
    <xf numFmtId="0" fontId="47" fillId="33" borderId="33" xfId="2" applyNumberFormat="1" applyFont="1" applyFill="1" applyBorder="1" applyAlignment="1" applyProtection="1">
      <alignment horizontal="center" vertical="center" wrapText="1"/>
      <protection hidden="1"/>
    </xf>
    <xf numFmtId="0" fontId="47" fillId="33" borderId="27" xfId="2" applyNumberFormat="1" applyFont="1" applyFill="1" applyBorder="1" applyAlignment="1" applyProtection="1">
      <alignment horizontal="center" vertical="center" wrapText="1"/>
      <protection hidden="1"/>
    </xf>
    <xf numFmtId="0" fontId="47" fillId="33" borderId="2" xfId="2" applyNumberFormat="1" applyFont="1" applyFill="1" applyBorder="1" applyAlignment="1" applyProtection="1">
      <alignment horizontal="center" vertical="center" wrapText="1"/>
      <protection hidden="1"/>
    </xf>
    <xf numFmtId="0" fontId="47" fillId="33" borderId="44" xfId="2" applyNumberFormat="1" applyFont="1" applyFill="1" applyBorder="1" applyAlignment="1" applyProtection="1">
      <alignment horizontal="center" vertical="center" wrapText="1"/>
      <protection hidden="1"/>
    </xf>
    <xf numFmtId="0" fontId="47" fillId="33" borderId="35" xfId="2" applyNumberFormat="1" applyFont="1" applyFill="1" applyBorder="1" applyAlignment="1" applyProtection="1">
      <alignment horizontal="center" vertical="center" wrapText="1"/>
      <protection hidden="1"/>
    </xf>
    <xf numFmtId="9" fontId="47" fillId="33" borderId="2" xfId="2" applyNumberFormat="1" applyFont="1" applyFill="1" applyBorder="1" applyAlignment="1" applyProtection="1">
      <alignment horizontal="center" vertical="center" wrapText="1"/>
      <protection hidden="1"/>
    </xf>
    <xf numFmtId="9" fontId="47" fillId="33" borderId="44" xfId="2" applyNumberFormat="1" applyFont="1" applyFill="1" applyBorder="1" applyAlignment="1" applyProtection="1">
      <alignment horizontal="center" vertical="center" wrapText="1"/>
      <protection hidden="1"/>
    </xf>
    <xf numFmtId="9" fontId="47" fillId="33" borderId="35" xfId="2" applyNumberFormat="1" applyFont="1" applyFill="1" applyBorder="1" applyAlignment="1" applyProtection="1">
      <alignment horizontal="center" vertical="center" wrapText="1"/>
      <protection hidden="1"/>
    </xf>
    <xf numFmtId="10" fontId="59" fillId="31" borderId="33" xfId="2" applyNumberFormat="1" applyFont="1" applyFill="1" applyBorder="1" applyAlignment="1" applyProtection="1">
      <alignment horizontal="center" vertical="center" wrapText="1"/>
      <protection hidden="1"/>
    </xf>
    <xf numFmtId="10" fontId="59" fillId="31" borderId="32" xfId="2" applyNumberFormat="1" applyFont="1" applyFill="1" applyBorder="1" applyAlignment="1" applyProtection="1">
      <alignment horizontal="center" vertical="center" wrapText="1"/>
      <protection hidden="1"/>
    </xf>
    <xf numFmtId="10" fontId="59" fillId="31" borderId="27" xfId="2" applyNumberFormat="1" applyFont="1" applyFill="1" applyBorder="1" applyAlignment="1" applyProtection="1">
      <alignment horizontal="center" vertical="center" wrapText="1"/>
      <protection hidden="1"/>
    </xf>
    <xf numFmtId="0" fontId="59" fillId="0" borderId="75" xfId="2" applyNumberFormat="1" applyFont="1" applyFill="1" applyBorder="1" applyAlignment="1" applyProtection="1">
      <alignment horizontal="center" vertical="center" wrapText="1"/>
      <protection hidden="1"/>
    </xf>
    <xf numFmtId="4" fontId="47" fillId="0" borderId="75" xfId="2" applyNumberFormat="1" applyFont="1" applyFill="1" applyBorder="1" applyAlignment="1" applyProtection="1">
      <alignment horizontal="center" vertical="center" wrapText="1"/>
      <protection hidden="1"/>
    </xf>
    <xf numFmtId="0" fontId="59" fillId="39" borderId="75" xfId="2" applyNumberFormat="1" applyFont="1" applyFill="1" applyBorder="1" applyAlignment="1" applyProtection="1">
      <alignment horizontal="center" vertical="center" wrapText="1"/>
      <protection hidden="1"/>
    </xf>
    <xf numFmtId="9" fontId="59" fillId="0" borderId="75" xfId="2" applyNumberFormat="1" applyFont="1" applyFill="1" applyBorder="1" applyAlignment="1" applyProtection="1">
      <alignment horizontal="center" vertical="center" wrapText="1"/>
      <protection hidden="1"/>
    </xf>
    <xf numFmtId="0" fontId="59" fillId="0" borderId="33" xfId="2" applyNumberFormat="1" applyFont="1" applyFill="1" applyBorder="1" applyAlignment="1" applyProtection="1">
      <alignment horizontal="center" vertical="center" wrapText="1"/>
    </xf>
    <xf numFmtId="0" fontId="59" fillId="0" borderId="32" xfId="2" applyNumberFormat="1" applyFont="1" applyFill="1" applyBorder="1" applyAlignment="1" applyProtection="1">
      <alignment horizontal="center" vertical="center" wrapText="1"/>
    </xf>
    <xf numFmtId="0" fontId="59" fillId="0" borderId="27" xfId="2" applyNumberFormat="1" applyFont="1" applyFill="1" applyBorder="1" applyAlignment="1" applyProtection="1">
      <alignment horizontal="center" vertical="center" wrapText="1"/>
    </xf>
    <xf numFmtId="0" fontId="59" fillId="31" borderId="33" xfId="2" applyNumberFormat="1" applyFont="1" applyFill="1" applyBorder="1" applyAlignment="1" applyProtection="1">
      <alignment horizontal="center" vertical="center" wrapText="1"/>
    </xf>
    <xf numFmtId="0" fontId="59" fillId="31" borderId="32" xfId="2" applyNumberFormat="1" applyFont="1" applyFill="1" applyBorder="1" applyAlignment="1" applyProtection="1">
      <alignment horizontal="center" vertical="center" wrapText="1"/>
    </xf>
    <xf numFmtId="0" fontId="59" fillId="31" borderId="27" xfId="2" applyNumberFormat="1" applyFont="1" applyFill="1" applyBorder="1" applyAlignment="1" applyProtection="1">
      <alignment horizontal="center" vertical="center" wrapText="1"/>
    </xf>
    <xf numFmtId="4" fontId="47" fillId="0" borderId="33" xfId="2" applyNumberFormat="1" applyFont="1" applyFill="1" applyBorder="1" applyAlignment="1" applyProtection="1">
      <alignment horizontal="center" vertical="center" wrapText="1"/>
    </xf>
    <xf numFmtId="4" fontId="47" fillId="0" borderId="32" xfId="2" applyNumberFormat="1" applyFont="1" applyFill="1" applyBorder="1" applyAlignment="1" applyProtection="1">
      <alignment horizontal="center" vertical="center" wrapText="1"/>
    </xf>
    <xf numFmtId="4" fontId="47" fillId="0" borderId="27" xfId="2" applyNumberFormat="1" applyFont="1" applyFill="1" applyBorder="1" applyAlignment="1" applyProtection="1">
      <alignment horizontal="center" vertical="center" wrapText="1"/>
    </xf>
    <xf numFmtId="0" fontId="59" fillId="39" borderId="107" xfId="2" applyNumberFormat="1" applyFont="1" applyFill="1" applyBorder="1" applyAlignment="1" applyProtection="1">
      <alignment horizontal="center" vertical="center" wrapText="1"/>
    </xf>
    <xf numFmtId="0" fontId="59" fillId="39" borderId="32" xfId="2" applyNumberFormat="1" applyFont="1" applyFill="1" applyBorder="1" applyAlignment="1" applyProtection="1">
      <alignment horizontal="center" vertical="center" wrapText="1"/>
    </xf>
    <xf numFmtId="0" fontId="59" fillId="39" borderId="27" xfId="2" applyNumberFormat="1" applyFont="1" applyFill="1" applyBorder="1" applyAlignment="1" applyProtection="1">
      <alignment horizontal="center" vertical="center" wrapText="1"/>
    </xf>
    <xf numFmtId="9" fontId="59" fillId="31" borderId="33" xfId="2" applyNumberFormat="1" applyFont="1" applyFill="1" applyBorder="1" applyAlignment="1" applyProtection="1">
      <alignment horizontal="center" vertical="center" wrapText="1"/>
    </xf>
    <xf numFmtId="9" fontId="59" fillId="31" borderId="32" xfId="2" applyNumberFormat="1" applyFont="1" applyFill="1" applyBorder="1" applyAlignment="1" applyProtection="1">
      <alignment horizontal="center" vertical="center" wrapText="1"/>
    </xf>
    <xf numFmtId="9" fontId="59" fillId="31" borderId="27" xfId="2" applyNumberFormat="1" applyFont="1" applyFill="1" applyBorder="1" applyAlignment="1" applyProtection="1">
      <alignment horizontal="center" vertical="center" wrapText="1"/>
    </xf>
    <xf numFmtId="0" fontId="47" fillId="39" borderId="107" xfId="2" applyFont="1" applyFill="1" applyBorder="1" applyAlignment="1" applyProtection="1">
      <alignment horizontal="center" vertical="center" wrapText="1"/>
    </xf>
    <xf numFmtId="0" fontId="47" fillId="39" borderId="32" xfId="2" applyFont="1" applyFill="1" applyBorder="1" applyAlignment="1" applyProtection="1">
      <alignment horizontal="center" vertical="center" wrapText="1"/>
    </xf>
    <xf numFmtId="0" fontId="47" fillId="39" borderId="27" xfId="2" applyFont="1" applyFill="1" applyBorder="1" applyAlignment="1" applyProtection="1">
      <alignment horizontal="center" vertical="center" wrapText="1"/>
    </xf>
    <xf numFmtId="0" fontId="59" fillId="0" borderId="107" xfId="2" applyFont="1" applyFill="1" applyBorder="1" applyAlignment="1" applyProtection="1">
      <alignment horizontal="center" vertical="center" wrapText="1"/>
    </xf>
    <xf numFmtId="0" fontId="59" fillId="0" borderId="32" xfId="2" applyFont="1" applyFill="1" applyBorder="1" applyAlignment="1" applyProtection="1">
      <alignment horizontal="center" vertical="center" wrapText="1"/>
    </xf>
    <xf numFmtId="0" fontId="59" fillId="0" borderId="27" xfId="2" applyFont="1" applyFill="1" applyBorder="1" applyAlignment="1" applyProtection="1">
      <alignment horizontal="center" vertical="center" wrapText="1"/>
    </xf>
    <xf numFmtId="0" fontId="20" fillId="0" borderId="33" xfId="3" applyNumberFormat="1" applyFont="1" applyFill="1" applyBorder="1" applyAlignment="1" applyProtection="1">
      <alignment horizontal="center" vertical="center" wrapText="1"/>
    </xf>
    <xf numFmtId="0" fontId="20" fillId="0" borderId="32" xfId="3" applyNumberFormat="1" applyFont="1" applyFill="1" applyBorder="1" applyAlignment="1" applyProtection="1">
      <alignment horizontal="center" vertical="center" wrapText="1"/>
    </xf>
    <xf numFmtId="0" fontId="20" fillId="0" borderId="27" xfId="3" applyNumberFormat="1" applyFont="1" applyFill="1" applyBorder="1" applyAlignment="1" applyProtection="1">
      <alignment horizontal="center" vertical="center" wrapText="1"/>
    </xf>
    <xf numFmtId="9" fontId="59" fillId="31" borderId="107" xfId="2" applyNumberFormat="1" applyFont="1" applyFill="1" applyBorder="1" applyAlignment="1" applyProtection="1">
      <alignment horizontal="center" vertical="center" wrapText="1"/>
    </xf>
    <xf numFmtId="4" fontId="47" fillId="31" borderId="33" xfId="2" applyNumberFormat="1" applyFont="1" applyFill="1" applyBorder="1" applyAlignment="1" applyProtection="1">
      <alignment horizontal="center" vertical="center" wrapText="1"/>
    </xf>
    <xf numFmtId="4" fontId="47" fillId="31" borderId="32" xfId="2" applyNumberFormat="1" applyFont="1" applyFill="1" applyBorder="1" applyAlignment="1" applyProtection="1">
      <alignment horizontal="center" vertical="center" wrapText="1"/>
    </xf>
    <xf numFmtId="4" fontId="47" fillId="31" borderId="27" xfId="2" applyNumberFormat="1" applyFont="1" applyFill="1" applyBorder="1" applyAlignment="1" applyProtection="1">
      <alignment horizontal="center" vertical="center" wrapText="1"/>
    </xf>
    <xf numFmtId="166" fontId="79" fillId="0" borderId="33" xfId="3" applyFont="1" applyFill="1" applyBorder="1" applyAlignment="1" applyProtection="1">
      <alignment horizontal="center" vertical="center" wrapText="1"/>
    </xf>
    <xf numFmtId="166" fontId="79" fillId="0" borderId="32" xfId="3" applyFont="1" applyFill="1" applyBorder="1" applyAlignment="1" applyProtection="1">
      <alignment horizontal="center" vertical="center" wrapText="1"/>
    </xf>
    <xf numFmtId="166" fontId="79" fillId="0" borderId="27" xfId="3" applyFont="1" applyFill="1" applyBorder="1" applyAlignment="1" applyProtection="1">
      <alignment horizontal="center" vertical="center" wrapText="1"/>
    </xf>
    <xf numFmtId="0" fontId="59" fillId="39" borderId="33" xfId="2" applyNumberFormat="1" applyFont="1" applyFill="1" applyBorder="1" applyAlignment="1" applyProtection="1">
      <alignment horizontal="center" vertical="center" wrapText="1"/>
    </xf>
    <xf numFmtId="9" fontId="59" fillId="0" borderId="33" xfId="2" applyNumberFormat="1" applyFont="1" applyFill="1" applyBorder="1" applyAlignment="1" applyProtection="1">
      <alignment horizontal="center" vertical="center" wrapText="1"/>
    </xf>
    <xf numFmtId="9" fontId="59" fillId="0" borderId="32" xfId="2" applyNumberFormat="1" applyFont="1" applyFill="1" applyBorder="1" applyAlignment="1" applyProtection="1">
      <alignment horizontal="center" vertical="center" wrapText="1"/>
    </xf>
    <xf numFmtId="9" fontId="59" fillId="0" borderId="27" xfId="2" applyNumberFormat="1" applyFont="1" applyFill="1" applyBorder="1" applyAlignment="1" applyProtection="1">
      <alignment horizontal="center" vertical="center" wrapText="1"/>
    </xf>
    <xf numFmtId="0" fontId="47" fillId="39" borderId="33" xfId="2" applyFont="1" applyFill="1" applyBorder="1" applyAlignment="1" applyProtection="1">
      <alignment horizontal="center" vertical="center" wrapText="1"/>
    </xf>
    <xf numFmtId="0" fontId="59" fillId="0" borderId="33" xfId="2" applyFont="1" applyFill="1" applyBorder="1" applyAlignment="1" applyProtection="1">
      <alignment horizontal="center" vertical="center" wrapText="1"/>
    </xf>
    <xf numFmtId="0" fontId="59" fillId="28" borderId="33" xfId="2" applyFont="1" applyFill="1" applyBorder="1" applyAlignment="1" applyProtection="1">
      <alignment horizontal="center" vertical="center" wrapText="1"/>
    </xf>
    <xf numFmtId="0" fontId="59" fillId="28" borderId="32" xfId="2" applyFont="1" applyFill="1" applyBorder="1" applyAlignment="1" applyProtection="1">
      <alignment horizontal="center" vertical="center" wrapText="1"/>
    </xf>
    <xf numFmtId="0" fontId="59" fillId="28" borderId="27" xfId="2" applyFont="1" applyFill="1" applyBorder="1" applyAlignment="1" applyProtection="1">
      <alignment horizontal="center" vertical="center" wrapText="1"/>
    </xf>
    <xf numFmtId="9" fontId="47" fillId="33" borderId="81" xfId="2" applyNumberFormat="1" applyFont="1" applyFill="1" applyBorder="1" applyAlignment="1" applyProtection="1">
      <alignment horizontal="center" vertical="center" wrapText="1"/>
      <protection hidden="1"/>
    </xf>
    <xf numFmtId="9" fontId="47" fillId="33" borderId="73" xfId="2" applyNumberFormat="1" applyFont="1" applyFill="1" applyBorder="1" applyAlignment="1" applyProtection="1">
      <alignment horizontal="center" vertical="center" wrapText="1"/>
      <protection hidden="1"/>
    </xf>
    <xf numFmtId="9" fontId="47" fillId="33" borderId="74" xfId="2" applyNumberFormat="1" applyFont="1" applyFill="1" applyBorder="1" applyAlignment="1" applyProtection="1">
      <alignment horizontal="center" vertical="center" wrapText="1"/>
      <protection hidden="1"/>
    </xf>
    <xf numFmtId="4" fontId="47" fillId="31" borderId="67" xfId="2" applyNumberFormat="1" applyFont="1" applyFill="1" applyBorder="1" applyAlignment="1" applyProtection="1">
      <alignment horizontal="center" vertical="center" wrapText="1"/>
    </xf>
    <xf numFmtId="4" fontId="47" fillId="0" borderId="67" xfId="2" applyNumberFormat="1" applyFont="1" applyFill="1" applyBorder="1" applyAlignment="1" applyProtection="1">
      <alignment horizontal="center" vertical="center" wrapText="1"/>
    </xf>
    <xf numFmtId="0" fontId="20" fillId="28" borderId="33" xfId="3" applyNumberFormat="1" applyFont="1" applyFill="1" applyBorder="1" applyAlignment="1" applyProtection="1">
      <alignment horizontal="center" vertical="center" wrapText="1"/>
    </xf>
    <xf numFmtId="0" fontId="20" fillId="28" borderId="32" xfId="3" applyNumberFormat="1" applyFont="1" applyFill="1" applyBorder="1" applyAlignment="1" applyProtection="1">
      <alignment horizontal="center" vertical="center" wrapText="1"/>
    </xf>
    <xf numFmtId="0" fontId="20" fillId="28" borderId="27" xfId="3" applyNumberFormat="1" applyFont="1" applyFill="1" applyBorder="1" applyAlignment="1" applyProtection="1">
      <alignment horizontal="center" vertical="center" wrapText="1"/>
    </xf>
    <xf numFmtId="168" fontId="17" fillId="37" borderId="22" xfId="3" applyNumberFormat="1" applyFont="1" applyFill="1" applyBorder="1" applyAlignment="1" applyProtection="1">
      <alignment horizontal="center" vertical="center" wrapText="1"/>
    </xf>
    <xf numFmtId="0" fontId="17" fillId="37" borderId="2" xfId="356" applyFont="1" applyFill="1" applyBorder="1" applyAlignment="1" applyProtection="1">
      <alignment horizontal="center" vertical="center" wrapText="1"/>
      <protection hidden="1"/>
    </xf>
    <xf numFmtId="0" fontId="17" fillId="37" borderId="44" xfId="356" applyFont="1" applyFill="1" applyBorder="1" applyAlignment="1" applyProtection="1">
      <alignment horizontal="center" vertical="center" wrapText="1"/>
      <protection hidden="1"/>
    </xf>
    <xf numFmtId="0" fontId="17" fillId="37" borderId="35" xfId="356" applyFont="1" applyFill="1" applyBorder="1" applyAlignment="1" applyProtection="1">
      <alignment horizontal="center" vertical="center" wrapText="1"/>
      <protection hidden="1"/>
    </xf>
    <xf numFmtId="0" fontId="65" fillId="37" borderId="2" xfId="2" applyFont="1" applyFill="1" applyBorder="1" applyAlignment="1" applyProtection="1">
      <alignment horizontal="center" vertical="center" wrapText="1"/>
      <protection hidden="1"/>
    </xf>
    <xf numFmtId="0" fontId="65" fillId="37" borderId="44" xfId="2" applyFont="1" applyFill="1" applyBorder="1" applyAlignment="1" applyProtection="1">
      <alignment horizontal="center" vertical="center" wrapText="1"/>
      <protection hidden="1"/>
    </xf>
    <xf numFmtId="0" fontId="65" fillId="37" borderId="35" xfId="2" applyFont="1" applyFill="1" applyBorder="1" applyAlignment="1" applyProtection="1">
      <alignment horizontal="center" vertical="center" wrapText="1"/>
      <protection hidden="1"/>
    </xf>
    <xf numFmtId="0" fontId="78" fillId="31" borderId="2" xfId="2" applyNumberFormat="1" applyFont="1" applyFill="1" applyBorder="1" applyAlignment="1" applyProtection="1">
      <alignment horizontal="center" vertical="center" wrapText="1"/>
      <protection hidden="1"/>
    </xf>
    <xf numFmtId="0" fontId="78" fillId="31" borderId="44" xfId="2" applyNumberFormat="1" applyFont="1" applyFill="1" applyBorder="1" applyAlignment="1" applyProtection="1">
      <alignment horizontal="center" vertical="center" wrapText="1"/>
      <protection hidden="1"/>
    </xf>
    <xf numFmtId="0" fontId="78" fillId="31" borderId="35" xfId="2" applyNumberFormat="1" applyFont="1" applyFill="1" applyBorder="1" applyAlignment="1" applyProtection="1">
      <alignment horizontal="center" vertical="center" wrapText="1"/>
      <protection hidden="1"/>
    </xf>
    <xf numFmtId="0" fontId="19" fillId="0" borderId="0" xfId="2" applyFont="1" applyFill="1" applyAlignment="1" applyProtection="1">
      <alignment horizontal="left" vertical="center" wrapText="1"/>
      <protection hidden="1"/>
    </xf>
    <xf numFmtId="166" fontId="20" fillId="33" borderId="2" xfId="3" applyFont="1" applyFill="1" applyBorder="1" applyAlignment="1" applyProtection="1">
      <alignment horizontal="center" vertical="center" wrapText="1"/>
      <protection hidden="1"/>
    </xf>
    <xf numFmtId="166" fontId="20" fillId="33" borderId="35" xfId="3" applyFont="1" applyFill="1" applyBorder="1" applyAlignment="1" applyProtection="1">
      <alignment horizontal="center" vertical="center" wrapText="1"/>
      <protection hidden="1"/>
    </xf>
    <xf numFmtId="167" fontId="17" fillId="33" borderId="22" xfId="3" applyNumberFormat="1" applyFont="1" applyFill="1" applyBorder="1" applyAlignment="1" applyProtection="1">
      <alignment horizontal="center" vertical="center" wrapText="1"/>
      <protection hidden="1"/>
    </xf>
    <xf numFmtId="166" fontId="17" fillId="33" borderId="22" xfId="3" applyFont="1" applyFill="1" applyBorder="1" applyAlignment="1" applyProtection="1">
      <alignment horizontal="center" vertical="center" wrapText="1"/>
      <protection hidden="1"/>
    </xf>
    <xf numFmtId="188" fontId="17" fillId="37" borderId="2" xfId="3" applyNumberFormat="1" applyFont="1" applyFill="1" applyBorder="1" applyAlignment="1" applyProtection="1">
      <alignment horizontal="center" vertical="center" wrapText="1"/>
    </xf>
    <xf numFmtId="188" fontId="17" fillId="37" borderId="35" xfId="3" applyNumberFormat="1" applyFont="1" applyFill="1" applyBorder="1" applyAlignment="1" applyProtection="1">
      <alignment horizontal="center" vertical="center" wrapText="1"/>
    </xf>
    <xf numFmtId="17" fontId="59" fillId="0" borderId="33" xfId="2" applyNumberFormat="1" applyFont="1" applyFill="1" applyBorder="1" applyAlignment="1" applyProtection="1">
      <alignment horizontal="center" vertical="center" wrapText="1"/>
    </xf>
    <xf numFmtId="0" fontId="47" fillId="0" borderId="76" xfId="3" applyNumberFormat="1" applyFont="1" applyFill="1" applyBorder="1" applyAlignment="1" applyProtection="1">
      <alignment horizontal="center" vertical="center" wrapText="1"/>
      <protection hidden="1"/>
    </xf>
    <xf numFmtId="0" fontId="47" fillId="0" borderId="18" xfId="3" applyNumberFormat="1" applyFont="1" applyFill="1" applyBorder="1" applyAlignment="1" applyProtection="1">
      <alignment horizontal="center" vertical="center" wrapText="1"/>
      <protection hidden="1"/>
    </xf>
    <xf numFmtId="0" fontId="72" fillId="31" borderId="22" xfId="2" applyFont="1" applyFill="1" applyBorder="1" applyAlignment="1" applyProtection="1">
      <alignment horizontal="center" vertical="center" wrapText="1"/>
      <protection hidden="1"/>
    </xf>
    <xf numFmtId="0" fontId="20" fillId="37" borderId="22" xfId="3" applyNumberFormat="1" applyFont="1" applyFill="1" applyBorder="1" applyAlignment="1" applyProtection="1">
      <alignment horizontal="center" vertical="center" wrapText="1"/>
      <protection hidden="1"/>
    </xf>
    <xf numFmtId="0" fontId="20" fillId="0" borderId="38" xfId="2" applyFont="1" applyFill="1" applyBorder="1" applyAlignment="1" applyProtection="1">
      <alignment horizontal="center" vertical="center" wrapText="1"/>
      <protection hidden="1"/>
    </xf>
    <xf numFmtId="0" fontId="20" fillId="0" borderId="108" xfId="2" applyFont="1" applyFill="1" applyBorder="1" applyAlignment="1" applyProtection="1">
      <alignment horizontal="center" vertical="center" wrapText="1"/>
      <protection hidden="1"/>
    </xf>
    <xf numFmtId="0" fontId="20" fillId="0" borderId="79" xfId="2" applyFont="1" applyFill="1" applyBorder="1" applyAlignment="1" applyProtection="1">
      <alignment horizontal="center" vertical="center" wrapText="1"/>
      <protection hidden="1"/>
    </xf>
    <xf numFmtId="0" fontId="20" fillId="0" borderId="68" xfId="2" applyFont="1" applyFill="1" applyBorder="1" applyAlignment="1" applyProtection="1">
      <alignment horizontal="center" vertical="center" wrapText="1"/>
      <protection hidden="1"/>
    </xf>
    <xf numFmtId="0" fontId="20" fillId="0" borderId="72" xfId="2" applyFont="1" applyFill="1" applyBorder="1" applyAlignment="1" applyProtection="1">
      <alignment horizontal="center" vertical="center" wrapText="1"/>
      <protection hidden="1"/>
    </xf>
    <xf numFmtId="0" fontId="20" fillId="0" borderId="110" xfId="2" applyFont="1" applyFill="1" applyBorder="1" applyAlignment="1" applyProtection="1">
      <alignment horizontal="center" vertical="center" wrapText="1"/>
      <protection hidden="1"/>
    </xf>
    <xf numFmtId="0" fontId="20" fillId="33" borderId="68" xfId="2" applyNumberFormat="1" applyFont="1" applyFill="1" applyBorder="1" applyAlignment="1" applyProtection="1">
      <alignment horizontal="center" vertical="center" wrapText="1"/>
      <protection hidden="1"/>
    </xf>
    <xf numFmtId="0" fontId="20" fillId="38" borderId="68" xfId="2" applyNumberFormat="1" applyFont="1" applyFill="1" applyBorder="1" applyAlignment="1" applyProtection="1">
      <alignment horizontal="center" vertical="center" wrapText="1"/>
      <protection hidden="1"/>
    </xf>
    <xf numFmtId="0" fontId="20" fillId="38" borderId="39" xfId="2" applyNumberFormat="1" applyFont="1" applyFill="1" applyBorder="1" applyAlignment="1" applyProtection="1">
      <alignment horizontal="center" vertical="center" wrapText="1"/>
      <protection hidden="1"/>
    </xf>
    <xf numFmtId="0" fontId="71" fillId="33" borderId="81" xfId="2" applyFont="1" applyFill="1" applyBorder="1" applyAlignment="1" applyProtection="1">
      <alignment horizontal="center" vertical="center" wrapText="1"/>
      <protection hidden="1"/>
    </xf>
    <xf numFmtId="0" fontId="71" fillId="33" borderId="74" xfId="2" applyFont="1" applyFill="1" applyBorder="1" applyAlignment="1" applyProtection="1">
      <alignment horizontal="center" vertical="center" wrapText="1"/>
      <protection hidden="1"/>
    </xf>
    <xf numFmtId="0" fontId="71" fillId="38" borderId="81" xfId="2" applyFont="1" applyFill="1" applyBorder="1" applyAlignment="1" applyProtection="1">
      <alignment horizontal="center" vertical="center" wrapText="1"/>
      <protection hidden="1"/>
    </xf>
    <xf numFmtId="0" fontId="71" fillId="38" borderId="74" xfId="2" applyFont="1" applyFill="1" applyBorder="1" applyAlignment="1" applyProtection="1">
      <alignment horizontal="center" vertical="center" wrapText="1"/>
      <protection hidden="1"/>
    </xf>
    <xf numFmtId="0" fontId="18" fillId="37" borderId="76" xfId="0" applyFont="1" applyFill="1" applyBorder="1" applyAlignment="1" applyProtection="1">
      <alignment horizontal="center"/>
    </xf>
    <xf numFmtId="0" fontId="18" fillId="37" borderId="77" xfId="0" applyFont="1" applyFill="1" applyBorder="1" applyAlignment="1" applyProtection="1">
      <alignment horizontal="center"/>
    </xf>
    <xf numFmtId="0" fontId="18" fillId="37" borderId="78" xfId="0" applyFont="1" applyFill="1" applyBorder="1" applyAlignment="1" applyProtection="1">
      <alignment horizontal="center"/>
    </xf>
    <xf numFmtId="0" fontId="0" fillId="0" borderId="54" xfId="0" applyBorder="1" applyAlignment="1" applyProtection="1">
      <alignment horizontal="center"/>
    </xf>
    <xf numFmtId="0" fontId="0" fillId="0" borderId="55" xfId="0" applyBorder="1" applyAlignment="1" applyProtection="1">
      <alignment horizontal="center"/>
    </xf>
    <xf numFmtId="0" fontId="0" fillId="0" borderId="56" xfId="0" applyBorder="1" applyAlignment="1" applyProtection="1">
      <alignment horizontal="center"/>
    </xf>
    <xf numFmtId="0" fontId="21" fillId="0" borderId="72" xfId="0" applyFont="1" applyFill="1" applyBorder="1" applyAlignment="1" applyProtection="1">
      <alignment horizontal="center" vertical="center" textRotation="90" wrapText="1"/>
    </xf>
    <xf numFmtId="203" fontId="1" fillId="32" borderId="20" xfId="440" applyNumberFormat="1" applyFont="1" applyFill="1" applyBorder="1" applyAlignment="1">
      <alignment horizontal="center" vertical="center" wrapText="1"/>
    </xf>
    <xf numFmtId="203" fontId="1" fillId="32" borderId="21" xfId="440" applyNumberFormat="1" applyFont="1" applyFill="1" applyBorder="1" applyAlignment="1">
      <alignment horizontal="center" vertical="center" wrapText="1"/>
    </xf>
    <xf numFmtId="203" fontId="1" fillId="32" borderId="115" xfId="440" applyNumberFormat="1" applyFont="1" applyFill="1" applyBorder="1" applyAlignment="1">
      <alignment horizontal="center" vertical="center" wrapText="1"/>
    </xf>
    <xf numFmtId="188" fontId="18" fillId="37" borderId="67" xfId="0" applyNumberFormat="1" applyFont="1" applyFill="1" applyBorder="1" applyAlignment="1" applyProtection="1">
      <alignment horizontal="center" vertical="center" wrapText="1"/>
    </xf>
    <xf numFmtId="188" fontId="18" fillId="37" borderId="27" xfId="0" applyNumberFormat="1" applyFont="1" applyFill="1" applyBorder="1" applyAlignment="1" applyProtection="1">
      <alignment horizontal="center" vertical="center" wrapText="1"/>
    </xf>
    <xf numFmtId="10" fontId="118" fillId="37" borderId="67" xfId="357" applyNumberFormat="1" applyFont="1" applyFill="1" applyBorder="1" applyAlignment="1" applyProtection="1">
      <alignment horizontal="center" vertical="center"/>
    </xf>
    <xf numFmtId="10" fontId="118" fillId="37" borderId="27" xfId="357" applyNumberFormat="1" applyFont="1" applyFill="1" applyBorder="1" applyAlignment="1" applyProtection="1">
      <alignment horizontal="center" vertical="center"/>
    </xf>
    <xf numFmtId="0" fontId="20" fillId="37" borderId="112" xfId="0" applyFont="1" applyFill="1" applyBorder="1" applyAlignment="1" applyProtection="1">
      <alignment horizontal="center" vertical="center" wrapText="1"/>
    </xf>
    <xf numFmtId="0" fontId="20" fillId="37" borderId="47" xfId="0" applyFont="1" applyFill="1" applyBorder="1" applyAlignment="1" applyProtection="1">
      <alignment horizontal="center" vertical="center" wrapText="1"/>
    </xf>
    <xf numFmtId="0" fontId="20" fillId="37" borderId="106" xfId="0" applyFont="1" applyFill="1" applyBorder="1" applyAlignment="1" applyProtection="1">
      <alignment horizontal="center" vertical="center" wrapText="1"/>
    </xf>
    <xf numFmtId="0" fontId="20" fillId="28" borderId="47" xfId="0" quotePrefix="1" applyFont="1" applyFill="1" applyBorder="1" applyAlignment="1" applyProtection="1">
      <alignment horizontal="center" vertical="center" wrapText="1"/>
    </xf>
    <xf numFmtId="0" fontId="20" fillId="28" borderId="0" xfId="0" quotePrefix="1" applyFont="1" applyFill="1" applyBorder="1" applyAlignment="1" applyProtection="1">
      <alignment horizontal="center" vertical="center" wrapText="1"/>
    </xf>
    <xf numFmtId="0" fontId="20" fillId="28" borderId="48" xfId="0" quotePrefix="1" applyFont="1" applyFill="1" applyBorder="1" applyAlignment="1" applyProtection="1">
      <alignment horizontal="center" vertical="center" wrapText="1"/>
    </xf>
    <xf numFmtId="0" fontId="20" fillId="28" borderId="47" xfId="0" applyFont="1" applyFill="1" applyBorder="1" applyAlignment="1" applyProtection="1">
      <alignment horizontal="center" vertical="center" wrapText="1"/>
    </xf>
    <xf numFmtId="0" fontId="20" fillId="28" borderId="0" xfId="0" applyFont="1" applyFill="1" applyBorder="1" applyAlignment="1" applyProtection="1">
      <alignment horizontal="center" vertical="center" wrapText="1"/>
    </xf>
    <xf numFmtId="0" fontId="20" fillId="28" borderId="48" xfId="0" applyFont="1" applyFill="1" applyBorder="1" applyAlignment="1" applyProtection="1">
      <alignment horizontal="center" vertical="center" wrapText="1"/>
    </xf>
    <xf numFmtId="0" fontId="20" fillId="28" borderId="41" xfId="0" applyFont="1" applyFill="1" applyBorder="1" applyAlignment="1" applyProtection="1">
      <alignment horizontal="center" vertical="center" wrapText="1"/>
    </xf>
    <xf numFmtId="0" fontId="20" fillId="28" borderId="51" xfId="0" applyFont="1" applyFill="1" applyBorder="1" applyAlignment="1" applyProtection="1">
      <alignment horizontal="center" vertical="center" wrapText="1"/>
    </xf>
    <xf numFmtId="0" fontId="45" fillId="28" borderId="47" xfId="0" applyNumberFormat="1" applyFont="1" applyFill="1" applyBorder="1" applyAlignment="1" applyProtection="1">
      <alignment horizontal="center" vertical="center" wrapText="1"/>
    </xf>
    <xf numFmtId="0" fontId="45" fillId="28" borderId="0" xfId="0" applyNumberFormat="1" applyFont="1" applyFill="1" applyBorder="1" applyAlignment="1" applyProtection="1">
      <alignment horizontal="center" vertical="center" wrapText="1"/>
    </xf>
    <xf numFmtId="0" fontId="45" fillId="28" borderId="48" xfId="0" applyNumberFormat="1" applyFont="1" applyFill="1" applyBorder="1" applyAlignment="1" applyProtection="1">
      <alignment horizontal="center" vertical="center" wrapText="1"/>
    </xf>
    <xf numFmtId="0" fontId="45" fillId="28" borderId="117" xfId="0" applyNumberFormat="1" applyFont="1" applyFill="1" applyBorder="1" applyAlignment="1" applyProtection="1">
      <alignment horizontal="center" vertical="center" wrapText="1"/>
    </xf>
    <xf numFmtId="0" fontId="45" fillId="28" borderId="113" xfId="0" applyNumberFormat="1" applyFont="1" applyFill="1" applyBorder="1" applyAlignment="1" applyProtection="1">
      <alignment horizontal="center" vertical="center" wrapText="1"/>
    </xf>
    <xf numFmtId="0" fontId="45" fillId="28" borderId="118" xfId="0" applyNumberFormat="1" applyFont="1" applyFill="1" applyBorder="1" applyAlignment="1" applyProtection="1">
      <alignment horizontal="center" vertical="center" wrapText="1"/>
    </xf>
    <xf numFmtId="0" fontId="117" fillId="35" borderId="3" xfId="0" applyFont="1" applyFill="1" applyBorder="1" applyAlignment="1" applyProtection="1">
      <alignment horizontal="center" vertical="center" wrapText="1"/>
    </xf>
    <xf numFmtId="0" fontId="117" fillId="35" borderId="0" xfId="0" applyFont="1" applyFill="1" applyBorder="1" applyAlignment="1" applyProtection="1">
      <alignment horizontal="center" vertical="center" wrapText="1"/>
    </xf>
    <xf numFmtId="0" fontId="117" fillId="35" borderId="48" xfId="0" applyFont="1" applyFill="1" applyBorder="1" applyAlignment="1" applyProtection="1">
      <alignment horizontal="center" vertical="center" wrapText="1"/>
    </xf>
    <xf numFmtId="0" fontId="0" fillId="53" borderId="112" xfId="0" applyFill="1" applyBorder="1" applyAlignment="1" applyProtection="1">
      <alignment horizontal="center"/>
    </xf>
    <xf numFmtId="0" fontId="0" fillId="53" borderId="104" xfId="0" applyFill="1" applyBorder="1" applyAlignment="1" applyProtection="1">
      <alignment horizontal="center"/>
    </xf>
    <xf numFmtId="0" fontId="0" fillId="53" borderId="105" xfId="0" applyFill="1" applyBorder="1" applyAlignment="1" applyProtection="1">
      <alignment horizontal="center"/>
    </xf>
    <xf numFmtId="0" fontId="0" fillId="53" borderId="47" xfId="0" applyFill="1" applyBorder="1" applyAlignment="1" applyProtection="1">
      <alignment horizontal="center"/>
    </xf>
    <xf numFmtId="0" fontId="0" fillId="53" borderId="0" xfId="0" applyFill="1" applyBorder="1" applyAlignment="1" applyProtection="1">
      <alignment horizontal="center"/>
    </xf>
    <xf numFmtId="0" fontId="0" fillId="53" borderId="48" xfId="0" applyFill="1" applyBorder="1" applyAlignment="1" applyProtection="1">
      <alignment horizontal="center"/>
    </xf>
    <xf numFmtId="0" fontId="0" fillId="53" borderId="106" xfId="0" applyFill="1" applyBorder="1" applyAlignment="1" applyProtection="1">
      <alignment horizontal="center"/>
    </xf>
    <xf numFmtId="0" fontId="0" fillId="53" borderId="65" xfId="0" applyFill="1" applyBorder="1" applyAlignment="1" applyProtection="1">
      <alignment horizontal="center"/>
    </xf>
    <xf numFmtId="0" fontId="0" fillId="53" borderId="64" xfId="0" applyFill="1" applyBorder="1" applyAlignment="1" applyProtection="1">
      <alignment horizontal="center"/>
    </xf>
    <xf numFmtId="0" fontId="20" fillId="37" borderId="41" xfId="0" applyFont="1" applyFill="1" applyBorder="1" applyAlignment="1" applyProtection="1">
      <alignment horizontal="center" vertical="center" wrapText="1"/>
    </xf>
    <xf numFmtId="0" fontId="20" fillId="37" borderId="40" xfId="0" applyFont="1" applyFill="1" applyBorder="1" applyAlignment="1" applyProtection="1">
      <alignment horizontal="center" vertical="center" wrapText="1"/>
    </xf>
    <xf numFmtId="0" fontId="20" fillId="37" borderId="104" xfId="0" applyFont="1" applyFill="1" applyBorder="1" applyAlignment="1" applyProtection="1">
      <alignment horizontal="center" vertical="center" wrapText="1"/>
    </xf>
    <xf numFmtId="0" fontId="20" fillId="37" borderId="65" xfId="0" applyFont="1" applyFill="1" applyBorder="1" applyAlignment="1" applyProtection="1">
      <alignment horizontal="center" vertical="center" wrapText="1"/>
    </xf>
    <xf numFmtId="0" fontId="58" fillId="28" borderId="111" xfId="356" applyFont="1" applyFill="1" applyBorder="1" applyAlignment="1" applyProtection="1">
      <alignment horizontal="center" vertical="center" textRotation="90" wrapText="1"/>
    </xf>
    <xf numFmtId="0" fontId="58" fillId="28" borderId="49" xfId="356" applyFont="1" applyFill="1" applyBorder="1" applyAlignment="1" applyProtection="1">
      <alignment horizontal="center" vertical="center" textRotation="90" wrapText="1"/>
    </xf>
    <xf numFmtId="0" fontId="58" fillId="28" borderId="62" xfId="356" applyFont="1" applyFill="1" applyBorder="1" applyAlignment="1" applyProtection="1">
      <alignment horizontal="center" vertical="center" textRotation="90" wrapText="1"/>
    </xf>
    <xf numFmtId="0" fontId="58" fillId="40" borderId="111" xfId="356" applyFont="1" applyFill="1" applyBorder="1" applyAlignment="1" applyProtection="1">
      <alignment horizontal="center" vertical="center" textRotation="90" wrapText="1"/>
    </xf>
    <xf numFmtId="0" fontId="58" fillId="40" borderId="49" xfId="356" applyFont="1" applyFill="1" applyBorder="1" applyAlignment="1" applyProtection="1">
      <alignment horizontal="center" vertical="center" textRotation="90" wrapText="1"/>
    </xf>
    <xf numFmtId="0" fontId="58" fillId="40" borderId="62" xfId="356" applyFont="1" applyFill="1" applyBorder="1" applyAlignment="1" applyProtection="1">
      <alignment horizontal="center" vertical="center" textRotation="90" wrapText="1"/>
    </xf>
    <xf numFmtId="203" fontId="117" fillId="32" borderId="20" xfId="440" applyNumberFormat="1" applyFont="1" applyFill="1" applyBorder="1" applyAlignment="1">
      <alignment horizontal="center" vertical="center" wrapText="1"/>
    </xf>
    <xf numFmtId="203" fontId="117" fillId="32" borderId="21" xfId="440" applyNumberFormat="1" applyFont="1" applyFill="1" applyBorder="1" applyAlignment="1">
      <alignment horizontal="center" vertical="center" wrapText="1"/>
    </xf>
    <xf numFmtId="203" fontId="117" fillId="32" borderId="115" xfId="440" applyNumberFormat="1" applyFont="1" applyFill="1" applyBorder="1" applyAlignment="1">
      <alignment horizontal="center" vertical="center" wrapText="1"/>
    </xf>
    <xf numFmtId="0" fontId="0" fillId="53" borderId="113" xfId="0" applyFill="1" applyBorder="1" applyAlignment="1" applyProtection="1">
      <alignment horizontal="center"/>
    </xf>
    <xf numFmtId="0" fontId="117" fillId="35" borderId="54" xfId="0" applyFont="1" applyFill="1" applyBorder="1" applyAlignment="1" applyProtection="1">
      <alignment horizontal="center" vertical="center" wrapText="1"/>
    </xf>
    <xf numFmtId="0" fontId="117" fillId="35" borderId="55" xfId="0" applyFont="1" applyFill="1" applyBorder="1" applyAlignment="1" applyProtection="1">
      <alignment horizontal="center" vertical="center" wrapText="1"/>
    </xf>
    <xf numFmtId="0" fontId="117" fillId="35" borderId="56" xfId="0" applyFont="1" applyFill="1" applyBorder="1" applyAlignment="1" applyProtection="1">
      <alignment horizontal="center" vertical="center" wrapText="1"/>
    </xf>
    <xf numFmtId="203" fontId="1" fillId="32" borderId="81" xfId="440" applyNumberFormat="1" applyFont="1" applyFill="1" applyBorder="1" applyAlignment="1">
      <alignment horizontal="center" vertical="center" wrapText="1"/>
    </xf>
    <xf numFmtId="203" fontId="1" fillId="32" borderId="73" xfId="440" applyNumberFormat="1" applyFont="1" applyFill="1" applyBorder="1" applyAlignment="1">
      <alignment horizontal="center" vertical="center" wrapText="1"/>
    </xf>
    <xf numFmtId="203" fontId="1" fillId="32" borderId="116" xfId="440" applyNumberFormat="1" applyFont="1" applyFill="1" applyBorder="1" applyAlignment="1">
      <alignment horizontal="center" vertical="center" wrapText="1"/>
    </xf>
    <xf numFmtId="203" fontId="1" fillId="32" borderId="114" xfId="440" applyNumberFormat="1" applyFont="1" applyFill="1" applyBorder="1" applyAlignment="1">
      <alignment horizontal="center" vertical="center" wrapText="1"/>
    </xf>
    <xf numFmtId="0" fontId="19" fillId="0" borderId="2" xfId="0" applyFont="1" applyBorder="1" applyAlignment="1" applyProtection="1">
      <alignment horizontal="center"/>
    </xf>
    <xf numFmtId="0" fontId="19" fillId="0" borderId="35" xfId="0" applyFont="1" applyBorder="1" applyAlignment="1" applyProtection="1">
      <alignment horizontal="center"/>
    </xf>
    <xf numFmtId="0" fontId="19" fillId="37" borderId="22" xfId="0" applyFont="1" applyFill="1" applyBorder="1" applyAlignment="1" applyProtection="1">
      <alignment horizontal="center" vertical="center"/>
    </xf>
    <xf numFmtId="203" fontId="117" fillId="32" borderId="81" xfId="440" applyNumberFormat="1" applyFont="1" applyFill="1" applyBorder="1" applyAlignment="1">
      <alignment horizontal="center" vertical="center" wrapText="1"/>
    </xf>
    <xf numFmtId="203" fontId="117" fillId="32" borderId="73" xfId="440" applyNumberFormat="1" applyFont="1" applyFill="1" applyBorder="1" applyAlignment="1">
      <alignment horizontal="center" vertical="center" wrapText="1"/>
    </xf>
    <xf numFmtId="203" fontId="117" fillId="32" borderId="114" xfId="440" applyNumberFormat="1" applyFont="1" applyFill="1" applyBorder="1" applyAlignment="1">
      <alignment horizontal="center" vertical="center" wrapText="1"/>
    </xf>
    <xf numFmtId="0" fontId="20" fillId="28" borderId="91" xfId="0" quotePrefix="1" applyFont="1" applyFill="1" applyBorder="1" applyAlignment="1" applyProtection="1">
      <alignment horizontal="center" vertical="center" wrapText="1"/>
    </xf>
    <xf numFmtId="0" fontId="20" fillId="28" borderId="93" xfId="0" quotePrefix="1" applyFont="1" applyFill="1" applyBorder="1" applyAlignment="1" applyProtection="1">
      <alignment horizontal="center" vertical="center" wrapText="1"/>
    </xf>
    <xf numFmtId="0" fontId="20" fillId="28" borderId="112" xfId="0" applyFont="1" applyFill="1" applyBorder="1" applyAlignment="1" applyProtection="1">
      <alignment horizontal="center" vertical="center" wrapText="1"/>
    </xf>
    <xf numFmtId="0" fontId="20" fillId="28" borderId="104" xfId="0" applyFont="1" applyFill="1" applyBorder="1" applyAlignment="1" applyProtection="1">
      <alignment horizontal="center" vertical="center" wrapText="1"/>
    </xf>
    <xf numFmtId="0" fontId="20" fillId="28" borderId="106" xfId="0" applyFont="1" applyFill="1" applyBorder="1" applyAlignment="1" applyProtection="1">
      <alignment horizontal="center" vertical="center" wrapText="1"/>
    </xf>
    <xf numFmtId="0" fontId="20" fillId="28" borderId="65" xfId="0" applyFont="1" applyFill="1" applyBorder="1" applyAlignment="1" applyProtection="1">
      <alignment horizontal="center" vertical="center" wrapText="1"/>
    </xf>
    <xf numFmtId="0" fontId="45" fillId="28" borderId="112" xfId="0" applyNumberFormat="1" applyFont="1" applyFill="1" applyBorder="1" applyAlignment="1" applyProtection="1">
      <alignment horizontal="left" vertical="center" wrapText="1"/>
    </xf>
    <xf numFmtId="0" fontId="45" fillId="28" borderId="104" xfId="0" applyNumberFormat="1" applyFont="1" applyFill="1" applyBorder="1" applyAlignment="1" applyProtection="1">
      <alignment horizontal="left" vertical="center" wrapText="1"/>
    </xf>
    <xf numFmtId="0" fontId="45" fillId="28" borderId="106" xfId="0" applyNumberFormat="1" applyFont="1" applyFill="1" applyBorder="1" applyAlignment="1" applyProtection="1">
      <alignment horizontal="left" vertical="center" wrapText="1"/>
    </xf>
    <xf numFmtId="0" fontId="45" fillId="28" borderId="65" xfId="0" applyNumberFormat="1" applyFont="1" applyFill="1" applyBorder="1" applyAlignment="1" applyProtection="1">
      <alignment horizontal="left" vertical="center" wrapText="1"/>
    </xf>
    <xf numFmtId="0" fontId="109" fillId="42" borderId="112" xfId="0" applyFont="1" applyFill="1" applyBorder="1" applyAlignment="1" applyProtection="1">
      <alignment horizontal="center" vertical="center"/>
    </xf>
    <xf numFmtId="0" fontId="109" fillId="42" borderId="104" xfId="0" applyFont="1" applyFill="1" applyBorder="1" applyAlignment="1" applyProtection="1">
      <alignment horizontal="center" vertical="center"/>
    </xf>
    <xf numFmtId="0" fontId="72" fillId="31" borderId="18" xfId="2" applyFont="1" applyFill="1" applyBorder="1" applyAlignment="1" applyProtection="1">
      <alignment horizontal="center" vertical="center" wrapText="1"/>
      <protection hidden="1"/>
    </xf>
    <xf numFmtId="0" fontId="72" fillId="31" borderId="0" xfId="2" applyFont="1" applyFill="1" applyBorder="1" applyAlignment="1" applyProtection="1">
      <alignment horizontal="center" vertical="center" wrapText="1"/>
      <protection hidden="1"/>
    </xf>
    <xf numFmtId="0" fontId="107" fillId="37" borderId="0" xfId="344" applyFont="1" applyFill="1" applyAlignment="1" applyProtection="1">
      <alignment horizontal="center" vertical="center"/>
      <protection hidden="1"/>
    </xf>
    <xf numFmtId="0" fontId="17" fillId="37" borderId="41" xfId="0" applyFont="1" applyFill="1" applyBorder="1" applyAlignment="1" applyProtection="1">
      <alignment horizontal="center" vertical="center" wrapText="1"/>
      <protection hidden="1"/>
    </xf>
    <xf numFmtId="0" fontId="17" fillId="37" borderId="62" xfId="0" applyFont="1" applyFill="1" applyBorder="1" applyAlignment="1" applyProtection="1">
      <alignment horizontal="center" vertical="center" wrapText="1"/>
      <protection hidden="1"/>
    </xf>
    <xf numFmtId="0" fontId="17" fillId="37" borderId="45" xfId="0" applyFont="1" applyFill="1" applyBorder="1" applyAlignment="1" applyProtection="1">
      <alignment horizontal="center" vertical="center" wrapText="1"/>
      <protection hidden="1"/>
    </xf>
    <xf numFmtId="0" fontId="17" fillId="37" borderId="43" xfId="0" applyFont="1" applyFill="1" applyBorder="1" applyAlignment="1" applyProtection="1">
      <alignment horizontal="center" vertical="center" wrapText="1"/>
      <protection hidden="1"/>
    </xf>
    <xf numFmtId="0" fontId="17" fillId="37" borderId="46" xfId="0" applyFont="1" applyFill="1" applyBorder="1" applyAlignment="1" applyProtection="1">
      <alignment horizontal="center" vertical="center" wrapText="1"/>
      <protection hidden="1"/>
    </xf>
    <xf numFmtId="0" fontId="17" fillId="37" borderId="63" xfId="0" applyFont="1" applyFill="1" applyBorder="1" applyAlignment="1" applyProtection="1">
      <alignment horizontal="center" vertical="center" wrapText="1"/>
      <protection hidden="1"/>
    </xf>
    <xf numFmtId="0" fontId="17" fillId="37" borderId="65" xfId="0" applyFont="1" applyFill="1" applyBorder="1" applyAlignment="1" applyProtection="1">
      <alignment horizontal="center" vertical="center" wrapText="1"/>
      <protection hidden="1"/>
    </xf>
    <xf numFmtId="0" fontId="17" fillId="37" borderId="64" xfId="0" applyFont="1" applyFill="1" applyBorder="1" applyAlignment="1" applyProtection="1">
      <alignment horizontal="center" vertical="center" wrapText="1"/>
      <protection hidden="1"/>
    </xf>
    <xf numFmtId="0" fontId="18" fillId="37" borderId="45" xfId="0" applyFont="1" applyFill="1" applyBorder="1" applyAlignment="1" applyProtection="1">
      <alignment horizontal="center" vertical="center" wrapText="1"/>
      <protection hidden="1"/>
    </xf>
    <xf numFmtId="0" fontId="16" fillId="37" borderId="46" xfId="0" applyFont="1" applyFill="1" applyBorder="1" applyAlignment="1" applyProtection="1">
      <alignment horizontal="center" vertical="center" wrapText="1"/>
      <protection hidden="1"/>
    </xf>
    <xf numFmtId="0" fontId="16" fillId="37" borderId="47" xfId="0" applyFont="1" applyFill="1" applyBorder="1" applyAlignment="1" applyProtection="1">
      <alignment horizontal="center" vertical="center" wrapText="1"/>
      <protection hidden="1"/>
    </xf>
    <xf numFmtId="0" fontId="16" fillId="37" borderId="48" xfId="0" applyFont="1" applyFill="1" applyBorder="1" applyAlignment="1" applyProtection="1">
      <alignment horizontal="center" vertical="center" wrapText="1"/>
      <protection hidden="1"/>
    </xf>
    <xf numFmtId="0" fontId="16" fillId="37" borderId="57" xfId="0" applyFont="1" applyFill="1" applyBorder="1" applyAlignment="1" applyProtection="1">
      <alignment horizontal="center" vertical="center" wrapText="1"/>
      <protection hidden="1"/>
    </xf>
    <xf numFmtId="0" fontId="16" fillId="37" borderId="52" xfId="0" applyFont="1" applyFill="1" applyBorder="1" applyAlignment="1" applyProtection="1">
      <alignment horizontal="center" vertical="center" wrapText="1"/>
      <protection hidden="1"/>
    </xf>
    <xf numFmtId="0" fontId="17" fillId="28" borderId="58" xfId="0" quotePrefix="1" applyFont="1" applyFill="1" applyBorder="1" applyAlignment="1" applyProtection="1">
      <alignment horizontal="center" vertical="center" wrapText="1"/>
      <protection hidden="1"/>
    </xf>
    <xf numFmtId="0" fontId="17" fillId="28" borderId="59" xfId="0" quotePrefix="1" applyFont="1" applyFill="1" applyBorder="1" applyAlignment="1" applyProtection="1">
      <alignment horizontal="center" vertical="center" wrapText="1"/>
      <protection hidden="1"/>
    </xf>
    <xf numFmtId="0" fontId="17" fillId="28" borderId="50" xfId="0" quotePrefix="1" applyFont="1" applyFill="1" applyBorder="1" applyAlignment="1" applyProtection="1">
      <alignment horizontal="center" vertical="center" wrapText="1"/>
      <protection hidden="1"/>
    </xf>
    <xf numFmtId="0" fontId="18" fillId="37" borderId="46" xfId="0" applyFont="1" applyFill="1" applyBorder="1" applyAlignment="1" applyProtection="1">
      <alignment horizontal="center" vertical="center" wrapText="1"/>
      <protection hidden="1"/>
    </xf>
    <xf numFmtId="0" fontId="18" fillId="37" borderId="47" xfId="0" applyFont="1" applyFill="1" applyBorder="1" applyAlignment="1" applyProtection="1">
      <alignment horizontal="center" vertical="center" wrapText="1"/>
      <protection hidden="1"/>
    </xf>
    <xf numFmtId="0" fontId="18" fillId="37" borderId="48" xfId="0" applyFont="1" applyFill="1" applyBorder="1" applyAlignment="1" applyProtection="1">
      <alignment horizontal="center" vertical="center" wrapText="1"/>
      <protection hidden="1"/>
    </xf>
    <xf numFmtId="0" fontId="18" fillId="37" borderId="63" xfId="0" applyFont="1" applyFill="1" applyBorder="1" applyAlignment="1" applyProtection="1">
      <alignment horizontal="center" vertical="center" wrapText="1"/>
      <protection hidden="1"/>
    </xf>
    <xf numFmtId="0" fontId="18" fillId="37" borderId="64" xfId="0" applyFont="1" applyFill="1" applyBorder="1" applyAlignment="1" applyProtection="1">
      <alignment horizontal="center" vertical="center" wrapText="1"/>
      <protection hidden="1"/>
    </xf>
    <xf numFmtId="0" fontId="18" fillId="28" borderId="41" xfId="0" applyFont="1" applyFill="1" applyBorder="1" applyAlignment="1" applyProtection="1">
      <alignment horizontal="center" vertical="center" wrapText="1"/>
      <protection hidden="1"/>
    </xf>
    <xf numFmtId="0" fontId="18" fillId="28" borderId="51" xfId="0" applyFont="1" applyFill="1" applyBorder="1" applyAlignment="1" applyProtection="1">
      <alignment horizontal="center" vertical="center" wrapText="1"/>
      <protection hidden="1"/>
    </xf>
    <xf numFmtId="0" fontId="20" fillId="28" borderId="45" xfId="0" applyNumberFormat="1" applyFont="1" applyFill="1" applyBorder="1" applyAlignment="1" applyProtection="1">
      <alignment horizontal="center" vertical="center" wrapText="1"/>
      <protection hidden="1"/>
    </xf>
    <xf numFmtId="0" fontId="20" fillId="28" borderId="43" xfId="0" applyNumberFormat="1" applyFont="1" applyFill="1" applyBorder="1" applyAlignment="1" applyProtection="1">
      <alignment horizontal="center" vertical="center" wrapText="1"/>
      <protection hidden="1"/>
    </xf>
    <xf numFmtId="0" fontId="20" fillId="28" borderId="46" xfId="0" applyNumberFormat="1" applyFont="1" applyFill="1" applyBorder="1" applyAlignment="1" applyProtection="1">
      <alignment horizontal="center" vertical="center" wrapText="1"/>
      <protection hidden="1"/>
    </xf>
    <xf numFmtId="0" fontId="20" fillId="28" borderId="57" xfId="0" applyNumberFormat="1" applyFont="1" applyFill="1" applyBorder="1" applyAlignment="1" applyProtection="1">
      <alignment horizontal="center" vertical="center" wrapText="1"/>
      <protection hidden="1"/>
    </xf>
    <xf numFmtId="0" fontId="20" fillId="28" borderId="53" xfId="0" applyNumberFormat="1" applyFont="1" applyFill="1" applyBorder="1" applyAlignment="1" applyProtection="1">
      <alignment horizontal="center" vertical="center" wrapText="1"/>
      <protection hidden="1"/>
    </xf>
    <xf numFmtId="0" fontId="20" fillId="28" borderId="52" xfId="0" applyNumberFormat="1" applyFont="1" applyFill="1" applyBorder="1" applyAlignment="1" applyProtection="1">
      <alignment horizontal="center" vertical="center" wrapText="1"/>
      <protection hidden="1"/>
    </xf>
    <xf numFmtId="0" fontId="20" fillId="28" borderId="45" xfId="0" applyFont="1" applyFill="1" applyBorder="1" applyAlignment="1" applyProtection="1">
      <alignment horizontal="center" vertical="center" wrapText="1"/>
      <protection hidden="1"/>
    </xf>
    <xf numFmtId="0" fontId="20" fillId="28" borderId="43" xfId="0" applyFont="1" applyFill="1" applyBorder="1" applyAlignment="1" applyProtection="1">
      <alignment horizontal="center" vertical="center" wrapText="1"/>
      <protection hidden="1"/>
    </xf>
    <xf numFmtId="0" fontId="20" fillId="28" borderId="46" xfId="0" applyFont="1" applyFill="1" applyBorder="1" applyAlignment="1" applyProtection="1">
      <alignment horizontal="center" vertical="center" wrapText="1"/>
      <protection hidden="1"/>
    </xf>
    <xf numFmtId="0" fontId="20" fillId="28" borderId="47" xfId="0" applyFont="1" applyFill="1" applyBorder="1" applyAlignment="1" applyProtection="1">
      <alignment horizontal="center" vertical="center" wrapText="1"/>
      <protection hidden="1"/>
    </xf>
    <xf numFmtId="0" fontId="20" fillId="28" borderId="0" xfId="0" applyFont="1" applyFill="1" applyBorder="1" applyAlignment="1" applyProtection="1">
      <alignment horizontal="center" vertical="center" wrapText="1"/>
      <protection hidden="1"/>
    </xf>
    <xf numFmtId="0" fontId="20" fillId="28" borderId="48" xfId="0" applyFont="1" applyFill="1" applyBorder="1" applyAlignment="1" applyProtection="1">
      <alignment horizontal="center" vertical="center" wrapText="1"/>
      <protection hidden="1"/>
    </xf>
    <xf numFmtId="0" fontId="20" fillId="28" borderId="57" xfId="0" applyFont="1" applyFill="1" applyBorder="1" applyAlignment="1" applyProtection="1">
      <alignment horizontal="center" vertical="center" wrapText="1"/>
      <protection hidden="1"/>
    </xf>
    <xf numFmtId="0" fontId="20" fillId="28" borderId="53" xfId="0" applyFont="1" applyFill="1" applyBorder="1" applyAlignment="1" applyProtection="1">
      <alignment horizontal="center" vertical="center" wrapText="1"/>
      <protection hidden="1"/>
    </xf>
    <xf numFmtId="0" fontId="20" fillId="28" borderId="52" xfId="0" applyFont="1" applyFill="1" applyBorder="1" applyAlignment="1" applyProtection="1">
      <alignment horizontal="center" vertical="center" wrapText="1"/>
      <protection hidden="1"/>
    </xf>
    <xf numFmtId="0" fontId="63" fillId="45" borderId="94" xfId="0" applyFont="1" applyFill="1" applyBorder="1" applyAlignment="1" applyProtection="1">
      <alignment horizontal="center" vertical="center"/>
      <protection locked="0"/>
    </xf>
    <xf numFmtId="0" fontId="63" fillId="45" borderId="93" xfId="0" applyFont="1" applyFill="1" applyBorder="1" applyAlignment="1" applyProtection="1">
      <alignment horizontal="center" vertical="center"/>
      <protection locked="0"/>
    </xf>
    <xf numFmtId="0" fontId="63" fillId="45" borderId="99" xfId="0" applyFont="1" applyFill="1" applyBorder="1" applyAlignment="1" applyProtection="1">
      <alignment horizontal="center" vertical="center"/>
      <protection locked="0"/>
    </xf>
    <xf numFmtId="1" fontId="47" fillId="29" borderId="22" xfId="0" applyNumberFormat="1" applyFont="1" applyFill="1" applyBorder="1" applyAlignment="1" applyProtection="1">
      <alignment horizontal="center" vertical="center"/>
      <protection hidden="1"/>
    </xf>
    <xf numFmtId="1" fontId="47" fillId="29" borderId="2" xfId="0" applyNumberFormat="1" applyFont="1" applyFill="1" applyBorder="1" applyAlignment="1" applyProtection="1">
      <alignment horizontal="center" vertical="center"/>
      <protection hidden="1"/>
    </xf>
    <xf numFmtId="190" fontId="16" fillId="33" borderId="22" xfId="0" applyNumberFormat="1" applyFont="1" applyFill="1" applyBorder="1" applyAlignment="1" applyProtection="1">
      <alignment horizontal="center" vertical="center"/>
      <protection hidden="1"/>
    </xf>
    <xf numFmtId="0" fontId="16" fillId="33" borderId="22" xfId="0" applyFont="1" applyFill="1" applyBorder="1" applyAlignment="1" applyProtection="1">
      <alignment horizontal="center" vertical="center"/>
      <protection hidden="1"/>
    </xf>
    <xf numFmtId="0" fontId="47" fillId="29" borderId="22" xfId="0" applyFont="1" applyFill="1" applyBorder="1" applyAlignment="1" applyProtection="1">
      <alignment horizontal="center" vertical="center" wrapText="1"/>
      <protection hidden="1"/>
    </xf>
    <xf numFmtId="0" fontId="72" fillId="31" borderId="20" xfId="2" applyFont="1" applyFill="1" applyBorder="1" applyAlignment="1" applyProtection="1">
      <alignment horizontal="left" vertical="center" wrapText="1"/>
      <protection hidden="1"/>
    </xf>
    <xf numFmtId="0" fontId="72" fillId="31" borderId="21" xfId="2" applyFont="1" applyFill="1" applyBorder="1" applyAlignment="1" applyProtection="1">
      <alignment horizontal="left" vertical="center" wrapText="1"/>
      <protection hidden="1"/>
    </xf>
    <xf numFmtId="0" fontId="47" fillId="29" borderId="22" xfId="0" applyFont="1" applyFill="1" applyBorder="1" applyAlignment="1" applyProtection="1">
      <alignment horizontal="center" vertical="center"/>
      <protection hidden="1"/>
    </xf>
    <xf numFmtId="0" fontId="47" fillId="0" borderId="21" xfId="0" applyFont="1" applyBorder="1" applyAlignment="1" applyProtection="1">
      <alignment horizontal="center"/>
      <protection hidden="1"/>
    </xf>
    <xf numFmtId="0" fontId="47" fillId="0" borderId="0" xfId="0" applyFont="1" applyBorder="1" applyAlignment="1" applyProtection="1">
      <alignment horizontal="center"/>
      <protection hidden="1"/>
    </xf>
    <xf numFmtId="0" fontId="52" fillId="29" borderId="34" xfId="0" applyFont="1" applyFill="1" applyBorder="1" applyAlignment="1" applyProtection="1">
      <alignment horizontal="center" vertical="center"/>
      <protection hidden="1"/>
    </xf>
    <xf numFmtId="0" fontId="52" fillId="29" borderId="36" xfId="0" applyFont="1" applyFill="1" applyBorder="1" applyAlignment="1" applyProtection="1">
      <alignment horizontal="center" vertical="center"/>
      <protection hidden="1"/>
    </xf>
    <xf numFmtId="0" fontId="52" fillId="29" borderId="37" xfId="0" applyFont="1" applyFill="1" applyBorder="1" applyAlignment="1" applyProtection="1">
      <alignment horizontal="center" vertical="center"/>
      <protection hidden="1"/>
    </xf>
    <xf numFmtId="0" fontId="52" fillId="29" borderId="20" xfId="0" applyFont="1" applyFill="1" applyBorder="1" applyAlignment="1" applyProtection="1">
      <alignment horizontal="center" vertical="center"/>
      <protection hidden="1"/>
    </xf>
    <xf numFmtId="0" fontId="52" fillId="29" borderId="21" xfId="0" applyFont="1" applyFill="1" applyBorder="1" applyAlignment="1" applyProtection="1">
      <alignment horizontal="center" vertical="center"/>
      <protection hidden="1"/>
    </xf>
    <xf numFmtId="0" fontId="52" fillId="29" borderId="17" xfId="0" applyFont="1" applyFill="1" applyBorder="1" applyAlignment="1" applyProtection="1">
      <alignment horizontal="center" vertical="center"/>
      <protection hidden="1"/>
    </xf>
    <xf numFmtId="0" fontId="18" fillId="29" borderId="22" xfId="0" applyFont="1" applyFill="1" applyBorder="1" applyAlignment="1" applyProtection="1">
      <alignment horizontal="center" vertical="center"/>
      <protection hidden="1"/>
    </xf>
    <xf numFmtId="190" fontId="18" fillId="33" borderId="22" xfId="0" applyNumberFormat="1" applyFont="1" applyFill="1" applyBorder="1" applyAlignment="1" applyProtection="1">
      <alignment horizontal="center" vertical="center"/>
      <protection hidden="1"/>
    </xf>
    <xf numFmtId="0" fontId="18" fillId="33" borderId="22" xfId="0" applyFont="1" applyFill="1" applyBorder="1" applyAlignment="1" applyProtection="1">
      <alignment horizontal="center" vertical="center"/>
      <protection hidden="1"/>
    </xf>
    <xf numFmtId="0" fontId="20" fillId="29" borderId="2" xfId="0" applyFont="1" applyFill="1" applyBorder="1" applyAlignment="1" applyProtection="1">
      <alignment horizontal="center" vertical="center"/>
      <protection hidden="1"/>
    </xf>
    <xf numFmtId="0" fontId="20" fillId="29" borderId="44" xfId="0" applyFont="1" applyFill="1" applyBorder="1" applyAlignment="1" applyProtection="1">
      <alignment horizontal="center" vertical="center"/>
      <protection hidden="1"/>
    </xf>
    <xf numFmtId="0" fontId="20" fillId="29" borderId="76" xfId="0" applyFont="1" applyFill="1" applyBorder="1" applyAlignment="1" applyProtection="1">
      <alignment horizontal="center" vertical="center"/>
      <protection hidden="1"/>
    </xf>
    <xf numFmtId="0" fontId="20" fillId="29" borderId="77" xfId="0" applyFont="1" applyFill="1" applyBorder="1" applyAlignment="1" applyProtection="1">
      <alignment horizontal="center" vertical="center"/>
      <protection hidden="1"/>
    </xf>
    <xf numFmtId="0" fontId="58" fillId="29" borderId="61" xfId="436" applyFont="1" applyFill="1" applyBorder="1" applyAlignment="1" applyProtection="1">
      <alignment horizontal="center" vertical="center" wrapText="1"/>
    </xf>
    <xf numFmtId="187" fontId="58" fillId="0" borderId="0" xfId="436" applyNumberFormat="1" applyFont="1" applyBorder="1" applyAlignment="1" applyProtection="1">
      <alignment horizontal="center" vertical="center"/>
    </xf>
    <xf numFmtId="0" fontId="67" fillId="30" borderId="81" xfId="436" applyFont="1" applyFill="1" applyBorder="1" applyAlignment="1" applyProtection="1">
      <alignment horizontal="left" vertical="center" wrapText="1"/>
    </xf>
    <xf numFmtId="0" fontId="67" fillId="30" borderId="73" xfId="436" applyFont="1" applyFill="1" applyBorder="1" applyAlignment="1" applyProtection="1">
      <alignment horizontal="left" vertical="center" wrapText="1"/>
    </xf>
    <xf numFmtId="0" fontId="67" fillId="30" borderId="74" xfId="436" applyFont="1" applyFill="1" applyBorder="1" applyAlignment="1" applyProtection="1">
      <alignment horizontal="left" vertical="center" wrapText="1"/>
    </xf>
    <xf numFmtId="0" fontId="58" fillId="29" borderId="81" xfId="436" applyFont="1" applyFill="1" applyBorder="1" applyAlignment="1" applyProtection="1">
      <alignment horizontal="center" vertical="center" wrapText="1"/>
    </xf>
    <xf numFmtId="0" fontId="58" fillId="29" borderId="73" xfId="436" applyFont="1" applyFill="1" applyBorder="1" applyAlignment="1" applyProtection="1">
      <alignment horizontal="center" vertical="center" wrapText="1"/>
    </xf>
    <xf numFmtId="0" fontId="58" fillId="29" borderId="74" xfId="436" applyFont="1" applyFill="1" applyBorder="1" applyAlignment="1" applyProtection="1">
      <alignment horizontal="center" vertical="center" wrapText="1"/>
    </xf>
    <xf numFmtId="0" fontId="120" fillId="37" borderId="81" xfId="436" applyFont="1" applyFill="1" applyBorder="1" applyAlignment="1" applyProtection="1">
      <alignment horizontal="left" vertical="center" wrapText="1"/>
    </xf>
    <xf numFmtId="0" fontId="120" fillId="37" borderId="73" xfId="436" applyFont="1" applyFill="1" applyBorder="1" applyAlignment="1" applyProtection="1">
      <alignment horizontal="left" vertical="center" wrapText="1"/>
    </xf>
    <xf numFmtId="0" fontId="120" fillId="37" borderId="74" xfId="436" applyFont="1" applyFill="1" applyBorder="1" applyAlignment="1" applyProtection="1">
      <alignment horizontal="left" vertical="center" wrapText="1"/>
    </xf>
    <xf numFmtId="0" fontId="20" fillId="31" borderId="76" xfId="2" applyFont="1" applyFill="1" applyBorder="1" applyAlignment="1" applyProtection="1">
      <alignment horizontal="center" vertical="center" wrapText="1"/>
    </xf>
    <xf numFmtId="0" fontId="20" fillId="31" borderId="77" xfId="2" applyFont="1" applyFill="1" applyBorder="1" applyAlignment="1" applyProtection="1">
      <alignment horizontal="center" vertical="center" wrapText="1"/>
    </xf>
    <xf numFmtId="0" fontId="20" fillId="31" borderId="78" xfId="2" applyFont="1" applyFill="1" applyBorder="1" applyAlignment="1" applyProtection="1">
      <alignment horizontal="center" vertical="center" wrapText="1"/>
    </xf>
    <xf numFmtId="0" fontId="20" fillId="31" borderId="18" xfId="2" applyFont="1" applyFill="1" applyBorder="1" applyAlignment="1" applyProtection="1">
      <alignment horizontal="center" vertical="center" wrapText="1"/>
    </xf>
    <xf numFmtId="0" fontId="20" fillId="31" borderId="0" xfId="2" applyFont="1" applyFill="1" applyBorder="1" applyAlignment="1" applyProtection="1">
      <alignment horizontal="center" vertical="center" wrapText="1"/>
    </xf>
    <xf numFmtId="0" fontId="20" fillId="31" borderId="19" xfId="2" applyFont="1" applyFill="1" applyBorder="1" applyAlignment="1" applyProtection="1">
      <alignment horizontal="center" vertical="center" wrapText="1"/>
    </xf>
    <xf numFmtId="0" fontId="20" fillId="31" borderId="20" xfId="2" applyFont="1" applyFill="1" applyBorder="1" applyAlignment="1" applyProtection="1">
      <alignment horizontal="center" vertical="center" wrapText="1"/>
    </xf>
    <xf numFmtId="0" fontId="20" fillId="31" borderId="21" xfId="2" applyFont="1" applyFill="1" applyBorder="1" applyAlignment="1" applyProtection="1">
      <alignment horizontal="center" vertical="center" wrapText="1"/>
    </xf>
    <xf numFmtId="0" fontId="20" fillId="31" borderId="17" xfId="2" applyFont="1" applyFill="1" applyBorder="1" applyAlignment="1" applyProtection="1">
      <alignment horizontal="center" vertical="center" wrapText="1"/>
    </xf>
    <xf numFmtId="0" fontId="58" fillId="29" borderId="61" xfId="436" applyFont="1" applyFill="1" applyBorder="1" applyAlignment="1" applyProtection="1">
      <alignment horizontal="center" vertical="center"/>
    </xf>
    <xf numFmtId="0" fontId="58" fillId="29" borderId="61" xfId="436" applyFont="1" applyFill="1" applyBorder="1" applyAlignment="1" applyProtection="1">
      <alignment horizontal="center"/>
    </xf>
    <xf numFmtId="0" fontId="58" fillId="30" borderId="61" xfId="436" applyFont="1" applyFill="1" applyBorder="1" applyAlignment="1" applyProtection="1">
      <alignment horizontal="left" vertical="center"/>
    </xf>
    <xf numFmtId="0" fontId="58" fillId="33" borderId="61" xfId="436" applyFont="1" applyFill="1" applyBorder="1" applyAlignment="1" applyProtection="1">
      <alignment horizontal="center" vertical="center" wrapText="1"/>
    </xf>
    <xf numFmtId="186" fontId="58" fillId="33" borderId="61" xfId="436" applyNumberFormat="1" applyFont="1" applyFill="1" applyBorder="1" applyAlignment="1" applyProtection="1">
      <alignment horizontal="center" vertical="center"/>
    </xf>
    <xf numFmtId="0" fontId="111" fillId="37" borderId="81" xfId="436" applyFont="1" applyFill="1" applyBorder="1" applyAlignment="1" applyProtection="1">
      <alignment horizontal="left" vertical="center" wrapText="1"/>
    </xf>
    <xf numFmtId="0" fontId="111" fillId="37" borderId="73" xfId="436" applyFont="1" applyFill="1" applyBorder="1" applyAlignment="1" applyProtection="1">
      <alignment horizontal="left" vertical="center" wrapText="1"/>
    </xf>
    <xf numFmtId="0" fontId="111" fillId="37" borderId="74" xfId="436" applyFont="1" applyFill="1" applyBorder="1" applyAlignment="1" applyProtection="1">
      <alignment horizontal="left" vertical="center" wrapText="1"/>
    </xf>
    <xf numFmtId="0" fontId="58" fillId="37" borderId="81" xfId="436" applyFont="1" applyFill="1" applyBorder="1" applyAlignment="1" applyProtection="1">
      <alignment horizontal="left" vertical="center" wrapText="1"/>
    </xf>
    <xf numFmtId="0" fontId="58" fillId="37" borderId="73" xfId="436" applyFont="1" applyFill="1" applyBorder="1" applyAlignment="1" applyProtection="1">
      <alignment horizontal="left" vertical="center" wrapText="1"/>
    </xf>
    <xf numFmtId="0" fontId="58" fillId="37" borderId="74" xfId="436" applyFont="1" applyFill="1" applyBorder="1" applyAlignment="1" applyProtection="1">
      <alignment horizontal="left" vertical="center" wrapText="1"/>
    </xf>
    <xf numFmtId="0" fontId="58" fillId="37" borderId="81" xfId="436" applyFont="1" applyFill="1" applyBorder="1" applyAlignment="1" applyProtection="1">
      <alignment horizontal="center" vertical="center" wrapText="1"/>
    </xf>
    <xf numFmtId="0" fontId="58" fillId="37" borderId="73" xfId="436" applyFont="1" applyFill="1" applyBorder="1" applyAlignment="1" applyProtection="1">
      <alignment horizontal="center" vertical="center" wrapText="1"/>
    </xf>
    <xf numFmtId="0" fontId="58" fillId="37" borderId="74" xfId="436" applyFont="1" applyFill="1" applyBorder="1" applyAlignment="1" applyProtection="1">
      <alignment horizontal="center" vertical="center" wrapText="1"/>
    </xf>
    <xf numFmtId="0" fontId="58" fillId="37" borderId="81" xfId="436" applyFont="1" applyFill="1" applyBorder="1" applyAlignment="1" applyProtection="1">
      <alignment horizontal="left" wrapText="1"/>
    </xf>
    <xf numFmtId="0" fontId="58" fillId="37" borderId="73" xfId="436" applyFont="1" applyFill="1" applyBorder="1" applyAlignment="1" applyProtection="1">
      <alignment horizontal="left" wrapText="1"/>
    </xf>
    <xf numFmtId="0" fontId="58" fillId="37" borderId="74" xfId="436" applyFont="1" applyFill="1" applyBorder="1" applyAlignment="1" applyProtection="1">
      <alignment horizontal="left" wrapText="1"/>
    </xf>
  </cellXfs>
  <cellStyles count="442">
    <cellStyle name="%" xfId="146"/>
    <cellStyle name="%_ANEXO #7.ITEMS INSTALS. ELECTRICAS GECOLSA 2a.ETAPA." xfId="147"/>
    <cellStyle name="%_Plaza Mayor N 006 2077 DOC95_ANEXO 456" xfId="148"/>
    <cellStyle name="_Book2" xfId="149"/>
    <cellStyle name="20% - Accent1" xfId="150"/>
    <cellStyle name="20% - Accent2" xfId="151"/>
    <cellStyle name="20% - Accent3" xfId="152"/>
    <cellStyle name="20% - Accent4" xfId="153"/>
    <cellStyle name="20% - Accent5" xfId="154"/>
    <cellStyle name="20% - Accent6" xfId="155"/>
    <cellStyle name="20% - Énfasis1 2" xfId="156"/>
    <cellStyle name="20% - Énfasis1 3" xfId="157"/>
    <cellStyle name="20% - Énfasis1 4" xfId="158"/>
    <cellStyle name="20% - Énfasis2 2" xfId="159"/>
    <cellStyle name="20% - Énfasis2 3" xfId="160"/>
    <cellStyle name="20% - Énfasis2 4" xfId="161"/>
    <cellStyle name="20% - Énfasis3 2" xfId="162"/>
    <cellStyle name="20% - Énfasis3 3" xfId="163"/>
    <cellStyle name="20% - Énfasis3 4" xfId="164"/>
    <cellStyle name="20% - Énfasis4 2" xfId="165"/>
    <cellStyle name="20% - Énfasis4 3" xfId="166"/>
    <cellStyle name="20% - Énfasis4 4" xfId="167"/>
    <cellStyle name="20% - Énfasis5 2" xfId="168"/>
    <cellStyle name="20% - Énfasis5 3" xfId="169"/>
    <cellStyle name="20% - Énfasis6 2" xfId="170"/>
    <cellStyle name="20% - Énfasis6 3" xfId="171"/>
    <cellStyle name="20% - Énfasis6 4" xfId="172"/>
    <cellStyle name="40% - Accent1" xfId="173"/>
    <cellStyle name="40% - Accent2" xfId="174"/>
    <cellStyle name="40% - Accent3" xfId="175"/>
    <cellStyle name="40% - Accent4" xfId="176"/>
    <cellStyle name="40% - Accent5" xfId="177"/>
    <cellStyle name="40% - Accent6" xfId="178"/>
    <cellStyle name="40% - Énfasis1 2" xfId="179"/>
    <cellStyle name="40% - Énfasis1 3" xfId="180"/>
    <cellStyle name="40% - Énfasis1 4" xfId="181"/>
    <cellStyle name="40% - Énfasis2 2" xfId="182"/>
    <cellStyle name="40% - Énfasis2 3" xfId="183"/>
    <cellStyle name="40% - Énfasis3 2" xfId="184"/>
    <cellStyle name="40% - Énfasis3 3" xfId="185"/>
    <cellStyle name="40% - Énfasis3 4" xfId="186"/>
    <cellStyle name="40% - Énfasis4 2" xfId="187"/>
    <cellStyle name="40% - Énfasis4 3" xfId="188"/>
    <cellStyle name="40% - Énfasis4 4" xfId="189"/>
    <cellStyle name="40% - Énfasis5 2" xfId="190"/>
    <cellStyle name="40% - Énfasis5 3" xfId="191"/>
    <cellStyle name="40% - Énfasis5 4" xfId="192"/>
    <cellStyle name="40% - Énfasis6 2" xfId="193"/>
    <cellStyle name="40% - Énfasis6 3" xfId="194"/>
    <cellStyle name="40% - Énfasis6 4" xfId="195"/>
    <cellStyle name="60% - Accent1" xfId="196"/>
    <cellStyle name="60% - Accent2" xfId="197"/>
    <cellStyle name="60% - Accent3" xfId="198"/>
    <cellStyle name="60% - Accent4" xfId="199"/>
    <cellStyle name="60% - Accent5" xfId="200"/>
    <cellStyle name="60% - Accent6" xfId="201"/>
    <cellStyle name="60% - Énfasis1 2" xfId="202"/>
    <cellStyle name="60% - Énfasis1 3" xfId="203"/>
    <cellStyle name="60% - Énfasis1 4" xfId="204"/>
    <cellStyle name="60% - Énfasis2 2" xfId="205"/>
    <cellStyle name="60% - Énfasis2 3" xfId="206"/>
    <cellStyle name="60% - Énfasis2 4" xfId="207"/>
    <cellStyle name="60% - Énfasis3 2" xfId="208"/>
    <cellStyle name="60% - Énfasis3 3" xfId="209"/>
    <cellStyle name="60% - Énfasis3 4" xfId="210"/>
    <cellStyle name="60% - Énfasis4 2" xfId="211"/>
    <cellStyle name="60% - Énfasis4 3" xfId="212"/>
    <cellStyle name="60% - Énfasis4 4" xfId="213"/>
    <cellStyle name="60% - Énfasis5 2" xfId="214"/>
    <cellStyle name="60% - Énfasis5 3" xfId="215"/>
    <cellStyle name="60% - Énfasis5 4" xfId="216"/>
    <cellStyle name="60% - Énfasis6 2" xfId="217"/>
    <cellStyle name="60% - Énfasis6 3" xfId="218"/>
    <cellStyle name="60% - Énfasis6 4" xfId="219"/>
    <cellStyle name="Accent1" xfId="220"/>
    <cellStyle name="Accent2" xfId="221"/>
    <cellStyle name="Accent3" xfId="222"/>
    <cellStyle name="Accent4" xfId="223"/>
    <cellStyle name="Accent5" xfId="224"/>
    <cellStyle name="Accent6" xfId="225"/>
    <cellStyle name="ACTAS" xfId="226"/>
    <cellStyle name="Bad" xfId="227"/>
    <cellStyle name="Buena 2" xfId="228"/>
    <cellStyle name="Buena 3" xfId="229"/>
    <cellStyle name="Buena 4" xfId="230"/>
    <cellStyle name="Calculation" xfId="231"/>
    <cellStyle name="Calculation 2" xfId="395"/>
    <cellStyle name="Cálculo 2" xfId="232"/>
    <cellStyle name="Cálculo 2 2" xfId="396"/>
    <cellStyle name="Cálculo 3" xfId="233"/>
    <cellStyle name="Cálculo 3 2" xfId="397"/>
    <cellStyle name="Cálculo 4" xfId="234"/>
    <cellStyle name="Cálculo 4 2" xfId="398"/>
    <cellStyle name="Celda de comprobación 2" xfId="235"/>
    <cellStyle name="Celda de comprobación 3" xfId="236"/>
    <cellStyle name="Celda vinculada 2" xfId="237"/>
    <cellStyle name="Celda vinculada 3" xfId="238"/>
    <cellStyle name="Celda vinculada 4" xfId="239"/>
    <cellStyle name="Check Cell" xfId="240"/>
    <cellStyle name="Ecuación" xfId="241"/>
    <cellStyle name="Encabezado 4 2" xfId="242"/>
    <cellStyle name="Encabezado 4 3" xfId="243"/>
    <cellStyle name="Encabezado 4 4" xfId="244"/>
    <cellStyle name="Énfasis1 2" xfId="245"/>
    <cellStyle name="Énfasis1 3" xfId="246"/>
    <cellStyle name="Énfasis1 4" xfId="247"/>
    <cellStyle name="Énfasis2 2" xfId="248"/>
    <cellStyle name="Énfasis2 3" xfId="249"/>
    <cellStyle name="Énfasis2 4" xfId="250"/>
    <cellStyle name="Énfasis3 2" xfId="251"/>
    <cellStyle name="Énfasis3 3" xfId="252"/>
    <cellStyle name="Énfasis3 4" xfId="253"/>
    <cellStyle name="Énfasis4 2" xfId="254"/>
    <cellStyle name="Énfasis4 3" xfId="255"/>
    <cellStyle name="Énfasis4 4" xfId="256"/>
    <cellStyle name="Énfasis5 2" xfId="257"/>
    <cellStyle name="Énfasis5 3" xfId="258"/>
    <cellStyle name="Énfasis6 2" xfId="259"/>
    <cellStyle name="Énfasis6 3" xfId="260"/>
    <cellStyle name="Énfasis6 4" xfId="261"/>
    <cellStyle name="Entrada 2" xfId="262"/>
    <cellStyle name="Entrada 2 2" xfId="399"/>
    <cellStyle name="Entrada 3" xfId="263"/>
    <cellStyle name="Entrada 3 2" xfId="400"/>
    <cellStyle name="Entrada 4" xfId="264"/>
    <cellStyle name="Entrada 4 2" xfId="401"/>
    <cellStyle name="Estilo 1" xfId="265"/>
    <cellStyle name="Estilo 1 2" xfId="402"/>
    <cellStyle name="Euro" xfId="4"/>
    <cellStyle name="Explanatory Text" xfId="266"/>
    <cellStyle name="FIGURA" xfId="267"/>
    <cellStyle name="Good" xfId="268"/>
    <cellStyle name="Heading 1" xfId="269"/>
    <cellStyle name="Heading 2" xfId="270"/>
    <cellStyle name="Heading 3" xfId="271"/>
    <cellStyle name="Heading 4" xfId="272"/>
    <cellStyle name="Hipervínculo" xfId="438" builtinId="8"/>
    <cellStyle name="Hipervínculo 2" xfId="5"/>
    <cellStyle name="Hipervínculo 3" xfId="6"/>
    <cellStyle name="Hipervínculo 4" xfId="359"/>
    <cellStyle name="Incorrecto 2" xfId="273"/>
    <cellStyle name="Incorrecto 3" xfId="274"/>
    <cellStyle name="Incorrecto 4" xfId="275"/>
    <cellStyle name="Input" xfId="276"/>
    <cellStyle name="Input 2" xfId="403"/>
    <cellStyle name="Linked Cell" xfId="277"/>
    <cellStyle name="Millares" xfId="1" builtinId="3"/>
    <cellStyle name="Millares [0]" xfId="441" builtinId="6"/>
    <cellStyle name="Millares [0] 2" xfId="437"/>
    <cellStyle name="Millares 10" xfId="7"/>
    <cellStyle name="Millares 10 2" xfId="8"/>
    <cellStyle name="Millares 10 2 2" xfId="362"/>
    <cellStyle name="Millares 10 3" xfId="9"/>
    <cellStyle name="Millares 10 3 2" xfId="363"/>
    <cellStyle name="Millares 10 4" xfId="361"/>
    <cellStyle name="Millares 11" xfId="10"/>
    <cellStyle name="Millares 11 2" xfId="11"/>
    <cellStyle name="Millares 11 2 2" xfId="365"/>
    <cellStyle name="Millares 11 3" xfId="12"/>
    <cellStyle name="Millares 11 3 2" xfId="366"/>
    <cellStyle name="Millares 11 4" xfId="364"/>
    <cellStyle name="Millares 12" xfId="13"/>
    <cellStyle name="Millares 12 2" xfId="14"/>
    <cellStyle name="Millares 13" xfId="354"/>
    <cellStyle name="Millares 13 2" xfId="423"/>
    <cellStyle name="Millares 2" xfId="15"/>
    <cellStyle name="Millares 2 10" xfId="16"/>
    <cellStyle name="Millares 2 10 2" xfId="17"/>
    <cellStyle name="Millares 2 10 3" xfId="18"/>
    <cellStyle name="Millares 2 11" xfId="19"/>
    <cellStyle name="Millares 2 11 2" xfId="20"/>
    <cellStyle name="Millares 2 11 2 2" xfId="369"/>
    <cellStyle name="Millares 2 11 3" xfId="368"/>
    <cellStyle name="Millares 2 12" xfId="21"/>
    <cellStyle name="Millares 2 12 2" xfId="22"/>
    <cellStyle name="Millares 2 12 2 2" xfId="371"/>
    <cellStyle name="Millares 2 12 3" xfId="370"/>
    <cellStyle name="Millares 2 13" xfId="23"/>
    <cellStyle name="Millares 2 13 2" xfId="24"/>
    <cellStyle name="Millares 2 13 2 2" xfId="373"/>
    <cellStyle name="Millares 2 13 3" xfId="372"/>
    <cellStyle name="Millares 2 14" xfId="25"/>
    <cellStyle name="Millares 2 14 2" xfId="26"/>
    <cellStyle name="Millares 2 14 2 2" xfId="375"/>
    <cellStyle name="Millares 2 14 3" xfId="374"/>
    <cellStyle name="Millares 2 15" xfId="27"/>
    <cellStyle name="Millares 2 15 2" xfId="28"/>
    <cellStyle name="Millares 2 15 2 2" xfId="377"/>
    <cellStyle name="Millares 2 15 3" xfId="376"/>
    <cellStyle name="Millares 2 16" xfId="367"/>
    <cellStyle name="Millares 2 2" xfId="29"/>
    <cellStyle name="Millares 2 2 2" xfId="30"/>
    <cellStyle name="Millares 2 2 2 2" xfId="31"/>
    <cellStyle name="Millares 2 2 2 3" xfId="32"/>
    <cellStyle name="Millares 2 2 2 4" xfId="378"/>
    <cellStyle name="Millares 2 2 3" xfId="33"/>
    <cellStyle name="Millares 2 2 3 2" xfId="379"/>
    <cellStyle name="Millares 2 2 4" xfId="278"/>
    <cellStyle name="Millares 2 2 5" xfId="279"/>
    <cellStyle name="Millares 2 3" xfId="34"/>
    <cellStyle name="Millares 2 3 2" xfId="35"/>
    <cellStyle name="Millares 2 3 2 2" xfId="36"/>
    <cellStyle name="Millares 2 3 2 3" xfId="37"/>
    <cellStyle name="Millares 2 3 3" xfId="38"/>
    <cellStyle name="Millares 2 3 4" xfId="39"/>
    <cellStyle name="Millares 2 4" xfId="40"/>
    <cellStyle name="Millares 2 4 2" xfId="41"/>
    <cellStyle name="Millares 2 4 3" xfId="42"/>
    <cellStyle name="Millares 2 5" xfId="43"/>
    <cellStyle name="Millares 2 5 2" xfId="44"/>
    <cellStyle name="Millares 2 5 3" xfId="45"/>
    <cellStyle name="Millares 2 6" xfId="46"/>
    <cellStyle name="Millares 2 6 2" xfId="47"/>
    <cellStyle name="Millares 2 6 2 2" xfId="381"/>
    <cellStyle name="Millares 2 6 3" xfId="48"/>
    <cellStyle name="Millares 2 6 3 2" xfId="382"/>
    <cellStyle name="Millares 2 6 4" xfId="380"/>
    <cellStyle name="Millares 2 7" xfId="49"/>
    <cellStyle name="Millares 2 8" xfId="50"/>
    <cellStyle name="Millares 2 9" xfId="51"/>
    <cellStyle name="Millares 2 9 2" xfId="52"/>
    <cellStyle name="Millares 2 9 3" xfId="53"/>
    <cellStyle name="Millares 2 9 3 2" xfId="384"/>
    <cellStyle name="Millares 2 9 4" xfId="383"/>
    <cellStyle name="Millares 3" xfId="54"/>
    <cellStyle name="Millares 3 2" xfId="55"/>
    <cellStyle name="Millares 3 2 2" xfId="56"/>
    <cellStyle name="Millares 3 2 2 2" xfId="57"/>
    <cellStyle name="Millares 3 2 2 3" xfId="58"/>
    <cellStyle name="Millares 3 2 3" xfId="59"/>
    <cellStyle name="Millares 3 2 4" xfId="60"/>
    <cellStyle name="Millares 3 3" xfId="61"/>
    <cellStyle name="Millares 3 3 2" xfId="62"/>
    <cellStyle name="Millares 3 3 2 2" xfId="63"/>
    <cellStyle name="Millares 3 3 2 3" xfId="64"/>
    <cellStyle name="Millares 3 3 3" xfId="65"/>
    <cellStyle name="Millares 3 3 4" xfId="66"/>
    <cellStyle name="Millares 3 4" xfId="67"/>
    <cellStyle name="Millares 3 5" xfId="68"/>
    <cellStyle name="Millares 4" xfId="69"/>
    <cellStyle name="Millares 4 2" xfId="70"/>
    <cellStyle name="Millares 4 2 2" xfId="386"/>
    <cellStyle name="Millares 4 3" xfId="71"/>
    <cellStyle name="Millares 4 3 2" xfId="387"/>
    <cellStyle name="Millares 4 4" xfId="385"/>
    <cellStyle name="Millares 5" xfId="72"/>
    <cellStyle name="Millares 5 2" xfId="73"/>
    <cellStyle name="Millares 5 3" xfId="74"/>
    <cellStyle name="Millares 6" xfId="75"/>
    <cellStyle name="Millares 6 2" xfId="76"/>
    <cellStyle name="Millares 6 2 2" xfId="389"/>
    <cellStyle name="Millares 6 3" xfId="77"/>
    <cellStyle name="Millares 6 3 2" xfId="390"/>
    <cellStyle name="Millares 6 4" xfId="388"/>
    <cellStyle name="Millares 7" xfId="78"/>
    <cellStyle name="Millares 7 2" xfId="79"/>
    <cellStyle name="Millares 7 3" xfId="80"/>
    <cellStyle name="Millares 8" xfId="81"/>
    <cellStyle name="Millares 8 2" xfId="82"/>
    <cellStyle name="Millares 8 2 2" xfId="83"/>
    <cellStyle name="Millares 8 3" xfId="84"/>
    <cellStyle name="Millares 8 4" xfId="85"/>
    <cellStyle name="Millares 9" xfId="86"/>
    <cellStyle name="Millares 9 2" xfId="87"/>
    <cellStyle name="Millares 9 2 2" xfId="392"/>
    <cellStyle name="Millares 9 3" xfId="88"/>
    <cellStyle name="Millares 9 3 2" xfId="393"/>
    <cellStyle name="Millares 9 4" xfId="391"/>
    <cellStyle name="Millares_Formato Evaluacion LP No. 41 Biblioteca Belen" xfId="3"/>
    <cellStyle name="Moneda" xfId="440" builtinId="4"/>
    <cellStyle name="Moneda [0]" xfId="431" builtinId="7"/>
    <cellStyle name="Moneda [0] 10" xfId="280"/>
    <cellStyle name="Moneda [0] 11" xfId="281"/>
    <cellStyle name="Moneda [0] 14" xfId="282"/>
    <cellStyle name="Moneda [0] 2" xfId="283"/>
    <cellStyle name="Moneda [0] 3" xfId="284"/>
    <cellStyle name="Moneda [0] 6" xfId="430"/>
    <cellStyle name="Moneda 11" xfId="427"/>
    <cellStyle name="Moneda 2" xfId="89"/>
    <cellStyle name="Moneda 2 2" xfId="90"/>
    <cellStyle name="Moneda 2 2 2" xfId="285"/>
    <cellStyle name="Moneda 2 3" xfId="91"/>
    <cellStyle name="Moneda 2 4" xfId="92"/>
    <cellStyle name="Moneda 2_Tableros" xfId="286"/>
    <cellStyle name="Moneda 3" xfId="93"/>
    <cellStyle name="Moneda 3 2" xfId="94"/>
    <cellStyle name="Moneda 3 3" xfId="95"/>
    <cellStyle name="Moneda 3 4" xfId="340"/>
    <cellStyle name="Moneda 4" xfId="96"/>
    <cellStyle name="Moneda 4 2" xfId="97"/>
    <cellStyle name="Moneda 4 3" xfId="98"/>
    <cellStyle name="Moneda 5" xfId="99"/>
    <cellStyle name="Moneda 5 2" xfId="394"/>
    <cellStyle name="Moneda 6" xfId="100"/>
    <cellStyle name="Moneda 6 2" xfId="101"/>
    <cellStyle name="Moneda 6 3" xfId="102"/>
    <cellStyle name="Moneda 7" xfId="103"/>
    <cellStyle name="Moneda 9" xfId="432"/>
    <cellStyle name="Moneda 9 2" xfId="429"/>
    <cellStyle name="Moneda 9 2 2" xfId="433"/>
    <cellStyle name="Moneda0" xfId="287"/>
    <cellStyle name="Neutral 2" xfId="288"/>
    <cellStyle name="Neutral 3" xfId="289"/>
    <cellStyle name="Neutral 4" xfId="290"/>
    <cellStyle name="Normal" xfId="0" builtinId="0"/>
    <cellStyle name="Normal 10" xfId="104"/>
    <cellStyle name="Normal 10 10 2" xfId="356"/>
    <cellStyle name="Normal 11" xfId="291"/>
    <cellStyle name="Normal 12" xfId="344"/>
    <cellStyle name="Normal 12 2" xfId="350"/>
    <cellStyle name="Normal 12 2 2" xfId="353"/>
    <cellStyle name="Normal 12 2 2 2" xfId="422"/>
    <cellStyle name="Normal 12 2 3" xfId="419"/>
    <cellStyle name="Normal 12 3" xfId="352"/>
    <cellStyle name="Normal 12 3 2" xfId="421"/>
    <cellStyle name="Normal 12 4" xfId="415"/>
    <cellStyle name="Normal 13" xfId="345"/>
    <cellStyle name="Normal 14" xfId="346"/>
    <cellStyle name="Normal 14 2" xfId="349"/>
    <cellStyle name="Normal 14 2 2" xfId="418"/>
    <cellStyle name="Normal 14 2 3" xfId="425"/>
    <cellStyle name="Normal 14 2 4" xfId="436"/>
    <cellStyle name="Normal 14 3" xfId="416"/>
    <cellStyle name="Normal 15" xfId="351"/>
    <cellStyle name="Normal 15 2" xfId="358"/>
    <cellStyle name="Normal 15 2 2" xfId="424"/>
    <cellStyle name="Normal 15 3" xfId="420"/>
    <cellStyle name="Normal 18" xfId="426"/>
    <cellStyle name="Normal 2" xfId="105"/>
    <cellStyle name="Normal 2 2" xfId="106"/>
    <cellStyle name="Normal 2 2 2" xfId="107"/>
    <cellStyle name="Normal 2 2 2 2" xfId="108"/>
    <cellStyle name="Normal 2 2 2 2 2" xfId="109"/>
    <cellStyle name="Normal 2 2 2 2 3" xfId="110"/>
    <cellStyle name="Normal 2 2 2 2 4" xfId="111"/>
    <cellStyle name="Normal 2 2 2 3" xfId="112"/>
    <cellStyle name="Normal 2 2 2 4" xfId="113"/>
    <cellStyle name="Normal 2 2 3" xfId="114"/>
    <cellStyle name="Normal 2 2 3 2" xfId="115"/>
    <cellStyle name="Normal 2 2 3 3" xfId="116"/>
    <cellStyle name="Normal 2 2 4" xfId="117"/>
    <cellStyle name="Normal 2 2 5" xfId="118"/>
    <cellStyle name="Normal 2 3" xfId="119"/>
    <cellStyle name="Normal 2 3 2" xfId="120"/>
    <cellStyle name="Normal 2 3 2 2" xfId="348"/>
    <cellStyle name="Normal 2 3 3" xfId="121"/>
    <cellStyle name="Normal 2 4" xfId="122"/>
    <cellStyle name="Normal 2 4 2" xfId="123"/>
    <cellStyle name="Normal 2 4 3" xfId="124"/>
    <cellStyle name="Normal 2 5" xfId="125"/>
    <cellStyle name="Normal 2 6" xfId="126"/>
    <cellStyle name="Normal 2 7" xfId="127"/>
    <cellStyle name="Normal 2_PTO-02060-PARQUE BIBLIOTECA SAN CRISTOBAL" xfId="292"/>
    <cellStyle name="Normal 21" xfId="341"/>
    <cellStyle name="Normal 3" xfId="128"/>
    <cellStyle name="Normal 3 2" xfId="129"/>
    <cellStyle name="Normal 3 2 2" xfId="130"/>
    <cellStyle name="Normal 3 2 2 14" xfId="131"/>
    <cellStyle name="Normal 3 2 3" xfId="132"/>
    <cellStyle name="Normal 3 3" xfId="133"/>
    <cellStyle name="Normal 3 4" xfId="134"/>
    <cellStyle name="Normal 4" xfId="135"/>
    <cellStyle name="Normal 4 2" xfId="136"/>
    <cellStyle name="Normal 4 3" xfId="137"/>
    <cellStyle name="Normal 5" xfId="138"/>
    <cellStyle name="Normal 5 2" xfId="293"/>
    <cellStyle name="Normal 5 3" xfId="294"/>
    <cellStyle name="Normal 5 4" xfId="295"/>
    <cellStyle name="Normal 6" xfId="139"/>
    <cellStyle name="Normal 68" xfId="347"/>
    <cellStyle name="Normal 68 2" xfId="417"/>
    <cellStyle name="Normal 7" xfId="296"/>
    <cellStyle name="Normal 78" xfId="342"/>
    <cellStyle name="Normal 8" xfId="297"/>
    <cellStyle name="Normal 9" xfId="298"/>
    <cellStyle name="Normal_CONSOLIDADO  EVALUACIÓN LP 53 OBRA ADECUACIÓN Y MANTENIMIENTO DEL TEATRO LIDO" xfId="2"/>
    <cellStyle name="Normal_FORM20_1" xfId="434"/>
    <cellStyle name="Normal_FORM20_1 2" xfId="439"/>
    <cellStyle name="Normal_SEGUROS FENIX 2" xfId="435"/>
    <cellStyle name="Notas 2" xfId="299"/>
    <cellStyle name="Notas 2 2" xfId="404"/>
    <cellStyle name="Notas 3" xfId="300"/>
    <cellStyle name="Notas 3 2" xfId="405"/>
    <cellStyle name="Notas 4" xfId="301"/>
    <cellStyle name="Notas 4 2" xfId="406"/>
    <cellStyle name="Note" xfId="302"/>
    <cellStyle name="Note 2" xfId="407"/>
    <cellStyle name="Output" xfId="303"/>
    <cellStyle name="Output 2" xfId="408"/>
    <cellStyle name="Porcentaje" xfId="357" builtinId="5"/>
    <cellStyle name="Porcentaje 2" xfId="343"/>
    <cellStyle name="Porcentaje 6" xfId="428"/>
    <cellStyle name="Porcentual 2" xfId="140"/>
    <cellStyle name="Porcentual 2 2" xfId="141"/>
    <cellStyle name="Porcentual 2 2 2" xfId="142"/>
    <cellStyle name="Porcentual 2 2 2 2" xfId="143"/>
    <cellStyle name="Porcentual 2 2 2 3" xfId="360"/>
    <cellStyle name="Porcentual 2 2 3" xfId="144"/>
    <cellStyle name="Porcentual 2 2 4" xfId="355"/>
    <cellStyle name="Porcentual 2 3" xfId="304"/>
    <cellStyle name="Porcentual 2 4" xfId="305"/>
    <cellStyle name="Porcentual 2 5" xfId="306"/>
    <cellStyle name="Porcentual 3" xfId="145"/>
    <cellStyle name="Porcentual 4" xfId="307"/>
    <cellStyle name="Porcentual 5" xfId="308"/>
    <cellStyle name="Porcentual 6" xfId="309"/>
    <cellStyle name="Punto0" xfId="310"/>
    <cellStyle name="Salida 2" xfId="311"/>
    <cellStyle name="Salida 2 2" xfId="409"/>
    <cellStyle name="Salida 3" xfId="312"/>
    <cellStyle name="Salida 3 2" xfId="410"/>
    <cellStyle name="Salida 4" xfId="313"/>
    <cellStyle name="Salida 4 2" xfId="411"/>
    <cellStyle name="Texto de advertencia 2" xfId="314"/>
    <cellStyle name="Texto de advertencia 3" xfId="315"/>
    <cellStyle name="Texto explicativo 2" xfId="316"/>
    <cellStyle name="Texto explicativo 3" xfId="317"/>
    <cellStyle name="Tit. tabla" xfId="318"/>
    <cellStyle name="Title" xfId="319"/>
    <cellStyle name="TITULO 1" xfId="320"/>
    <cellStyle name="Título 1 2" xfId="321"/>
    <cellStyle name="Título 1 3" xfId="322"/>
    <cellStyle name="Título 1 4" xfId="323"/>
    <cellStyle name="TITULO 2" xfId="324"/>
    <cellStyle name="Título 2 2" xfId="325"/>
    <cellStyle name="Título 2 3" xfId="326"/>
    <cellStyle name="Título 2 4" xfId="327"/>
    <cellStyle name="TITULO 3" xfId="328"/>
    <cellStyle name="Título 3 2" xfId="329"/>
    <cellStyle name="Título 3 3" xfId="330"/>
    <cellStyle name="Título 3 4" xfId="331"/>
    <cellStyle name="Título 4" xfId="332"/>
    <cellStyle name="Título 5" xfId="333"/>
    <cellStyle name="Título 6" xfId="334"/>
    <cellStyle name="Total 2" xfId="335"/>
    <cellStyle name="Total 2 2" xfId="412"/>
    <cellStyle name="Total 3" xfId="336"/>
    <cellStyle name="Total 3 2" xfId="413"/>
    <cellStyle name="Total 4" xfId="337"/>
    <cellStyle name="Total 4 2" xfId="414"/>
    <cellStyle name="Viñeta" xfId="338"/>
    <cellStyle name="Warning Text" xfId="339"/>
  </cellStyles>
  <dxfs count="6875">
    <dxf>
      <fill>
        <patternFill>
          <bgColor rgb="FFFFFF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ont>
        <color theme="1"/>
      </font>
      <fill>
        <patternFill>
          <bgColor rgb="FFFF0000"/>
        </patternFill>
      </fill>
    </dxf>
    <dxf>
      <font>
        <color theme="1"/>
      </font>
      <fill>
        <patternFill>
          <bgColor rgb="FFFF0000"/>
        </patternFill>
      </fill>
    </dxf>
    <dxf>
      <font>
        <color theme="1"/>
      </font>
      <fill>
        <patternFill>
          <bgColor rgb="FFFF00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FF00"/>
        </patternFill>
      </fill>
    </dxf>
    <dxf>
      <fill>
        <patternFill>
          <bgColor rgb="FFFF66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patternType="solid">
          <fgColor auto="1"/>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6600"/>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59996337778862885"/>
        </patternFill>
      </fill>
    </dxf>
    <dxf>
      <fill>
        <patternFill>
          <bgColor theme="9" tint="0.59996337778862885"/>
        </patternFill>
      </fill>
    </dxf>
    <dxf>
      <fill>
        <patternFill>
          <bgColor rgb="FFFFFF00"/>
        </patternFill>
      </fill>
    </dxf>
    <dxf>
      <fill>
        <patternFill>
          <bgColor theme="9" tint="-0.24994659260841701"/>
        </patternFill>
      </fill>
    </dxf>
    <dxf>
      <fill>
        <patternFill>
          <bgColor rgb="FFFFFF00"/>
        </patternFill>
      </fill>
    </dxf>
    <dxf>
      <fill>
        <patternFill>
          <bgColor rgb="FFFF0000"/>
        </patternFill>
      </fill>
    </dxf>
    <dxf>
      <fill>
        <patternFill>
          <bgColor rgb="FFFF66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theme="9" tint="0.79998168889431442"/>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s>
  <tableStyles count="0" defaultTableStyle="TableStyleMedium2" defaultPivotStyle="PivotStyleLight16"/>
  <colors>
    <mruColors>
      <color rgb="FFFF6600"/>
      <color rgb="FF9BCBA0"/>
      <color rgb="FF66FFFF"/>
      <color rgb="FFFFFF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85725</xdr:colOff>
      <xdr:row>0</xdr:row>
      <xdr:rowOff>66675</xdr:rowOff>
    </xdr:from>
    <xdr:to>
      <xdr:col>1</xdr:col>
      <xdr:colOff>429629</xdr:colOff>
      <xdr:row>1</xdr:row>
      <xdr:rowOff>495300</xdr:rowOff>
    </xdr:to>
    <xdr:pic>
      <xdr:nvPicPr>
        <xdr:cNvPr id="2" name="3 Imagen" descr="log-udea2.GIF">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228600"/>
          <a:ext cx="734429"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52916</xdr:colOff>
      <xdr:row>0</xdr:row>
      <xdr:rowOff>57150</xdr:rowOff>
    </xdr:from>
    <xdr:to>
      <xdr:col>1</xdr:col>
      <xdr:colOff>541479</xdr:colOff>
      <xdr:row>2</xdr:row>
      <xdr:rowOff>57150</xdr:rowOff>
    </xdr:to>
    <xdr:pic>
      <xdr:nvPicPr>
        <xdr:cNvPr id="2" name="3 Imagen" descr="log-udea2.GIF">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916" y="57150"/>
          <a:ext cx="717163"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5</xdr:col>
      <xdr:colOff>623454</xdr:colOff>
      <xdr:row>2</xdr:row>
      <xdr:rowOff>1645228</xdr:rowOff>
    </xdr:from>
    <xdr:to>
      <xdr:col>15</xdr:col>
      <xdr:colOff>2459181</xdr:colOff>
      <xdr:row>2</xdr:row>
      <xdr:rowOff>1731818</xdr:rowOff>
    </xdr:to>
    <xdr:cxnSp macro="">
      <xdr:nvCxnSpPr>
        <xdr:cNvPr id="4" name="Conector recto 3">
          <a:extLst>
            <a:ext uri="{FF2B5EF4-FFF2-40B4-BE49-F238E27FC236}">
              <a16:creationId xmlns:a16="http://schemas.microsoft.com/office/drawing/2014/main" id="{B26638EE-976E-4F7C-800F-856975AFF3F2}"/>
            </a:ext>
          </a:extLst>
        </xdr:cNvPr>
        <xdr:cNvCxnSpPr/>
      </xdr:nvCxnSpPr>
      <xdr:spPr>
        <a:xfrm flipV="1">
          <a:off x="6251863" y="2303319"/>
          <a:ext cx="14737773" cy="8659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oneCellAnchor>
    <xdr:from>
      <xdr:col>1</xdr:col>
      <xdr:colOff>107749</xdr:colOff>
      <xdr:row>1</xdr:row>
      <xdr:rowOff>31654</xdr:rowOff>
    </xdr:from>
    <xdr:ext cx="664715" cy="819993"/>
    <xdr:pic>
      <xdr:nvPicPr>
        <xdr:cNvPr id="2" name="3 Imagen" descr="log-udea2.GIF">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3024" y="231679"/>
          <a:ext cx="664715" cy="8199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asly\buzon\Users\Usuario\Desktop\Documents%20and%20Settings\Juan%20Arrubla\APU%20Secundaria%20Corvid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nidades%20compartidas/0_REPOSITORIO_DIF/4_GADMIN/1_REGIS/0_Invitaciones/2_MedianaC/VA_031_2021_Mantenimiento_hidrosanitario/Gestion/2_Propuestas/2_CONDEIN%20SAS/Anexo2_Formato%20Propuest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nidades%20compartidas/0_REPOSITORIO_DIF/4_GADMIN/1_REGIS/0_Invitaciones/2_MedianaC/VA_031_2021_Mantenimiento_hidrosanitario/Gestion/2_Propuestas/5_Viacol%20Ingenieros%20Contratistas/Anexo2_FormatoPropue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PC3I2"/>
      <sheetName val="MPC3I3"/>
      <sheetName val="MPC3I4"/>
      <sheetName val="MPC3I5"/>
      <sheetName val="MPC3I1"/>
      <sheetName val="Hoja1"/>
      <sheetName val="Hoja2"/>
      <sheetName val="Hoja3"/>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ZO"/>
      <sheetName val="POLIZAS"/>
      <sheetName val="F.P. Profesionales "/>
      <sheetName val="F.P. Mano de Obra "/>
      <sheetName val="Analisis A.U."/>
      <sheetName val="ANEXO2D COSTO TOTAL"/>
      <sheetName val="ANEXO2E AREA METROP"/>
      <sheetName val="ANEXO2F S. ORIENTE"/>
      <sheetName val="ANEXOS2G S. URABÁ"/>
      <sheetName val="ANEXO2H S. YARUMAL"/>
      <sheetName val="ANEXO2I S. AMALFI SEGOVIA"/>
      <sheetName val="ANEXO2J S. ANDES"/>
      <sheetName val="ANEXO2K S. SANTAFE ANT"/>
      <sheetName val="ANEXO2L  S. PTO B Y SJ NUS"/>
      <sheetName val="ANEXO2M  S. SONSÓN"/>
      <sheetName val="ANEXO2N H. VEGAS CLARA"/>
      <sheetName val="ANEXO2O H. LA MONTAÑA"/>
      <sheetName val="ANEXO2P CAUCASIA"/>
      <sheetName val="ANEXO2Q H. PROGRESO"/>
      <sheetName val="ANEXO2R FRONTINO"/>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ZO"/>
      <sheetName val="POLIZAS"/>
      <sheetName val="F.P. Profesionales "/>
      <sheetName val="F.P. Mano de Obra "/>
      <sheetName val="Analisis A.U."/>
      <sheetName val="ANEXO2D COSTO TOTAL"/>
      <sheetName val="ANEXO2E AREA METROP"/>
      <sheetName val="ANEXO2F S. ORIENTE"/>
      <sheetName val="ANEXOS2G S. URABÁ"/>
      <sheetName val="ANEXO2H S. YARUMAL"/>
      <sheetName val="ANEXO2I S. AMALFI SEGOVIA"/>
      <sheetName val="ANEXO2J S. ANDES"/>
      <sheetName val="ANEXO2K S. SANTAFE ANT"/>
      <sheetName val="ANEXO2L  S. PTO B Y SJ NUS"/>
      <sheetName val="ANEXO2M  S. SONSÓN"/>
      <sheetName val="ANEXO2N H. VEGAS CLARA"/>
      <sheetName val="ANEXO2O H. LA MONTAÑA"/>
      <sheetName val="ANEXO2P CAUCASIA"/>
      <sheetName val="ANEXO2Q H. PROGRESO"/>
      <sheetName val="ANEXO2R FRONTINO"/>
    </sheetNames>
    <sheetDataSet>
      <sheetData sheetId="0" refreshError="1"/>
      <sheetData sheetId="1" refreshError="1"/>
      <sheetData sheetId="2" refreshError="1"/>
      <sheetData sheetId="3" refreshError="1"/>
      <sheetData sheetId="4" refreshError="1"/>
      <sheetData sheetId="5">
        <row r="6">
          <cell r="E6">
            <v>415966457</v>
          </cell>
        </row>
        <row r="7">
          <cell r="E7">
            <v>31888130</v>
          </cell>
        </row>
        <row r="8">
          <cell r="E8">
            <v>41704605</v>
          </cell>
        </row>
        <row r="9">
          <cell r="E9">
            <v>22071655.169676874</v>
          </cell>
        </row>
        <row r="10">
          <cell r="E10">
            <v>36796367.878707513</v>
          </cell>
        </row>
        <row r="11">
          <cell r="E11">
            <v>26979892.739353754</v>
          </cell>
        </row>
        <row r="12">
          <cell r="E12">
            <v>22071655.169676874</v>
          </cell>
        </row>
        <row r="13">
          <cell r="E13">
            <v>31888130</v>
          </cell>
        </row>
        <row r="14">
          <cell r="E14">
            <v>26979893</v>
          </cell>
        </row>
        <row r="15">
          <cell r="E15">
            <v>22071655</v>
          </cell>
        </row>
        <row r="16">
          <cell r="E16">
            <v>22071655</v>
          </cell>
        </row>
        <row r="17">
          <cell r="E17">
            <v>36796368</v>
          </cell>
        </row>
        <row r="18">
          <cell r="E18">
            <v>22071655.169676874</v>
          </cell>
        </row>
        <row r="19">
          <cell r="E19">
            <v>26979892.739353754</v>
          </cell>
        </row>
        <row r="20">
          <cell r="E20">
            <v>88901894.060000002</v>
          </cell>
        </row>
        <row r="21">
          <cell r="E21">
            <v>875239905.92644572</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B41"/>
  <sheetViews>
    <sheetView showGridLines="0" zoomScaleNormal="100" zoomScaleSheetLayoutView="90" zoomScalePageLayoutView="90" workbookViewId="0">
      <selection activeCell="A5" sqref="A5:B5"/>
    </sheetView>
  </sheetViews>
  <sheetFormatPr baseColWidth="10" defaultColWidth="11.42578125" defaultRowHeight="12.75"/>
  <cols>
    <col min="1" max="1" width="5.85546875" style="12" bestFit="1" customWidth="1"/>
    <col min="2" max="2" width="111.85546875" style="12" customWidth="1"/>
    <col min="3" max="16384" width="11.42578125" style="12"/>
  </cols>
  <sheetData>
    <row r="1" spans="1:2" ht="37.5" customHeight="1">
      <c r="A1" s="543" t="s">
        <v>4</v>
      </c>
      <c r="B1" s="544"/>
    </row>
    <row r="2" spans="1:2" ht="51" customHeight="1">
      <c r="A2" s="550" t="s">
        <v>339</v>
      </c>
      <c r="B2" s="551"/>
    </row>
    <row r="3" spans="1:2" ht="18">
      <c r="A3" s="550" t="s">
        <v>124</v>
      </c>
      <c r="B3" s="551"/>
    </row>
    <row r="4" spans="1:2" ht="122.25" customHeight="1">
      <c r="A4" s="548" t="s">
        <v>340</v>
      </c>
      <c r="B4" s="549"/>
    </row>
    <row r="5" spans="1:2" ht="27" customHeight="1">
      <c r="A5" s="546" t="s">
        <v>23</v>
      </c>
      <c r="B5" s="547"/>
    </row>
    <row r="6" spans="1:2" ht="15.75">
      <c r="A6" s="13"/>
      <c r="B6" s="13"/>
    </row>
    <row r="7" spans="1:2" ht="29.25" customHeight="1">
      <c r="A7" s="14" t="s">
        <v>25</v>
      </c>
      <c r="B7" s="456" t="s">
        <v>3</v>
      </c>
    </row>
    <row r="8" spans="1:2" ht="22.5" customHeight="1">
      <c r="A8" s="455">
        <v>1</v>
      </c>
      <c r="B8" s="459" t="s">
        <v>341</v>
      </c>
    </row>
    <row r="9" spans="1:2" ht="22.5" customHeight="1">
      <c r="A9" s="455">
        <v>2</v>
      </c>
      <c r="B9" s="459" t="s">
        <v>342</v>
      </c>
    </row>
    <row r="10" spans="1:2" ht="22.5" customHeight="1">
      <c r="A10" s="455">
        <v>3</v>
      </c>
      <c r="B10" s="459" t="s">
        <v>343</v>
      </c>
    </row>
    <row r="11" spans="1:2" ht="22.5" customHeight="1">
      <c r="A11" s="455">
        <v>4</v>
      </c>
      <c r="B11" s="459" t="s">
        <v>344</v>
      </c>
    </row>
    <row r="12" spans="1:2" ht="22.5" customHeight="1">
      <c r="A12" s="455">
        <v>5</v>
      </c>
      <c r="B12" s="459" t="s">
        <v>345</v>
      </c>
    </row>
    <row r="13" spans="1:2" ht="22.5" customHeight="1">
      <c r="A13" s="455">
        <v>6</v>
      </c>
      <c r="B13" s="459" t="s">
        <v>346</v>
      </c>
    </row>
    <row r="14" spans="1:2" ht="22.5" hidden="1" customHeight="1">
      <c r="A14" s="15">
        <v>7</v>
      </c>
      <c r="B14" s="457" t="s">
        <v>259</v>
      </c>
    </row>
    <row r="15" spans="1:2" ht="22.5" hidden="1" customHeight="1">
      <c r="A15" s="15">
        <v>8</v>
      </c>
      <c r="B15" s="408" t="s">
        <v>260</v>
      </c>
    </row>
    <row r="16" spans="1:2" ht="22.5" hidden="1" customHeight="1">
      <c r="A16" s="15">
        <v>9</v>
      </c>
      <c r="B16" s="408" t="s">
        <v>261</v>
      </c>
    </row>
    <row r="17" spans="1:2" ht="22.5" hidden="1" customHeight="1">
      <c r="A17" s="15">
        <v>10</v>
      </c>
      <c r="B17" s="408" t="s">
        <v>262</v>
      </c>
    </row>
    <row r="18" spans="1:2" ht="22.5" hidden="1" customHeight="1">
      <c r="A18" s="15">
        <v>11</v>
      </c>
      <c r="B18" s="408" t="s">
        <v>263</v>
      </c>
    </row>
    <row r="19" spans="1:2" ht="22.5" hidden="1" customHeight="1">
      <c r="A19" s="15">
        <v>12</v>
      </c>
      <c r="B19" s="408" t="s">
        <v>264</v>
      </c>
    </row>
    <row r="20" spans="1:2" ht="22.5" hidden="1" customHeight="1">
      <c r="A20" s="15">
        <v>13</v>
      </c>
      <c r="B20" s="408" t="s">
        <v>157</v>
      </c>
    </row>
    <row r="21" spans="1:2" ht="22.5" hidden="1" customHeight="1">
      <c r="A21" s="15">
        <v>14</v>
      </c>
      <c r="B21" s="408" t="s">
        <v>158</v>
      </c>
    </row>
    <row r="22" spans="1:2" ht="22.5" hidden="1" customHeight="1">
      <c r="A22" s="15">
        <v>15</v>
      </c>
      <c r="B22" s="408" t="s">
        <v>159</v>
      </c>
    </row>
    <row r="23" spans="1:2" ht="22.5" hidden="1" customHeight="1">
      <c r="A23" s="15">
        <v>16</v>
      </c>
      <c r="B23" s="408" t="s">
        <v>265</v>
      </c>
    </row>
    <row r="24" spans="1:2" ht="22.5" hidden="1" customHeight="1">
      <c r="A24" s="15">
        <v>17</v>
      </c>
      <c r="B24" s="408" t="s">
        <v>266</v>
      </c>
    </row>
    <row r="25" spans="1:2" ht="22.5" hidden="1" customHeight="1">
      <c r="A25" s="15">
        <v>18</v>
      </c>
      <c r="B25" s="408" t="s">
        <v>267</v>
      </c>
    </row>
    <row r="26" spans="1:2" ht="22.5" hidden="1" customHeight="1">
      <c r="A26" s="15">
        <v>19</v>
      </c>
      <c r="B26" s="408" t="s">
        <v>268</v>
      </c>
    </row>
    <row r="27" spans="1:2" ht="22.5" hidden="1" customHeight="1">
      <c r="A27" s="15">
        <v>20</v>
      </c>
      <c r="B27" s="408" t="s">
        <v>269</v>
      </c>
    </row>
    <row r="28" spans="1:2" ht="22.5" hidden="1" customHeight="1">
      <c r="A28" s="15">
        <v>21</v>
      </c>
      <c r="B28" s="408" t="s">
        <v>270</v>
      </c>
    </row>
    <row r="29" spans="1:2" ht="22.5" hidden="1" customHeight="1">
      <c r="A29" s="15">
        <v>22</v>
      </c>
      <c r="B29" s="408" t="s">
        <v>271</v>
      </c>
    </row>
    <row r="30" spans="1:2" ht="22.5" hidden="1" customHeight="1">
      <c r="A30" s="15">
        <v>23</v>
      </c>
      <c r="B30" s="408" t="s">
        <v>272</v>
      </c>
    </row>
    <row r="31" spans="1:2" ht="22.5" hidden="1" customHeight="1">
      <c r="A31" s="15">
        <v>24</v>
      </c>
      <c r="B31" s="408" t="s">
        <v>273</v>
      </c>
    </row>
    <row r="32" spans="1:2" ht="22.5" hidden="1" customHeight="1">
      <c r="A32" s="15">
        <v>25</v>
      </c>
      <c r="B32" s="408" t="s">
        <v>274</v>
      </c>
    </row>
    <row r="33" spans="1:2" ht="22.5" hidden="1" customHeight="1">
      <c r="A33" s="15">
        <v>26</v>
      </c>
      <c r="B33" s="408" t="s">
        <v>275</v>
      </c>
    </row>
    <row r="34" spans="1:2" ht="22.5" hidden="1" customHeight="1">
      <c r="A34" s="15">
        <v>27</v>
      </c>
      <c r="B34" s="408" t="s">
        <v>276</v>
      </c>
    </row>
    <row r="35" spans="1:2" ht="22.5" hidden="1" customHeight="1">
      <c r="A35" s="15">
        <v>28</v>
      </c>
      <c r="B35" s="250" t="s">
        <v>277</v>
      </c>
    </row>
    <row r="36" spans="1:2" ht="22.5" hidden="1" customHeight="1">
      <c r="A36" s="15">
        <v>29</v>
      </c>
      <c r="B36" s="250" t="s">
        <v>278</v>
      </c>
    </row>
    <row r="37" spans="1:2" ht="22.5" hidden="1" customHeight="1">
      <c r="A37" s="15">
        <v>30</v>
      </c>
      <c r="B37" s="250" t="s">
        <v>279</v>
      </c>
    </row>
    <row r="38" spans="1:2" ht="22.5" customHeight="1">
      <c r="A38" s="16"/>
      <c r="B38" s="17"/>
    </row>
    <row r="39" spans="1:2" ht="20.45" customHeight="1">
      <c r="A39" s="18"/>
      <c r="B39" s="17"/>
    </row>
    <row r="40" spans="1:2" ht="12.75" customHeight="1">
      <c r="A40" s="545" t="s">
        <v>51</v>
      </c>
      <c r="B40" s="545"/>
    </row>
    <row r="41" spans="1:2" ht="70.5" customHeight="1">
      <c r="A41" s="545" t="s">
        <v>297</v>
      </c>
      <c r="B41" s="545"/>
    </row>
  </sheetData>
  <sheetProtection algorithmName="SHA-512" hashValue="K14TYrZn64dBOFiDaGDsPrzmDNz+UZeakKImOqWQvkFSj8nESERWXUK+F9e9irXgkmYhtGid0uisLOGMl1Bi5w==" saltValue="1ik8sWJNbeYJCl1LYY2pug==" spinCount="100000" sheet="1" objects="1" scenarios="1"/>
  <mergeCells count="7">
    <mergeCell ref="A1:B1"/>
    <mergeCell ref="A40:B40"/>
    <mergeCell ref="A41:B41"/>
    <mergeCell ref="A5:B5"/>
    <mergeCell ref="A4:B4"/>
    <mergeCell ref="A2:B2"/>
    <mergeCell ref="A3:B3"/>
  </mergeCells>
  <printOptions horizontalCentered="1"/>
  <pageMargins left="0.39370078740157483" right="0.39370078740157483" top="0.59055118110236227" bottom="0.39370078740157483" header="0.31496062992125984" footer="0.31496062992125984"/>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filterMode="1"/>
  <dimension ref="A4:J28"/>
  <sheetViews>
    <sheetView zoomScale="55" zoomScaleNormal="55" workbookViewId="0">
      <pane xSplit="2" ySplit="4" topLeftCell="C5" activePane="bottomRight" state="frozen"/>
      <selection pane="topRight" activeCell="C1" sqref="C1"/>
      <selection pane="bottomLeft" activeCell="A5" sqref="A5"/>
      <selection pane="bottomRight" activeCell="F24" sqref="F24"/>
    </sheetView>
  </sheetViews>
  <sheetFormatPr baseColWidth="10" defaultRowHeight="12.75"/>
  <cols>
    <col min="1" max="1" width="8.5703125" style="60" customWidth="1"/>
    <col min="2" max="2" width="110.5703125" style="60" customWidth="1"/>
    <col min="3" max="3" width="25.42578125" style="64" customWidth="1"/>
    <col min="4" max="4" width="20.7109375" style="64" customWidth="1"/>
    <col min="5" max="5" width="29.85546875" style="64" customWidth="1"/>
    <col min="6" max="7" width="25.5703125" style="60" customWidth="1"/>
    <col min="8" max="8" width="17.140625" style="60" customWidth="1"/>
    <col min="9" max="9" width="131.28515625" style="60" customWidth="1"/>
    <col min="10" max="31" width="20.7109375" style="60" customWidth="1"/>
    <col min="32" max="16384" width="11.42578125" style="60"/>
  </cols>
  <sheetData>
    <row r="4" spans="1:10" s="243" customFormat="1" ht="69" customHeight="1">
      <c r="A4" s="239" t="s">
        <v>25</v>
      </c>
      <c r="B4" s="240" t="s">
        <v>3</v>
      </c>
      <c r="C4" s="239" t="s">
        <v>92</v>
      </c>
      <c r="D4" s="239" t="s">
        <v>93</v>
      </c>
      <c r="E4" s="239" t="s">
        <v>468</v>
      </c>
      <c r="F4" s="239" t="s">
        <v>115</v>
      </c>
      <c r="G4" s="239" t="s">
        <v>101</v>
      </c>
      <c r="H4" s="241" t="s">
        <v>97</v>
      </c>
      <c r="I4" s="239" t="s">
        <v>133</v>
      </c>
      <c r="J4" s="242"/>
    </row>
    <row r="5" spans="1:10" ht="230.25" customHeight="1">
      <c r="A5" s="134">
        <v>1</v>
      </c>
      <c r="B5" s="135" t="str">
        <f t="shared" ref="B5:B10" si="0">VLOOKUP(A5,LISTA_OFERENTES,2,FALSE)</f>
        <v>Daniel José Nieves Vergara</v>
      </c>
      <c r="C5" s="63" t="str">
        <f t="shared" ref="C5:C10" ca="1" si="1">VLOOKUP(A5,EXPERIENCIA,4,FALSE)</f>
        <v>NH</v>
      </c>
      <c r="D5" s="136" t="str">
        <f t="shared" ref="D5:D10" si="2">VLOOKUP(A5,C_FINANCIERA,3,FALSE)</f>
        <v>H</v>
      </c>
      <c r="E5" s="542" t="s">
        <v>452</v>
      </c>
      <c r="F5" s="137" t="str">
        <f t="shared" ref="F5:F10" si="3">VLOOKUP(A5,PRESUPUESTO,3,FALSE)</f>
        <v>NH</v>
      </c>
      <c r="G5" s="537" t="s">
        <v>451</v>
      </c>
      <c r="H5" s="138" t="str">
        <f t="shared" ref="H5:H13" ca="1" si="4">IFERROR(IF(AND(C5="H",D5="H",F5="H",G5="H"),"H","NH")," ")</f>
        <v>NH</v>
      </c>
      <c r="I5" s="268" t="s">
        <v>461</v>
      </c>
      <c r="J5" s="76"/>
    </row>
    <row r="6" spans="1:10" ht="23.25">
      <c r="A6" s="134">
        <v>2</v>
      </c>
      <c r="B6" s="135" t="str">
        <f t="shared" si="0"/>
        <v>CONDEIN SAS</v>
      </c>
      <c r="C6" s="63" t="str">
        <f t="shared" ca="1" si="1"/>
        <v>H</v>
      </c>
      <c r="D6" s="136" t="str">
        <f t="shared" si="2"/>
        <v>H</v>
      </c>
      <c r="E6" s="542" t="s">
        <v>452</v>
      </c>
      <c r="F6" s="137" t="str">
        <f t="shared" si="3"/>
        <v>H</v>
      </c>
      <c r="G6" s="288" t="s">
        <v>452</v>
      </c>
      <c r="H6" s="138" t="str">
        <f t="shared" ca="1" si="4"/>
        <v>H</v>
      </c>
      <c r="I6" s="268" t="s">
        <v>455</v>
      </c>
      <c r="J6" s="76"/>
    </row>
    <row r="7" spans="1:10" ht="23.25">
      <c r="A7" s="134">
        <v>3</v>
      </c>
      <c r="B7" s="135" t="str">
        <f t="shared" si="0"/>
        <v>INGAP S.A.S</v>
      </c>
      <c r="C7" s="63" t="str">
        <f t="shared" ca="1" si="1"/>
        <v>H</v>
      </c>
      <c r="D7" s="136" t="str">
        <f t="shared" si="2"/>
        <v>H</v>
      </c>
      <c r="E7" s="542" t="s">
        <v>452</v>
      </c>
      <c r="F7" s="137" t="str">
        <f t="shared" si="3"/>
        <v>H</v>
      </c>
      <c r="G7" s="288" t="s">
        <v>452</v>
      </c>
      <c r="H7" s="138" t="str">
        <f t="shared" ca="1" si="4"/>
        <v>H</v>
      </c>
      <c r="I7" s="268" t="s">
        <v>455</v>
      </c>
      <c r="J7" s="76"/>
    </row>
    <row r="8" spans="1:10" ht="23.25">
      <c r="A8" s="61">
        <v>4</v>
      </c>
      <c r="B8" s="62" t="str">
        <f t="shared" si="0"/>
        <v>ENETEL S.A.S</v>
      </c>
      <c r="C8" s="63" t="str">
        <f t="shared" ca="1" si="1"/>
        <v>H</v>
      </c>
      <c r="D8" s="136" t="str">
        <f t="shared" si="2"/>
        <v>H</v>
      </c>
      <c r="E8" s="542" t="s">
        <v>452</v>
      </c>
      <c r="F8" s="137" t="str">
        <f t="shared" si="3"/>
        <v>H</v>
      </c>
      <c r="G8" s="288" t="s">
        <v>452</v>
      </c>
      <c r="H8" s="138" t="str">
        <f t="shared" ca="1" si="4"/>
        <v>H</v>
      </c>
      <c r="I8" s="268" t="s">
        <v>455</v>
      </c>
    </row>
    <row r="9" spans="1:10" ht="23.25">
      <c r="A9" s="61">
        <v>5</v>
      </c>
      <c r="B9" s="62" t="str">
        <f t="shared" si="0"/>
        <v>Viacol Ingenieros Contratistas</v>
      </c>
      <c r="C9" s="63" t="str">
        <f t="shared" ca="1" si="1"/>
        <v>H</v>
      </c>
      <c r="D9" s="136" t="str">
        <f t="shared" si="2"/>
        <v>H</v>
      </c>
      <c r="E9" s="542" t="s">
        <v>452</v>
      </c>
      <c r="F9" s="137" t="str">
        <f t="shared" si="3"/>
        <v>H</v>
      </c>
      <c r="G9" s="288" t="s">
        <v>452</v>
      </c>
      <c r="H9" s="138" t="str">
        <f t="shared" ca="1" si="4"/>
        <v>H</v>
      </c>
      <c r="I9" s="268" t="s">
        <v>455</v>
      </c>
    </row>
    <row r="10" spans="1:10" ht="23.25">
      <c r="A10" s="61">
        <v>6</v>
      </c>
      <c r="B10" s="62" t="str">
        <f t="shared" si="0"/>
        <v>WORLDTEK SAS</v>
      </c>
      <c r="C10" s="63" t="str">
        <f t="shared" ca="1" si="1"/>
        <v>H</v>
      </c>
      <c r="D10" s="136" t="str">
        <f t="shared" si="2"/>
        <v>H</v>
      </c>
      <c r="E10" s="542" t="s">
        <v>452</v>
      </c>
      <c r="F10" s="137" t="str">
        <f t="shared" si="3"/>
        <v>H</v>
      </c>
      <c r="G10" s="288" t="s">
        <v>452</v>
      </c>
      <c r="H10" s="138" t="str">
        <f t="shared" ca="1" si="4"/>
        <v>H</v>
      </c>
      <c r="I10" s="268" t="s">
        <v>455</v>
      </c>
    </row>
    <row r="11" spans="1:10" ht="23.25" hidden="1">
      <c r="A11" s="61">
        <v>28</v>
      </c>
      <c r="B11" s="62" t="str">
        <f t="shared" ref="B11:B13" si="5">VLOOKUP(A11,LISTA_OFERENTES,2,FALSE)</f>
        <v>O28</v>
      </c>
      <c r="C11" s="63" t="str">
        <f t="shared" ref="C11:C13" ca="1" si="6">VLOOKUP(A11,EXPERIENCIA,4,FALSE)</f>
        <v>NH</v>
      </c>
      <c r="D11" s="136"/>
      <c r="E11" s="542"/>
      <c r="F11" s="137" t="e">
        <f t="shared" ref="F11:F13" si="7">VLOOKUP(A11,PRESUPUESTO,3,FALSE)</f>
        <v>#N/A</v>
      </c>
      <c r="G11" s="125"/>
      <c r="H11" s="138" t="str">
        <f t="shared" ca="1" si="4"/>
        <v xml:space="preserve"> </v>
      </c>
      <c r="I11" s="269"/>
    </row>
    <row r="12" spans="1:10" ht="23.25" hidden="1">
      <c r="A12" s="61">
        <v>29</v>
      </c>
      <c r="B12" s="62" t="str">
        <f t="shared" si="5"/>
        <v>O29</v>
      </c>
      <c r="C12" s="63" t="str">
        <f t="shared" ca="1" si="6"/>
        <v>NH</v>
      </c>
      <c r="D12" s="136"/>
      <c r="E12" s="542"/>
      <c r="F12" s="137" t="e">
        <f t="shared" si="7"/>
        <v>#N/A</v>
      </c>
      <c r="G12" s="125"/>
      <c r="H12" s="138" t="str">
        <f t="shared" ca="1" si="4"/>
        <v xml:space="preserve"> </v>
      </c>
      <c r="I12" s="269"/>
    </row>
    <row r="13" spans="1:10" ht="23.25" hidden="1">
      <c r="A13" s="61">
        <v>30</v>
      </c>
      <c r="B13" s="62" t="str">
        <f t="shared" si="5"/>
        <v>O30</v>
      </c>
      <c r="C13" s="63" t="str">
        <f t="shared" ca="1" si="6"/>
        <v>NH</v>
      </c>
      <c r="D13" s="136"/>
      <c r="E13" s="542"/>
      <c r="F13" s="137" t="e">
        <f t="shared" si="7"/>
        <v>#N/A</v>
      </c>
      <c r="G13" s="125"/>
      <c r="H13" s="138" t="str">
        <f t="shared" ca="1" si="4"/>
        <v xml:space="preserve"> </v>
      </c>
      <c r="I13" s="269"/>
    </row>
    <row r="28" spans="6:6">
      <c r="F28" s="58"/>
    </row>
  </sheetData>
  <sheetProtection algorithmName="SHA-512" hashValue="gcyFGbnzd/3q6h4PXLsg3L4xvQ0XaWP8Jsb+UG3myXhGy4Ac/fgPwdg/wcOnt/h9hJ2PZCiY9nCrlisC2rvLiw==" saltValue="Srel2uQ3qtK9JHTJiAW3qg==" spinCount="100000" sheet="1" objects="1" scenarios="1"/>
  <autoFilter ref="A4:I13">
    <filterColumn colId="7">
      <customFilters>
        <customFilter operator="notEqual" val=" "/>
      </customFilters>
    </filterColumn>
  </autoFilter>
  <conditionalFormatting sqref="H5:H13">
    <cfRule type="cellIs" dxfId="4" priority="17" operator="equal">
      <formula>"NH"</formula>
    </cfRule>
    <cfRule type="cellIs" dxfId="3" priority="18" operator="equal">
      <formula>"H"</formula>
    </cfRule>
  </conditionalFormatting>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dimension ref="A1:BU437"/>
  <sheetViews>
    <sheetView topLeftCell="A4" zoomScale="85" zoomScaleNormal="85" workbookViewId="0">
      <selection activeCell="BW16" sqref="BW16"/>
    </sheetView>
  </sheetViews>
  <sheetFormatPr baseColWidth="10" defaultColWidth="11.42578125" defaultRowHeight="12.75"/>
  <cols>
    <col min="1" max="1" width="7.140625" style="60" customWidth="1"/>
    <col min="2" max="2" width="27.42578125" style="60" customWidth="1"/>
    <col min="3" max="4" width="14.28515625" style="60" bestFit="1" customWidth="1"/>
    <col min="5" max="5" width="12.7109375" style="60" customWidth="1"/>
    <col min="6" max="6" width="17.140625" style="60" customWidth="1"/>
    <col min="7" max="7" width="15.5703125" style="60" customWidth="1"/>
    <col min="8" max="8" width="22.85546875" style="60" customWidth="1"/>
    <col min="9" max="9" width="16.28515625" style="60" customWidth="1"/>
    <col min="10" max="10" width="21.5703125" style="60" customWidth="1"/>
    <col min="11" max="11" width="17.140625" style="60" customWidth="1"/>
    <col min="12" max="12" width="18.85546875" style="60" customWidth="1"/>
    <col min="13" max="13" width="15.85546875" style="60" customWidth="1"/>
    <col min="14" max="14" width="17" style="60" customWidth="1"/>
    <col min="15" max="15" width="11.5703125" style="60" customWidth="1"/>
    <col min="16" max="16" width="14.28515625" style="60" hidden="1" customWidth="1"/>
    <col min="17" max="17" width="5.140625" style="60" hidden="1" customWidth="1"/>
    <col min="18" max="18" width="14.28515625" style="60" hidden="1" customWidth="1"/>
    <col min="19" max="19" width="5.140625" style="60" hidden="1" customWidth="1"/>
    <col min="20" max="20" width="15.42578125" style="60" hidden="1" customWidth="1"/>
    <col min="21" max="21" width="6.7109375" style="60" hidden="1" customWidth="1"/>
    <col min="22" max="22" width="14.85546875" style="60" hidden="1" customWidth="1"/>
    <col min="23" max="23" width="6.7109375" style="60" hidden="1" customWidth="1"/>
    <col min="24" max="24" width="14.28515625" style="60" hidden="1" customWidth="1"/>
    <col min="25" max="25" width="5.140625" style="60" hidden="1" customWidth="1"/>
    <col min="26" max="26" width="14.42578125" style="60" hidden="1" customWidth="1"/>
    <col min="27" max="27" width="6.7109375" style="60" hidden="1" customWidth="1"/>
    <col min="28" max="28" width="14.28515625" style="60" hidden="1" customWidth="1"/>
    <col min="29" max="29" width="5.140625" style="60" hidden="1" customWidth="1"/>
    <col min="30" max="30" width="14.28515625" style="60" hidden="1" customWidth="1"/>
    <col min="31" max="31" width="5.140625" style="60" hidden="1" customWidth="1"/>
    <col min="32" max="32" width="14.28515625" style="60" hidden="1" customWidth="1"/>
    <col min="33" max="33" width="5.140625" style="60" hidden="1" customWidth="1"/>
    <col min="34" max="34" width="14.28515625" style="60" hidden="1" customWidth="1"/>
    <col min="35" max="35" width="5.140625" style="60" hidden="1" customWidth="1"/>
    <col min="36" max="36" width="14.28515625" style="60" hidden="1" customWidth="1"/>
    <col min="37" max="37" width="5.140625" style="60" hidden="1" customWidth="1"/>
    <col min="38" max="38" width="13.28515625" style="60" hidden="1" customWidth="1"/>
    <col min="39" max="39" width="5.140625" style="60" hidden="1" customWidth="1"/>
    <col min="40" max="40" width="15.5703125" style="60" hidden="1" customWidth="1"/>
    <col min="41" max="41" width="0" style="60" hidden="1" customWidth="1"/>
    <col min="42" max="42" width="13.28515625" style="60" hidden="1" customWidth="1"/>
    <col min="43" max="43" width="5.140625" style="60" hidden="1" customWidth="1"/>
    <col min="44" max="44" width="15" style="60" hidden="1" customWidth="1"/>
    <col min="45" max="45" width="0" style="60" hidden="1" customWidth="1"/>
    <col min="46" max="46" width="18.85546875" style="60" hidden="1" customWidth="1"/>
    <col min="47" max="47" width="0" style="60" hidden="1" customWidth="1"/>
    <col min="48" max="48" width="17.85546875" style="60" hidden="1" customWidth="1"/>
    <col min="49" max="49" width="0" style="60" hidden="1" customWidth="1"/>
    <col min="50" max="50" width="15.85546875" style="60" hidden="1" customWidth="1"/>
    <col min="51" max="51" width="0" style="60" hidden="1" customWidth="1"/>
    <col min="52" max="53" width="11.42578125" style="60" hidden="1" customWidth="1"/>
    <col min="54" max="54" width="14.28515625" style="60" hidden="1" customWidth="1"/>
    <col min="55" max="55" width="5.140625" style="60" hidden="1" customWidth="1"/>
    <col min="56" max="63" width="11.42578125" style="60" hidden="1" customWidth="1"/>
    <col min="64" max="64" width="11.42578125" style="60"/>
    <col min="65" max="65" width="0" style="60" hidden="1" customWidth="1"/>
    <col min="66" max="66" width="15.5703125" style="60" hidden="1" customWidth="1"/>
    <col min="67" max="69" width="0" style="60" hidden="1" customWidth="1"/>
    <col min="70" max="70" width="14.28515625" style="60" hidden="1" customWidth="1"/>
    <col min="71" max="73" width="0" style="60" hidden="1" customWidth="1"/>
    <col min="74" max="16384" width="11.42578125" style="60"/>
  </cols>
  <sheetData>
    <row r="1" spans="1:73" s="65" customFormat="1" ht="24.75" customHeight="1">
      <c r="B1" s="870" t="s">
        <v>75</v>
      </c>
      <c r="C1" s="871"/>
      <c r="D1" s="871"/>
      <c r="E1" s="871"/>
      <c r="F1" s="871"/>
      <c r="G1" s="871"/>
      <c r="H1" s="871"/>
      <c r="I1" s="871"/>
      <c r="J1" s="871"/>
      <c r="K1" s="871"/>
      <c r="L1" s="871"/>
      <c r="M1" s="871"/>
      <c r="N1" s="871"/>
      <c r="O1" s="871"/>
      <c r="P1" s="871"/>
      <c r="Q1" s="871"/>
      <c r="R1" s="871"/>
      <c r="S1" s="871"/>
      <c r="T1" s="871"/>
      <c r="U1" s="871"/>
      <c r="V1" s="871"/>
      <c r="W1" s="871"/>
      <c r="X1" s="871"/>
      <c r="Y1" s="871"/>
      <c r="Z1" s="871"/>
      <c r="AA1" s="871"/>
      <c r="AB1" s="871"/>
      <c r="AC1" s="871"/>
      <c r="AD1" s="871"/>
      <c r="AE1" s="871"/>
      <c r="AF1" s="871"/>
      <c r="AG1" s="871"/>
      <c r="AH1" s="871"/>
      <c r="AI1" s="871"/>
      <c r="AJ1" s="871"/>
      <c r="AK1" s="871"/>
    </row>
    <row r="3" spans="1:73" ht="15">
      <c r="B3" s="869" t="s">
        <v>47</v>
      </c>
      <c r="C3" s="869"/>
      <c r="F3" s="873" t="s">
        <v>123</v>
      </c>
      <c r="G3" s="873"/>
      <c r="H3" s="873"/>
      <c r="I3" s="873"/>
      <c r="L3" s="874" t="s">
        <v>74</v>
      </c>
      <c r="M3" s="874"/>
      <c r="N3" s="874"/>
    </row>
    <row r="4" spans="1:73" s="66" customFormat="1" ht="30.75" customHeight="1">
      <c r="B4" s="358" t="s">
        <v>294</v>
      </c>
      <c r="C4" s="270">
        <v>5</v>
      </c>
      <c r="F4" s="869" t="s">
        <v>56</v>
      </c>
      <c r="G4" s="869"/>
      <c r="H4" s="869" t="s">
        <v>57</v>
      </c>
      <c r="I4" s="869"/>
      <c r="L4" s="875" t="str">
        <f>'10. EVALUACIÓN'!I8</f>
        <v>Desviación estándar</v>
      </c>
      <c r="M4" s="876"/>
      <c r="N4" s="877"/>
      <c r="R4" s="249"/>
    </row>
    <row r="5" spans="1:73" ht="30.75" customHeight="1">
      <c r="B5" s="359" t="s">
        <v>295</v>
      </c>
      <c r="C5" s="270">
        <v>9</v>
      </c>
      <c r="F5" s="872">
        <v>120</v>
      </c>
      <c r="G5" s="872"/>
      <c r="H5" s="872">
        <v>80</v>
      </c>
      <c r="I5" s="872"/>
      <c r="L5" s="878"/>
      <c r="M5" s="879"/>
      <c r="N5" s="880"/>
    </row>
    <row r="6" spans="1:73">
      <c r="B6" s="58"/>
      <c r="C6" s="58"/>
      <c r="E6" s="67"/>
    </row>
    <row r="7" spans="1:73" s="68" customFormat="1" ht="21" customHeight="1">
      <c r="B7" s="881" t="s">
        <v>14</v>
      </c>
      <c r="C7" s="358" t="s">
        <v>48</v>
      </c>
      <c r="D7" s="865">
        <f>IF('1_ENTREGA'!A8="","",'1_ENTREGA'!A8)</f>
        <v>1</v>
      </c>
      <c r="E7" s="865"/>
      <c r="F7" s="865">
        <f>IF('1_ENTREGA'!A9="","",'1_ENTREGA'!A9)</f>
        <v>2</v>
      </c>
      <c r="G7" s="866"/>
      <c r="H7" s="865">
        <v>3</v>
      </c>
      <c r="I7" s="865"/>
      <c r="J7" s="865">
        <v>4</v>
      </c>
      <c r="K7" s="866"/>
      <c r="L7" s="865">
        <v>5</v>
      </c>
      <c r="M7" s="865"/>
      <c r="N7" s="865">
        <v>6</v>
      </c>
      <c r="O7" s="866"/>
      <c r="P7" s="865">
        <v>7</v>
      </c>
      <c r="Q7" s="866"/>
      <c r="R7" s="865">
        <v>8</v>
      </c>
      <c r="S7" s="866"/>
      <c r="T7" s="865">
        <v>9</v>
      </c>
      <c r="U7" s="866"/>
      <c r="V7" s="865">
        <v>10</v>
      </c>
      <c r="W7" s="866"/>
      <c r="X7" s="865">
        <v>11</v>
      </c>
      <c r="Y7" s="866"/>
      <c r="Z7" s="865">
        <v>12</v>
      </c>
      <c r="AA7" s="866"/>
      <c r="AB7" s="865">
        <v>13</v>
      </c>
      <c r="AC7" s="866"/>
      <c r="AD7" s="865">
        <v>14</v>
      </c>
      <c r="AE7" s="866"/>
      <c r="AF7" s="865">
        <v>15</v>
      </c>
      <c r="AG7" s="866"/>
      <c r="AH7" s="865">
        <v>16</v>
      </c>
      <c r="AI7" s="866"/>
      <c r="AJ7" s="865">
        <v>17</v>
      </c>
      <c r="AK7" s="866"/>
      <c r="AL7" s="865">
        <v>18</v>
      </c>
      <c r="AM7" s="866"/>
      <c r="AN7" s="865">
        <v>19</v>
      </c>
      <c r="AO7" s="866"/>
      <c r="AP7" s="865">
        <v>20</v>
      </c>
      <c r="AQ7" s="866"/>
      <c r="AR7" s="865">
        <v>21</v>
      </c>
      <c r="AS7" s="866"/>
      <c r="AT7" s="865">
        <v>22</v>
      </c>
      <c r="AU7" s="866"/>
      <c r="AV7" s="865">
        <v>23</v>
      </c>
      <c r="AW7" s="866"/>
      <c r="AX7" s="865">
        <v>24</v>
      </c>
      <c r="AY7" s="866"/>
      <c r="AZ7" s="865">
        <v>25</v>
      </c>
      <c r="BA7" s="866"/>
      <c r="BB7" s="865">
        <v>26</v>
      </c>
      <c r="BC7" s="866"/>
      <c r="BD7" s="865">
        <v>27</v>
      </c>
      <c r="BE7" s="866"/>
      <c r="BF7" s="865">
        <v>28</v>
      </c>
      <c r="BG7" s="866"/>
      <c r="BH7" s="865">
        <v>29</v>
      </c>
      <c r="BI7" s="866"/>
      <c r="BJ7" s="865">
        <v>30</v>
      </c>
      <c r="BK7" s="866"/>
    </row>
    <row r="8" spans="1:73" s="66" customFormat="1" ht="18.75" customHeight="1">
      <c r="B8" s="881"/>
      <c r="C8" s="69" t="s">
        <v>60</v>
      </c>
      <c r="D8" s="867" t="str">
        <f>IF(D7="","",IF('10. EVALUACIÓN'!$F15="H","Habilitado","No habilitado"))</f>
        <v>No habilitado</v>
      </c>
      <c r="E8" s="868"/>
      <c r="F8" s="867" t="str">
        <f>IF(F7="","",IF('10. EVALUACIÓN'!$F16="H","Habilitado","No habilitado"))</f>
        <v>Habilitado</v>
      </c>
      <c r="G8" s="868"/>
      <c r="H8" s="867" t="str">
        <f>IF(H7="","",IF('10. EVALUACIÓN'!$F17="H","Habilitado","No habilitado"))</f>
        <v>Habilitado</v>
      </c>
      <c r="I8" s="868"/>
      <c r="J8" s="867" t="str">
        <f>IF(J7="","",IF('10. EVALUACIÓN'!$F18="H","Habilitado","No habilitado"))</f>
        <v>Habilitado</v>
      </c>
      <c r="K8" s="868"/>
      <c r="L8" s="867" t="str">
        <f>IF(L7="","",IF('10. EVALUACIÓN'!$F19="H","Habilitado","No habilitado"))</f>
        <v>Habilitado</v>
      </c>
      <c r="M8" s="868"/>
      <c r="N8" s="867" t="str">
        <f>IF(N7="","",IF('10. EVALUACIÓN'!$F20="H","Habilitado","No habilitado"))</f>
        <v>Habilitado</v>
      </c>
      <c r="O8" s="868"/>
      <c r="P8" s="867" t="str">
        <f>IF(P7="","",IF('10. EVALUACIÓN'!$F21="H","Habilitado","No habilitado"))</f>
        <v>No habilitado</v>
      </c>
      <c r="Q8" s="868"/>
      <c r="R8" s="867" t="str">
        <f>IF(R7="","",IF('10. EVALUACIÓN'!$F22="H","Habilitado","No habilitado"))</f>
        <v>No habilitado</v>
      </c>
      <c r="S8" s="868"/>
      <c r="T8" s="867" t="str">
        <f>IF(T7="","",IF('10. EVALUACIÓN'!$F23="H","Habilitado","No habilitado"))</f>
        <v>No habilitado</v>
      </c>
      <c r="U8" s="868"/>
      <c r="V8" s="867" t="str">
        <f>IF(V7="","",IF('10. EVALUACIÓN'!$F24="H","Habilitado","No habilitado"))</f>
        <v>No habilitado</v>
      </c>
      <c r="W8" s="868"/>
      <c r="X8" s="867" t="str">
        <f>IF(X7="","",IF('10. EVALUACIÓN'!$F25="H","Habilitado","No habilitado"))</f>
        <v>No habilitado</v>
      </c>
      <c r="Y8" s="868"/>
      <c r="Z8" s="867" t="str">
        <f>IF(Z7="","",IF('10. EVALUACIÓN'!$F26="H","Habilitado","No habilitado"))</f>
        <v>No habilitado</v>
      </c>
      <c r="AA8" s="868"/>
      <c r="AB8" s="867" t="str">
        <f>IF(AB7="","",IF('10. EVALUACIÓN'!$F27="H","Habilitado","No habilitado"))</f>
        <v>No habilitado</v>
      </c>
      <c r="AC8" s="868"/>
      <c r="AD8" s="867" t="str">
        <f>IF(AD7="","",IF('10. EVALUACIÓN'!$F28="H","Habilitado","No habilitado"))</f>
        <v>No habilitado</v>
      </c>
      <c r="AE8" s="868"/>
      <c r="AF8" s="867" t="str">
        <f>IF(AF7="","",IF('10. EVALUACIÓN'!$F29="H","Habilitado","No habilitado"))</f>
        <v>No habilitado</v>
      </c>
      <c r="AG8" s="868"/>
      <c r="AH8" s="867" t="str">
        <f>IF(AH7="","",IF('10. EVALUACIÓN'!$F30="H","Habilitado","No habilitado"))</f>
        <v>No habilitado</v>
      </c>
      <c r="AI8" s="868"/>
      <c r="AJ8" s="867" t="str">
        <f>IF(AJ7="","",IF('10. EVALUACIÓN'!$F31="H","Habilitado","No habilitado"))</f>
        <v>No habilitado</v>
      </c>
      <c r="AK8" s="868"/>
      <c r="AL8" s="867" t="str">
        <f>IF(AL7="","",IF('10. EVALUACIÓN'!$F32="H","Habilitado","No habilitado"))</f>
        <v>No habilitado</v>
      </c>
      <c r="AM8" s="868"/>
      <c r="AN8" s="867" t="str">
        <f>IF(AN7="","",IF('10. EVALUACIÓN'!$F33="H","Habilitado","No habilitado"))</f>
        <v>No habilitado</v>
      </c>
      <c r="AO8" s="868"/>
      <c r="AP8" s="867" t="str">
        <f>IF(AP7="","",IF('10. EVALUACIÓN'!$F34="H","Habilitado","No habilitado"))</f>
        <v>No habilitado</v>
      </c>
      <c r="AQ8" s="868"/>
      <c r="AR8" s="867" t="str">
        <f>IF(AR7="","",IF('10. EVALUACIÓN'!$F35="H","Habilitado","No habilitado"))</f>
        <v>No habilitado</v>
      </c>
      <c r="AS8" s="868"/>
      <c r="AT8" s="867" t="str">
        <f>IF(AT7="","",IF('10. EVALUACIÓN'!$F36="H","Habilitado","No habilitado"))</f>
        <v>No habilitado</v>
      </c>
      <c r="AU8" s="868"/>
      <c r="AV8" s="867" t="str">
        <f>IF(AV7="","",IF('10. EVALUACIÓN'!$F37="H","Habilitado","No habilitado"))</f>
        <v>No habilitado</v>
      </c>
      <c r="AW8" s="868"/>
      <c r="AX8" s="867" t="str">
        <f>IF(AX7="","",IF('10. EVALUACIÓN'!$F38="H","Habilitado","No habilitado"))</f>
        <v>No habilitado</v>
      </c>
      <c r="AY8" s="868"/>
      <c r="AZ8" s="867" t="str">
        <f>IF(AZ7="","",IF('10. EVALUACIÓN'!$F39="H","Habilitado","No habilitado"))</f>
        <v>No habilitado</v>
      </c>
      <c r="BA8" s="868"/>
      <c r="BB8" s="867" t="str">
        <f>IF(BB7="","",IF('10. EVALUACIÓN'!$F40="H","Habilitado","No habilitado"))</f>
        <v>No habilitado</v>
      </c>
      <c r="BC8" s="868"/>
      <c r="BD8" s="867" t="str">
        <f>IF(BD7="","",IF('10. EVALUACIÓN'!$F41="H","Habilitado","No habilitado"))</f>
        <v>No habilitado</v>
      </c>
      <c r="BE8" s="868"/>
      <c r="BF8" s="867" t="str">
        <f>IF(BF7="","",IF('10. EVALUACIÓN'!$F42="H","Habilitado","No habilitado"))</f>
        <v>No habilitado</v>
      </c>
      <c r="BG8" s="868"/>
      <c r="BH8" s="867" t="str">
        <f>IF(BH7="","",IF('10. EVALUACIÓN'!$F43="H","Habilitado","No habilitado"))</f>
        <v>No habilitado</v>
      </c>
      <c r="BI8" s="868"/>
      <c r="BJ8" s="867" t="str">
        <f>IF(BJ7="","",IF('10. EVALUACIÓN'!$F44="H","Habilitado","No habilitado"))</f>
        <v>No habilitado</v>
      </c>
      <c r="BK8" s="868"/>
    </row>
    <row r="9" spans="1:73" s="66" customFormat="1" ht="18.75" customHeight="1">
      <c r="B9" s="881" t="s">
        <v>70</v>
      </c>
      <c r="C9" s="881"/>
      <c r="D9" s="882" t="str">
        <f>IF(D14="","",SUM(E14:E133))</f>
        <v/>
      </c>
      <c r="E9" s="883"/>
      <c r="F9" s="882">
        <f>IF(F14="","",SUM(G14:G133))</f>
        <v>96</v>
      </c>
      <c r="G9" s="883"/>
      <c r="H9" s="882">
        <f>IF(H14="","",SUM(I14:I133))</f>
        <v>96</v>
      </c>
      <c r="I9" s="883"/>
      <c r="J9" s="882">
        <f>IF(J14="","",SUM(K14:K133))</f>
        <v>0</v>
      </c>
      <c r="K9" s="883"/>
      <c r="L9" s="882">
        <f>IF(L14="","",SUM(M14:M133))</f>
        <v>24</v>
      </c>
      <c r="M9" s="883"/>
      <c r="N9" s="882">
        <f>IF(N14="","",SUM(O14:O133))</f>
        <v>48</v>
      </c>
      <c r="O9" s="883"/>
      <c r="P9" s="882" t="str">
        <f>IF(P14="","",SUM(Q14:Q133))</f>
        <v/>
      </c>
      <c r="Q9" s="883"/>
      <c r="R9" s="882" t="str">
        <f>IF(R14="","",SUM(S14:S133))</f>
        <v/>
      </c>
      <c r="S9" s="883"/>
      <c r="T9" s="882" t="str">
        <f>IF(T14="","",SUM(U14:U133))</f>
        <v/>
      </c>
      <c r="U9" s="883"/>
      <c r="V9" s="882" t="str">
        <f>IF(V14="","",SUM(W14:W133))</f>
        <v/>
      </c>
      <c r="W9" s="883"/>
      <c r="X9" s="882" t="str">
        <f>IF(X14="","",SUM(Y14:Y133))</f>
        <v/>
      </c>
      <c r="Y9" s="883"/>
      <c r="Z9" s="882" t="str">
        <f>IF(Z14="","",SUM(AA14:AA133))</f>
        <v/>
      </c>
      <c r="AA9" s="883"/>
      <c r="AB9" s="882" t="str">
        <f>IF(AB14="","",SUM(AC14:AC133))</f>
        <v/>
      </c>
      <c r="AC9" s="883"/>
      <c r="AD9" s="882" t="str">
        <f>IF(AD14="","",SUM(AE14:AE133))</f>
        <v/>
      </c>
      <c r="AE9" s="883"/>
      <c r="AF9" s="882" t="str">
        <f>IF(AF14="","",SUM(AG14:AG133))</f>
        <v/>
      </c>
      <c r="AG9" s="883"/>
      <c r="AH9" s="882" t="str">
        <f>IF(AH14="","",SUM(AI14:AI133))</f>
        <v/>
      </c>
      <c r="AI9" s="883"/>
      <c r="AJ9" s="882" t="str">
        <f>IF(AJ14="","",SUM(AK14:AK133))</f>
        <v/>
      </c>
      <c r="AK9" s="883"/>
      <c r="AL9" s="882" t="str">
        <f>IF(AL14="","",SUM(AM14:AM133))</f>
        <v/>
      </c>
      <c r="AM9" s="883"/>
      <c r="AN9" s="882" t="str">
        <f>IF(AN14="","",SUM(AO14:AO133))</f>
        <v/>
      </c>
      <c r="AO9" s="883"/>
      <c r="AP9" s="882" t="str">
        <f>IF(AP14="","",SUM(AQ14:AQ133))</f>
        <v/>
      </c>
      <c r="AQ9" s="883"/>
      <c r="AR9" s="882" t="str">
        <f>IF(AR14="","",SUM(AS14:AS133))</f>
        <v/>
      </c>
      <c r="AS9" s="883"/>
      <c r="AT9" s="882" t="str">
        <f>IF(AT14="","",SUM(AU14:AU133))</f>
        <v/>
      </c>
      <c r="AU9" s="883"/>
      <c r="AV9" s="882" t="str">
        <f>IF(AV14="","",SUM(AW14:AW133))</f>
        <v/>
      </c>
      <c r="AW9" s="883"/>
      <c r="AX9" s="882" t="str">
        <f>IF(AX14="","",SUM(AY14:AY133))</f>
        <v/>
      </c>
      <c r="AY9" s="883"/>
      <c r="AZ9" s="882" t="str">
        <f>IF(AZ14="","",SUM(BA14:BA133))</f>
        <v/>
      </c>
      <c r="BA9" s="883"/>
      <c r="BB9" s="882" t="str">
        <f>IF(BB14="","",SUM(BC14:BC133))</f>
        <v/>
      </c>
      <c r="BC9" s="883"/>
      <c r="BD9" s="882" t="str">
        <f>IF(BD14="","",SUM(BE14:BE133))</f>
        <v/>
      </c>
      <c r="BE9" s="883"/>
      <c r="BF9" s="882" t="str">
        <f>IF(BF14="","",SUM(BG14:BG133))</f>
        <v/>
      </c>
      <c r="BG9" s="883"/>
      <c r="BH9" s="882" t="str">
        <f>IF(BH14="","",SUM(BI14:BI133))</f>
        <v/>
      </c>
      <c r="BI9" s="883"/>
      <c r="BJ9" s="882" t="str">
        <f>IF(BJ14="","",SUM(BK14:BK133))</f>
        <v/>
      </c>
      <c r="BK9" s="883"/>
    </row>
    <row r="10" spans="1:73" s="66" customFormat="1" ht="18.75" customHeight="1">
      <c r="B10" s="881" t="s">
        <v>72</v>
      </c>
      <c r="C10" s="881"/>
      <c r="D10" s="882" t="str">
        <f>IF(D136="","",SUM(E136:E437))</f>
        <v/>
      </c>
      <c r="E10" s="883"/>
      <c r="F10" s="882">
        <f t="shared" ref="F10" si="0">IF(F136="","",SUM(G136:G437))</f>
        <v>17.777777777777779</v>
      </c>
      <c r="G10" s="883"/>
      <c r="H10" s="882">
        <f t="shared" ref="H10" si="1">IF(H136="","",SUM(I136:I437))</f>
        <v>17.777777777777779</v>
      </c>
      <c r="I10" s="883"/>
      <c r="J10" s="882">
        <f t="shared" ref="J10" si="2">IF(J136="","",SUM(K136:K437))</f>
        <v>0</v>
      </c>
      <c r="K10" s="883"/>
      <c r="L10" s="882">
        <f t="shared" ref="L10" si="3">IF(L136="","",SUM(M136:M437))</f>
        <v>8.8888888888888893</v>
      </c>
      <c r="M10" s="883"/>
      <c r="N10" s="882">
        <f t="shared" ref="N10" si="4">IF(N136="","",SUM(O136:O437))</f>
        <v>35.555555555555557</v>
      </c>
      <c r="O10" s="883"/>
      <c r="P10" s="882" t="str">
        <f t="shared" ref="P10" si="5">IF(P136="","",SUM(Q136:Q437))</f>
        <v/>
      </c>
      <c r="Q10" s="883"/>
      <c r="R10" s="882" t="str">
        <f t="shared" ref="R10" si="6">IF(R136="","",SUM(S136:S437))</f>
        <v/>
      </c>
      <c r="S10" s="883"/>
      <c r="T10" s="882" t="str">
        <f t="shared" ref="T10" si="7">IF(T136="","",SUM(U136:U437))</f>
        <v/>
      </c>
      <c r="U10" s="883"/>
      <c r="V10" s="882" t="str">
        <f t="shared" ref="V10" si="8">IF(V136="","",SUM(W136:W437))</f>
        <v/>
      </c>
      <c r="W10" s="883"/>
      <c r="X10" s="882" t="str">
        <f t="shared" ref="X10" si="9">IF(X136="","",SUM(Y136:Y437))</f>
        <v/>
      </c>
      <c r="Y10" s="883"/>
      <c r="Z10" s="882" t="str">
        <f t="shared" ref="Z10" si="10">IF(Z136="","",SUM(AA136:AA437))</f>
        <v/>
      </c>
      <c r="AA10" s="883"/>
      <c r="AB10" s="882" t="str">
        <f t="shared" ref="AB10" si="11">IF(AB136="","",SUM(AC136:AC437))</f>
        <v/>
      </c>
      <c r="AC10" s="883"/>
      <c r="AD10" s="882" t="str">
        <f t="shared" ref="AD10" si="12">IF(AD136="","",SUM(AE136:AE437))</f>
        <v/>
      </c>
      <c r="AE10" s="883"/>
      <c r="AF10" s="882" t="str">
        <f t="shared" ref="AF10" si="13">IF(AF136="","",SUM(AG136:AG437))</f>
        <v/>
      </c>
      <c r="AG10" s="883"/>
      <c r="AH10" s="882" t="str">
        <f t="shared" ref="AH10" si="14">IF(AH136="","",SUM(AI136:AI437))</f>
        <v/>
      </c>
      <c r="AI10" s="883"/>
      <c r="AJ10" s="882" t="str">
        <f t="shared" ref="AJ10" si="15">IF(AJ136="","",SUM(AK136:AK437))</f>
        <v/>
      </c>
      <c r="AK10" s="883"/>
      <c r="AL10" s="882" t="str">
        <f t="shared" ref="AL10" si="16">IF(AL136="","",SUM(AM136:AM437))</f>
        <v/>
      </c>
      <c r="AM10" s="883"/>
      <c r="AN10" s="882" t="str">
        <f t="shared" ref="AN10" si="17">IF(AN136="","",SUM(AO136:AO437))</f>
        <v/>
      </c>
      <c r="AO10" s="883"/>
      <c r="AP10" s="882" t="str">
        <f t="shared" ref="AP10" si="18">IF(AP136="","",SUM(AQ136:AQ437))</f>
        <v/>
      </c>
      <c r="AQ10" s="883"/>
      <c r="AR10" s="882" t="str">
        <f t="shared" ref="AR10" si="19">IF(AR136="","",SUM(AS136:AS437))</f>
        <v/>
      </c>
      <c r="AS10" s="883"/>
      <c r="AT10" s="882" t="str">
        <f t="shared" ref="AT10" si="20">IF(AT136="","",SUM(AU136:AU437))</f>
        <v/>
      </c>
      <c r="AU10" s="883"/>
      <c r="AV10" s="882" t="str">
        <f t="shared" ref="AV10" si="21">IF(AV136="","",SUM(AW136:AW437))</f>
        <v/>
      </c>
      <c r="AW10" s="883"/>
      <c r="AX10" s="882" t="str">
        <f t="shared" ref="AX10" si="22">IF(AX136="","",SUM(AY136:AY437))</f>
        <v/>
      </c>
      <c r="AY10" s="883"/>
      <c r="AZ10" s="882" t="str">
        <f t="shared" ref="AZ10" si="23">IF(AZ136="","",SUM(BA136:BA437))</f>
        <v/>
      </c>
      <c r="BA10" s="883"/>
      <c r="BB10" s="882" t="str">
        <f t="shared" ref="BB10" si="24">IF(BB136="","",SUM(BC136:BC437))</f>
        <v/>
      </c>
      <c r="BC10" s="883"/>
      <c r="BD10" s="882" t="str">
        <f t="shared" ref="BD10" si="25">IF(BD136="","",SUM(BE136:BE437))</f>
        <v/>
      </c>
      <c r="BE10" s="883"/>
      <c r="BF10" s="882" t="str">
        <f>IF(BF136="","",SUM(BG136:BG225))</f>
        <v/>
      </c>
      <c r="BG10" s="883"/>
      <c r="BH10" s="882" t="str">
        <f>IF(BH136="","",SUM(BI136:BI225))</f>
        <v/>
      </c>
      <c r="BI10" s="883"/>
      <c r="BJ10" s="882" t="str">
        <f>IF(BJ136="","",SUM(BK136:BK225))</f>
        <v/>
      </c>
      <c r="BK10" s="883"/>
    </row>
    <row r="11" spans="1:73" s="66" customFormat="1" ht="18.75" customHeight="1">
      <c r="B11" s="881" t="s">
        <v>71</v>
      </c>
      <c r="C11" s="881"/>
      <c r="D11" s="882" t="str">
        <f>IF(D7="","",IF(D8="No habilitado","",D9+D10))</f>
        <v/>
      </c>
      <c r="E11" s="883"/>
      <c r="F11" s="882">
        <f>IF(F7="","",IF(F8="No habilitado","",F9+F10))</f>
        <v>113.77777777777777</v>
      </c>
      <c r="G11" s="883"/>
      <c r="H11" s="882">
        <f>IF(H7="","",IF(H8="No habilitado","",H9+H10))</f>
        <v>113.77777777777777</v>
      </c>
      <c r="I11" s="883"/>
      <c r="J11" s="882">
        <f>IF(J7="","",IF(J8="No habilitado","",J9+J10))</f>
        <v>0</v>
      </c>
      <c r="K11" s="883"/>
      <c r="L11" s="882">
        <f>IF(L7="","",IF(L8="No habilitado","",L9+L10))</f>
        <v>32.888888888888886</v>
      </c>
      <c r="M11" s="883"/>
      <c r="N11" s="882">
        <f>IF(N7="","",IF(N8="No habilitado","",N9+N10))</f>
        <v>83.555555555555557</v>
      </c>
      <c r="O11" s="883"/>
      <c r="P11" s="882" t="str">
        <f>IF(P7="","",IF(P8="No habilitado","",P9+P10))</f>
        <v/>
      </c>
      <c r="Q11" s="883"/>
      <c r="R11" s="882" t="str">
        <f>IF(R7="","",IF(R8="No habilitado","",R9+R10))</f>
        <v/>
      </c>
      <c r="S11" s="883"/>
      <c r="T11" s="882" t="str">
        <f>IF(T7="","",IF(T8="No habilitado","",T9+T10))</f>
        <v/>
      </c>
      <c r="U11" s="883"/>
      <c r="V11" s="882" t="str">
        <f>IF(V7="","",IF(V8="No habilitado","",V9+V10))</f>
        <v/>
      </c>
      <c r="W11" s="883"/>
      <c r="X11" s="882" t="str">
        <f>IF(X7="","",IF(X8="No habilitado","",X9+X10))</f>
        <v/>
      </c>
      <c r="Y11" s="883"/>
      <c r="Z11" s="882" t="str">
        <f>IF(Z7="","",IF(Z8="No habilitado","",Z9+Z10))</f>
        <v/>
      </c>
      <c r="AA11" s="883"/>
      <c r="AB11" s="882" t="str">
        <f>IF(AB7="","",IF(AB8="No habilitado","",AB9+AB10))</f>
        <v/>
      </c>
      <c r="AC11" s="883"/>
      <c r="AD11" s="882" t="str">
        <f>IF(AD7="","",IF(AD8="No habilitado","",AD9+AD10))</f>
        <v/>
      </c>
      <c r="AE11" s="883"/>
      <c r="AF11" s="882" t="str">
        <f>IF(AF7="","",IF(AF8="No habilitado","",AF9+AF10))</f>
        <v/>
      </c>
      <c r="AG11" s="883"/>
      <c r="AH11" s="882" t="str">
        <f>IF(AH7="","",IF(AH8="No habilitado","",AH9+AH10))</f>
        <v/>
      </c>
      <c r="AI11" s="883"/>
      <c r="AJ11" s="882" t="str">
        <f>IF(AJ7="","",IF(AJ8="No habilitado","",AJ9+AJ10))</f>
        <v/>
      </c>
      <c r="AK11" s="883"/>
      <c r="AL11" s="882" t="str">
        <f>IF(AL7="","",IF(AL8="No habilitado","",AL9+AL10))</f>
        <v/>
      </c>
      <c r="AM11" s="883"/>
      <c r="AN11" s="882" t="str">
        <f>IF(AN7="","",IF(AN8="No habilitado","",AN9+AN10))</f>
        <v/>
      </c>
      <c r="AO11" s="883"/>
      <c r="AP11" s="882" t="str">
        <f>IF(AP7="","",IF(AP8="No habilitado","",AP9+AP10))</f>
        <v/>
      </c>
      <c r="AQ11" s="883"/>
      <c r="AR11" s="882" t="str">
        <f>IF(AR7="","",IF(AR8="No habilitado","",AR9+AR10))</f>
        <v/>
      </c>
      <c r="AS11" s="883"/>
      <c r="AT11" s="882" t="str">
        <f>IF(AT7="","",IF(AT8="No habilitado","",AT9+AT10))</f>
        <v/>
      </c>
      <c r="AU11" s="883"/>
      <c r="AV11" s="882" t="str">
        <f>IF(AV7="","",IF(AV8="No habilitado","",AV9+AV10))</f>
        <v/>
      </c>
      <c r="AW11" s="883"/>
      <c r="AX11" s="882" t="str">
        <f>IF(AX7="","",IF(AX8="No habilitado","",AX9+AX10))</f>
        <v/>
      </c>
      <c r="AY11" s="883"/>
      <c r="AZ11" s="882" t="str">
        <f>IF(AZ7="","",IF(AZ8="No habilitado","",AZ9+AZ10))</f>
        <v/>
      </c>
      <c r="BA11" s="883"/>
      <c r="BB11" s="882" t="str">
        <f>IF(BB7="","",IF(BB8="No habilitado","",BB9+BB10))</f>
        <v/>
      </c>
      <c r="BC11" s="883"/>
      <c r="BD11" s="882" t="str">
        <f>IF(BD7="","",IF(BD8="No habilitado","",BD9+BD10))</f>
        <v/>
      </c>
      <c r="BE11" s="883"/>
      <c r="BF11" s="882" t="str">
        <f>IF(BF7="","",IF(BF8="No habilitado","",BF9+BF10))</f>
        <v/>
      </c>
      <c r="BG11" s="883"/>
      <c r="BH11" s="882" t="str">
        <f>IF(BH7="","",IF(BH8="No habilitado","",BH9+BH10))</f>
        <v/>
      </c>
      <c r="BI11" s="883"/>
      <c r="BJ11" s="882" t="str">
        <f>IF(BJ7="","",IF(BJ8="No habilitado","",BJ9+BJ10))</f>
        <v/>
      </c>
      <c r="BK11" s="883"/>
    </row>
    <row r="12" spans="1:73" ht="21" customHeight="1"/>
    <row r="13" spans="1:73" ht="21.75" customHeight="1">
      <c r="B13" s="884" t="s">
        <v>58</v>
      </c>
      <c r="C13" s="885"/>
      <c r="D13" s="885"/>
      <c r="E13" s="885"/>
      <c r="F13" s="885"/>
      <c r="G13" s="885"/>
      <c r="H13" s="72"/>
      <c r="I13" s="72"/>
      <c r="J13" s="72"/>
      <c r="K13" s="72"/>
      <c r="L13" s="72"/>
      <c r="M13" s="72"/>
      <c r="N13" s="72"/>
      <c r="O13" s="72"/>
      <c r="P13" s="72"/>
      <c r="Q13" s="72"/>
      <c r="R13" s="72"/>
      <c r="S13" s="72"/>
      <c r="T13" s="72"/>
      <c r="U13" s="72"/>
      <c r="V13" s="72"/>
      <c r="W13" s="72"/>
      <c r="X13" s="72"/>
      <c r="Y13" s="72"/>
      <c r="Z13" s="72"/>
      <c r="AA13" s="72"/>
      <c r="AB13" s="72"/>
      <c r="AC13" s="72"/>
      <c r="AD13" s="72"/>
      <c r="AE13" s="72"/>
      <c r="AF13" s="72"/>
      <c r="AG13" s="72"/>
      <c r="AH13" s="72"/>
      <c r="AI13" s="72"/>
      <c r="AJ13" s="72"/>
      <c r="AK13" s="72"/>
      <c r="AL13" s="72"/>
      <c r="AM13" s="72"/>
      <c r="AN13" s="72"/>
      <c r="AO13" s="72"/>
      <c r="AP13" s="72"/>
      <c r="AQ13" s="72"/>
      <c r="AR13" s="72"/>
      <c r="AS13" s="72"/>
      <c r="AT13" s="72"/>
      <c r="AU13" s="72"/>
      <c r="AV13" s="72"/>
      <c r="AW13" s="72"/>
      <c r="AX13" s="72"/>
      <c r="AY13" s="72"/>
      <c r="AZ13" s="72"/>
      <c r="BA13" s="72"/>
      <c r="BB13" s="72"/>
      <c r="BC13" s="72"/>
      <c r="BD13" s="72"/>
      <c r="BE13" s="72"/>
      <c r="BF13" s="72"/>
      <c r="BG13" s="72"/>
      <c r="BH13" s="72"/>
      <c r="BI13" s="72"/>
      <c r="BJ13" s="72"/>
      <c r="BK13" s="72"/>
      <c r="BN13" s="58" t="s">
        <v>338</v>
      </c>
      <c r="BO13" s="58" t="s">
        <v>336</v>
      </c>
      <c r="BP13" s="58" t="s">
        <v>337</v>
      </c>
      <c r="BR13" s="58" t="s">
        <v>338</v>
      </c>
      <c r="BS13" s="58" t="s">
        <v>458</v>
      </c>
      <c r="BT13" s="58" t="s">
        <v>459</v>
      </c>
      <c r="BU13" s="58" t="s">
        <v>460</v>
      </c>
    </row>
    <row r="14" spans="1:73" s="66" customFormat="1" ht="37.5" customHeight="1">
      <c r="A14" s="238">
        <v>1</v>
      </c>
      <c r="B14" s="283" t="s">
        <v>415</v>
      </c>
      <c r="C14" s="428">
        <f>IF(B14="","",IF($L$4="Media aritmética",ROUND(AVERAGE(D14,F14,H14,J14,L14,N14),2),ROUND(_xlfn.STDEV.P(D14,F14,H14,J14,L14,N14),2)))</f>
        <v>1823579.09</v>
      </c>
      <c r="D14" s="366"/>
      <c r="E14" s="280" t="str">
        <f t="shared" ref="E14:E77" si="26">IF($B14="","",IF(D14="","",IF($L$4="Media aritmética",(D14&lt;=$C14)*($F$5/$C$4)+(D14&gt;$C14)*0,IF(AND(ROUND(AVERAGE($D14,$F14,$H14,$J14,$L14,$N14,$P14,$R14,$T14,$V14,$X14,$Z14,$AB14,$AD14,$AF14,$AH14,$AJ14,AL14,AN14,AP14,AR14,AT14,AV14,AX14,AZ14,BB14,BD14,BF14,BH14,BJ14),2)-$C14/2&lt;=D14,(ROUND(AVERAGE($D14,$F14,$H14,$J14,$L14,$N14,$P14,$R14,$T14,$V14,$X14,$Z14,$AB14,$AD14,$AF14,$AH14,$AJ14,AL14,AN14,AP14,AR14,AT14,AV14,AX14,AZ14,BB14,BD14,BF14,BH14,BJ14),2)+$C14/2&gt;D14)),($F$5/$C$4),0))))</f>
        <v/>
      </c>
      <c r="F14" s="281">
        <v>21001044.307599999</v>
      </c>
      <c r="G14" s="280">
        <f>IF($B14="","",IF(F14="","",IF($L$4="Media aritmética",(F14&lt;=$C14)*($F$5/$C$4)+(F14&gt;$C14)*0,IF(AND(ROUND(AVERAGE($D14,$F14,$H14,$J14,$L14,$N14,$P14,$R14,$T14,$V14,$X14,$Z14,$AB14,$AD14,$AF14,$AH14,$AJ14,AL14,AN14,AP14,AR14,AT14,AV14,AX14,AZ14,BB14,BD14,BF14,BH14,BJ14),2)-$C14/2&lt;=F14,(ROUND(AVERAGE($D14,$F14,$H14,$J14,$L14,$N14,$P14,$R14,$T14,$V14,$X14,$Z14,$AB14,$AD14,$AF14,$AH14,$AJ14,AL14,AN14,AP14,AR14,AT14,AV14,AX14,AZ14,BB14,BD14,BF14,BH14,BJ14),2)+$C14/2&gt;F14)),($F$5/$C$4),0))))</f>
        <v>24</v>
      </c>
      <c r="H14" s="281">
        <v>20616927.238775626</v>
      </c>
      <c r="I14" s="280">
        <f>IF($B14="","",IF(H14="","",IF($L$4="Media aritmética",(H14&lt;=$C14)*($F$5/$C$4)+(H14&gt;$C14)*0,IF(AND(ROUND(AVERAGE($D14,$F14,$H14,$J14,$L14,$N14,$P14,$R14,$T14,$V14,$X14,$Z14,$AB14,$AD14,$AF14,$AH14,$AJ14,AN14,AP14,AR14,AT14,AV14,AX14,AZ14,BB14,BD14,BF14,BH14,BJ14,BL14),2)-$C14/2&lt;=H14,(ROUND(AVERAGE($D14,$F14,$H14,$J14,$L14,$N14,$P14,$R14,$T14,$V14,$X14,$Z14,$AB14,$AD14,$AF14,$AH14,$AJ14,AN14,AP14,AR14,AT14,AV14,AX14,AZ14,BB14,BD14,BF14,BH14,BJ14,BL14),2)+$C14/2&gt;H14)),($F$5/$C$4),0))))</f>
        <v>24</v>
      </c>
      <c r="J14" s="281">
        <v>17134240.439400002</v>
      </c>
      <c r="K14" s="280">
        <f>IF($B14="","",IF(J14="","",IF($L$4="Media aritmética",(J14&lt;=$C14)*($F$5/$C$4)+(J14&gt;$C14)*0,IF(AND(ROUND(AVERAGE($D14,$F14,$H14,$J14,$L14,$N14,$P14,$R14,$T14,$V14,$X14,$Z14,$AB14,$AD14,$AF14,$AH14,$AJ14,AL14,AN14,AP14,AR14,AT14,AV14,AX14,AZ14,BB14,BD14,BF14,BH14,BJ14),2)-$C14/2&lt;=J14,(ROUND(AVERAGE($D14,$F14,$H14,$J14,$L14,$N14,$P14,$R14,$T14,$V14,$X14,$Z14,$AB14,$AD14,$AF14,$AH14,$AJ14,AL14,AN14,AP14,AR14,AT14,AV14,AX14,AZ14,BB14,BD14,BF14,BH14,BJ14),2)+$C14/2&gt;J14)),($F$5/$C$4),0))))</f>
        <v>0</v>
      </c>
      <c r="L14" s="281">
        <v>21292827.401900001</v>
      </c>
      <c r="M14" s="280">
        <f>IF($B14="","",IF(L14="","",IF($L$4="Media aritmética",(L14&lt;=$C14)*($F$5/$C$4)+(L14&gt;$C14)*0,IF(AND(ROUND(AVERAGE($D14,$F14,$H14,$J14,$L14,$N14,$P14,$R14,$T14,$V14,$X14,$Z14,$AB14,$AD14,$AF14,$AH14,$AJ14,AL14,AN14,AP14,AR14,AT14,AV14,AX14,AZ14,BB14,BD14,BF14,BH14,BJ14),2)-$C14/2&lt;=L14,(ROUND(AVERAGE($D14,$F14,$H14,$J14,$L14,$N14,$P14,$R14,$T14,$V14,$X14,$Z14,$AB14,$AD14,$AF14,$AH14,$AJ14,AL14,AN14,AP14,AR14,AT14,AV14,AX14,AZ14,BB14,BD14,BF14,BH14,BJ14),2)+$C14/2&gt;L14)),($F$5/$C$4),0))))</f>
        <v>24</v>
      </c>
      <c r="N14" s="281">
        <v>22599947.040200002</v>
      </c>
      <c r="O14" s="280">
        <f>IF($B14="","",IF(N14="","",IF($L$4="Media aritmética",(N14&lt;=$C14)*($F$5/$C$4)+(N14&gt;$C14)*0,IF(AND(ROUND(AVERAGE($D14,$F14,$H14,$J14,$L14,$N14,$P14,$R14,$T14,$V14,$X14,$Z14,$AB14,$AD14,$AF14,$AH14,$AJ14,AL14,AN14,AP14,AR14,AT14,AV14,AX14,AZ14,BB14,BD14,BF14,BH14,BJ14),2)-$C14/2&lt;=N14,(ROUND(AVERAGE($D14,$F14,$H14,$J14,$L14,$N14,$P14,$R14,$T14,$V14,$X14,$Z14,$AB14,$AD14,$AF14,$AH14,$AJ14,AL14,AN14,AP14,AR14,AT14,AV14,AX14,AZ14,BB14,BD14,BF14,BH14,BJ14),2)+$C14/2&gt;N14)),($F$5/$C$4),0))))</f>
        <v>0</v>
      </c>
      <c r="P14" s="281" t="str">
        <f t="shared" ref="P14:P101" si="27">IF($P$8="Habilitado",IF($B14="","",ROUND(VLOOKUP($B14,OFERENTE_7,5,FALSE),2)),"")</f>
        <v/>
      </c>
      <c r="Q14" s="280" t="str">
        <f>IF($B14="","",IF(P14="","",IF($L$4="Media aritmética",(P14&lt;=$C14)*($F$5/$C$4)+(P14&gt;$C14)*0,IF(AND(ROUND(AVERAGE($D14,$F14,$H14,$J14,$L14,$N14,$P14,$R14,$T14,$V14,$X14,$Z14,$AB14,$AD14,$AF14,$AH14,$AJ14,AL14,AN14,AP14,AR14,AT14,AV14,AX14,AZ14,BB14,BD14,BF14,BH14,BJ14),2)-$C14/2&lt;=P14,(ROUND(AVERAGE($D14,$F14,$H14,$J14,$L14,$N14,$P14,$R14,$T14,$V14,$X14,$Z14,$AB14,$AD14,$AF14,$AH14,$AJ14,AL14,AN14,AP14,AR14,AT14,AV14,AX14,AZ14,BB14,BD14,BF14,BH14,BJ14),2)+$C14/2&gt;P14)),($F$5/$C$4),0))))</f>
        <v/>
      </c>
      <c r="R14" s="281" t="str">
        <f t="shared" ref="R14:R101" si="28">IF($R$8="Habilitado",IF($B14="","",ROUND(VLOOKUP($B14,OFERENTE_8,5,FALSE),2)),"")</f>
        <v/>
      </c>
      <c r="S14" s="280" t="str">
        <f>IF($B14="","",IF(R14="","",IF($L$4="Media aritmética",(R14&lt;=$C14)*($F$5/$C$4)+(R14&gt;$C14)*0,IF(AND(ROUND(AVERAGE($D14,$F14,$H14,$J14,$L14,$N14,$P14,$R14,$T14,$V14,$X14,$Z14,$AB14,$AD14,$AF14,$AH14,$AJ14,AL14,AN14,AP14,AR14,AT14,AV14,AX14,AZ14,BB14,BD14,BF14,BH14,BJ14),2)-$C14/2&lt;=R14,(ROUND(AVERAGE($D14,$F14,$H14,$J14,$L14,$N14,$P14,$R14,$T14,$V14,$X14,$Z14,$AB14,$AD14,$AF14,$AH14,$AJ14,AL14,AN14,AP14,AR14,AT14,AV14,AX14,AZ14,BB14,BD14,BF14,BH14,BJ14),2)+$C14/2&gt;R14)),($F$5/$C$4),0))))</f>
        <v/>
      </c>
      <c r="T14" s="281" t="str">
        <f t="shared" ref="T14:T101" si="29">IF($T$8="Habilitado",IF($B14="","",ROUND(VLOOKUP($B14,OFERENTE_9,5,FALSE),2)),"")</f>
        <v/>
      </c>
      <c r="U14" s="280" t="str">
        <f>IF($B14="","",IF(T14="","",IF($L$4="Media aritmética",(T14&lt;=$C14)*($F$5/$C$4)+(T14&gt;$C14)*0,IF(AND(ROUND(AVERAGE($D14,$F14,$H14,$J14,$L14,$N14,$P14,$R14,$T14,$V14,$X14,$Z14,$AB14,$AD14,$AF14,$AH14,$AJ14,AL14,AN14,AP14,AR14,AT14,AV14,AX14,AZ14,BB14,BD14,BF14,BH14,BJ14),2)-$C14/2&lt;=T14,(ROUND(AVERAGE($D14,$F14,$H14,$J14,$L14,$N14,$P14,$R14,$T14,$V14,$X14,$Z14,$AB14,$AD14,$AF14,$AH14,$AJ14,AL14,AN14,AP14,AR14,AT14,AV14,AX14,AZ14,BB14,BD14,BF14,BH14,BJ14),2)+$C14/2&gt;T14)),($F$5/$C$4),0))))</f>
        <v/>
      </c>
      <c r="V14" s="281" t="str">
        <f t="shared" ref="V14:V101" si="30">IF($V$8="Habilitado",IF($B14="","",ROUND(VLOOKUP($B14,OFERENTE_10,5,FALSE),2)),"")</f>
        <v/>
      </c>
      <c r="W14" s="280" t="str">
        <f>IF($B14="","",IF(V14="","",IF($L$4="Media aritmética",(V14&lt;=$C14)*($F$5/$C$4)+(V14&gt;$C14)*0,IF(AND(ROUND(AVERAGE($D14,$F14,$H14,$J14,$L14,$N14,$P14,$R14,$T14,$V14,$X14,$Z14,$AB14,$AD14,$AF14,$AH14,$AJ14,AL14,AN14,AP14,AR14,AT14,AV14,AX14,AZ14,BB14,BD14,BF14,BH14,BJ14),2)-$C14/2&lt;=V14,(ROUND(AVERAGE($D14,$F14,$H14,$J14,$L14,$N14,$P14,$R14,$T14,$V14,$X14,$Z14,$AB14,$AD14,$AF14,$AH14,$AJ14,AL14,AN14,AP14,AR14,AT14,AV14,AX14,AZ14,BB14,BD14,BF14,BH14,BJ14),2)+$C14/2&gt;V14)),($F$5/$C$4),0))))</f>
        <v/>
      </c>
      <c r="X14" s="281" t="str">
        <f t="shared" ref="X14:X101" si="31">IF($X$8="Habilitado",IF($B14="","",ROUND(VLOOKUP($B14,OFERENTE_11,5,FALSE),2)),"")</f>
        <v/>
      </c>
      <c r="Y14" s="280" t="str">
        <f>IF($B14="","",IF(X14="","",IF($L$4="Media aritmética",(X14&lt;=$C14)*($F$5/$C$4)+(X14&gt;$C14)*0,IF(AND(ROUND(AVERAGE($D14,$F14,$H14,$J14,$L14,$N14,$P14,$R14,$T14,$V14,$X14,$Z14,$AB14,$AD14,$AF14,$AH14,$AJ14,AL14,AN14,AP14,AR14,AT14,AV14,AX14,AZ14,BB14,BD14,BF14,BH14,BJ14),2)-$C14/2&lt;=X14,(ROUND(AVERAGE($D14,$F14,$H14,$J14,$L14,$N14,$P14,$R14,$T14,$V14,$X14,$Z14,$AB14,$AD14,$AF14,$AH14,$AJ14,AL14,AN14,AP14,AR14,AT14,AV14,AX14,AZ14,BB14,BD14,BF14,BH14,BJ14),2)+$C14/2&gt;X14)),($F$5/$C$4),0))))</f>
        <v/>
      </c>
      <c r="Z14" s="281" t="str">
        <f t="shared" ref="Z14:Z101" si="32">IF($Z$8="Habilitado",IF($B14="","",ROUND(VLOOKUP($B14,OFERENTE_12,5,FALSE),2)),"")</f>
        <v/>
      </c>
      <c r="AA14" s="280" t="str">
        <f>IF($B14="","",IF(Z14="","",IF($L$4="Media aritmética",(Z14&lt;=$C14)*($F$5/$C$4)+(Z14&gt;$C14)*0,IF(AND(ROUND(AVERAGE($D14,$F14,$H14,$J14,$L14,$N14,$P14,$R14,$T14,$V14,$X14,$Z14,$AB14,$AD14,$AF14,$AH14,$AJ14,AL14,AN14,AP14,AR14,AT14,AV14,AX14,AZ14,BB14,BD14,BF14,BH14,BJ14),2)-$C14/2&lt;=Z14,(ROUND(AVERAGE($D14,$F14,$H14,$J14,$L14,$N14,$P14,$R14,$T14,$V14,$X14,$Z14,$AB14,$AD14,$AF14,$AH14,$AJ14,AL14,AN14,AP14,AR14,AT14,AV14,AX14,AZ14,BB14,BD14,BF14,BH14,BJ14),2)+$C14/2&gt;Z14)),($F$5/$C$4),0))))</f>
        <v/>
      </c>
      <c r="AB14" s="281" t="str">
        <f t="shared" ref="AB14:AB101" si="33">IF($AB$8="Habilitado",IF($B14="","",ROUND(VLOOKUP($B14,OFERENTE_13,5,FALSE),2)),"")</f>
        <v/>
      </c>
      <c r="AC14" s="280" t="str">
        <f>IF($B14="","",IF(AB14="","",IF($L$4="Media aritmética",(AB14&lt;=$C14)*($F$5/$C$4)+(AB14&gt;$C14)*0,IF(AND(ROUND(AVERAGE($D14,$F14,$H14,$J14,$L14,$N14,$P14,$R14,$T14,$V14,$X14,$Z14,$AB14,$AD14,$AF14,$AH14,$AJ14,AL14,AN14,AP14,AR14,AT14,AV14,AX14,AZ14,BB14,BD14,BF14,BH14,BJ14),2)-$C14/2&lt;=AB14,(ROUND(AVERAGE($D14,$F14,$H14,$J14,$L14,$N14,$P14,$R14,$T14,$V14,$X14,$Z14,$AB14,$AD14,$AF14,$AH14,$AJ14,AL14,AN14,AP14,AR14,AT14,AV14,AX14,AZ14,BB14,BD14,BF14,BH14,BJ14),2)+$C14/2&gt;AB14)),($F$5/$C$4),0))))</f>
        <v/>
      </c>
      <c r="AD14" s="281" t="str">
        <f t="shared" ref="AD14:AD101" si="34">IF($AD$8="Habilitado",IF($B14="","",ROUND(VLOOKUP($B14,OFERENTE_14,5,FALSE),2)),"")</f>
        <v/>
      </c>
      <c r="AE14" s="280" t="str">
        <f>IF($B14="","",IF(AD14="","",IF($L$4="Media aritmética",(AD14&lt;=$C14)*($F$5/$C$4)+(AD14&gt;$C14)*0,IF(AND(ROUND(AVERAGE($D14,$F14,$H14,$J14,$L14,$N14,$P14,$R14,$T14,$V14,$X14,$Z14,$AB14,$AD14,$AF14,$AH14,$AJ14,AL14,AN14,AP14,AR14,AT14,AV14,AX14,AZ14,BB14,BD14,BF14,BH14,BJ14),2)-$C14/2&lt;=AD14,(ROUND(AVERAGE($D14,$F14,$H14,$J14,$L14,$N14,$P14,$R14,$T14,$V14,$X14,$Z14,$AB14,$AD14,$AF14,$AH14,$AJ14,AL14,AN14,AP14,AR14,AT14,AV14,AX14,AZ14,BB14,BD14,BF14,BH14,BJ14),2)+$C14/2&gt;AD14)),($F$5/$C$4),0))))</f>
        <v/>
      </c>
      <c r="AF14" s="281" t="str">
        <f t="shared" ref="AF14:AF101" si="35">IF($AF$8="Habilitado",IF($B14="","",ROUND(VLOOKUP($B14,OFERENTE_15,5,FALSE),2)),"")</f>
        <v/>
      </c>
      <c r="AG14" s="280" t="str">
        <f>IF($B14="","",IF(AF14="","",IF($L$4="Media aritmética",(AF14&lt;=$C14)*($F$5/$C$4)+(AF14&gt;$C14)*0,IF(AND(ROUND(AVERAGE($D14,$F14,$H14,$J14,$L14,$N14,$P14,$R14,$T14,$V14,$X14,$Z14,$AB14,$AD14,$AF14,$AH14,$AJ14,AL14,AN14,AP14,AR14,AT14,AV14,AX14,AZ14,BB14,BD14,BF14,BH14,BJ14),2)-$C14/2&lt;=AF14,(ROUND(AVERAGE($D14,$F14,$H14,$J14,$L14,$N14,$P14,$R14,$T14,$V14,$X14,$Z14,$AB14,$AD14,$AF14,$AH14,$AJ14,AL14,AN14,AP14,AR14,AT14,AV14,AX14,AZ14,BB14,BD14,BF14,BH14,BJ14),2)+$C14/2&gt;AF14)),($F$5/$C$4),0))))</f>
        <v/>
      </c>
      <c r="AH14" s="281" t="str">
        <f t="shared" ref="AH14:AH101" si="36">IF($AH$8="Habilitado",IF($B14="","",ROUND(VLOOKUP($B14,OFERENTE_16,5,FALSE),2)),"")</f>
        <v/>
      </c>
      <c r="AI14" s="280" t="str">
        <f>IF($B14="","",IF(AH14="","",IF($L$4="Media aritmética",(AH14&lt;=$C14)*($F$5/$C$4)+(AH14&gt;$C14)*0,IF(AND(ROUND(AVERAGE($D14,$F14,$H14,$J14,$L14,$N14,$P14,$R14,$T14,$V14,$X14,$Z14,$AB14,$AD14,$AF14,$AH14,$AJ14,AL14,AN14,AP14,AR14,AT14,AV14,AX14,AZ14,BB14,BD14,BF14,BH14,BJ14),2)-$C14/2&lt;=AH14,(ROUND(AVERAGE($D14,$F14,$H14,$J14,$L14,$N14,$P14,$R14,$T14,$V14,$X14,$Z14,$AB14,$AD14,$AF14,$AH14,$AJ14,AL14,AN14,AP14,AR14,AT14,AV14,AX14,AZ14,BB14,BD14,BF14,BH14,BJ14),2)+$C14/2&gt;AH14)),($F$5/$C$4),0))))</f>
        <v/>
      </c>
      <c r="AJ14" s="281" t="str">
        <f t="shared" ref="AJ14:AJ101" si="37">IF($AJ$8="Habilitado",IF($B14="","",ROUND(VLOOKUP($B14,OFERENTE_17,5,FALSE),2)),"")</f>
        <v/>
      </c>
      <c r="AK14" s="280" t="str">
        <f>IF($B14="","",IF(AJ14="","",IF($L$4="Media aritmética",(AJ14&lt;=$C14)*($F$5/$C$4)+(AJ14&gt;$C14)*0,IF(AND(ROUND(AVERAGE($D14,$F14,$H14,$J14,$L14,$N14,$P14,$R14,$T14,$V14,$X14,$Z14,$AB14,$AD14,$AF14,$AH14,$AJ14,AL14,AN14,AP14,AR14,AT14,AV14,AX14,AZ14,BB14,BD14,BF14,BH14,BJ14),2)-$C14/2&lt;=AJ14,(ROUND(AVERAGE($D14,$F14,$H14,$J14,$L14,$N14,$P14,$R14,$T14,$V14,$X14,$Z14,$AB14,$AD14,$AF14,$AH14,$AJ14,AL14,AN14,AP14,AR14,AT14,AV14,AX14,AZ14,BB14,BD14,BF14,BH14,BJ14),2)+$C14/2&gt;AJ14)),($F$5/$C$4),0))))</f>
        <v/>
      </c>
      <c r="AL14" s="281" t="str">
        <f t="shared" ref="AL14:AL101" si="38">IF($AL$8="Habilitado",IF($B14="","",ROUND(VLOOKUP($B14,OFERENTE_18,5,FALSE),2)),"")</f>
        <v/>
      </c>
      <c r="AM14" s="280" t="str">
        <f>IF($B14="","",IF(AL14="","",IF($L$4="Media aritmética",(AL14&lt;=$C14)*($F$5/$C$4)+(AL14&gt;$C14)*0,IF(AND(ROUND(AVERAGE($D14,$F14,$H14,$J14,$L14,$N14,$P14,$R14,$T14,$V14,$X14,$Z14,$AB14,$AD14,$AF14,$AH14,$AJ14,AL14,AN14,AP14,AR14,AT14,AV14,AX14,AZ14,BB14,BD14,BF14,BH14,BJ14),2)-$C14/2&lt;=AL14,(ROUND(AVERAGE($D14,$F14,$H14,$J14,$L14,$N14,$P14,$R14,$T14,$V14,$X14,$Z14,$AB14,$AD14,$AF14,$AH14,$AJ14,AL14,AN14,AP14,AR14,AT14,AV14,AX14,AZ14,BB14,BD14,BF14,BH14,BJ14),2)+$C14/2&gt;AL14)),($F$5/$C$4),0))))</f>
        <v/>
      </c>
      <c r="AN14" s="281" t="str">
        <f t="shared" ref="AN14:AN101" si="39">IF($AN$8="Habilitado",IF($B14="","",ROUND(VLOOKUP($B14,OFERENTE_19,5,FALSE),2)),"")</f>
        <v/>
      </c>
      <c r="AO14" s="280" t="str">
        <f>IF($B14="","",IF(AN14="","",IF($L$4="Media aritmética",(AN14&lt;=$C14)*($F$5/$C$4)+(AN14&gt;$C14)*0,IF(AND(ROUND(AVERAGE($D14,$F14,$H14,$J14,$L14,$N14,$P14,$R14,$T14,$V14,$X14,$Z14,$AB14,$AD14,$AF14,$AH14,$AJ14,AL14,AN14,AP14,AR14,AT14,AV14,AX14,AZ14,BB14,BD14,BF14,BH14,BJ14),2)-$C14/2&lt;=AN14,(ROUND(AVERAGE($D14,$F14,$H14,$J14,$L14,$N14,$P14,$R14,$T14,$V14,$X14,$Z14,$AB14,$AD14,$AF14,$AH14,$AJ14,AL14,AN14,AP14,AR14,AT14,AV14,AX14,AZ14,BB14,BD14,BF14,BH14,BJ14),2)+$C14/2&gt;AN14)),($F$5/$C$4),0))))</f>
        <v/>
      </c>
      <c r="AP14" s="281" t="str">
        <f t="shared" ref="AP14:AP101" si="40">IF($AP$8="Habilitado",IF($B14="","",ROUND(VLOOKUP($B14,OFERENTE_20,5,FALSE),2)),"")</f>
        <v/>
      </c>
      <c r="AQ14" s="280" t="str">
        <f>IF($B14="","",IF(AP14="","",IF($L$4="Media aritmética",(AP14&lt;=$C14)*($F$5/$C$4)+(AP14&gt;$C14)*0,IF(AND(ROUND(AVERAGE($D14,$F14,$H14,$J14,$L14,$N14,$P14,$R14,$T14,$V14,$X14,$Z14,$AB14,$AD14,$AF14,$AH14,$AJ14,AL14,AN14,AP14,AR14,AT14,AV14,AX14,AZ14,BB14,BD14,BF14,BH14,BJ14),2)-$C14/2&lt;=AP14,(ROUND(AVERAGE($D14,$F14,$H14,$J14,$L14,$N14,$P14,$R14,$T14,$V14,$X14,$Z14,$AB14,$AD14,$AF14,$AH14,$AJ14,AL14,AN14,AP14,AR14,AT14,AV14,AX14,AZ14,BB14,BD14,BF14,BH14,BJ14),2)+$C14/2&gt;AP14)),($F$5/$C$4),0))))</f>
        <v/>
      </c>
      <c r="AR14" s="281" t="str">
        <f t="shared" ref="AR14:AR101" si="41">IF($AR$8="Habilitado",IF($B14="","",ROUND(VLOOKUP($B14,OFERENTE_21,5,FALSE),2)),"")</f>
        <v/>
      </c>
      <c r="AS14" s="280" t="str">
        <f>IF($B14="","",IF(AR14="","",IF($L$4="Media aritmética",(AR14&lt;=$C14)*($F$5/$C$4)+(AR14&gt;$C14)*0,IF(AND(ROUND(AVERAGE($D14,$F14,$H14,$J14,$L14,$N14,$P14,$R14,$T14,$V14,$X14,$Z14,$AB14,$AD14,$AF14,$AH14,$AJ14,AL14,AN14,AP14,AR14,AT14,AV14,AX14,AZ14,BB14,BD14,BF14,BH14,BJ14),2)-$C14/2&lt;=AR14,(ROUND(AVERAGE($D14,$F14,$H14,$J14,$L14,$N14,$P14,$R14,$T14,$V14,$X14,$Z14,$AB14,$AD14,$AF14,$AH14,$AJ14,AL14,AN14,AP14,AR14,AT14,AV14,AX14,AZ14,BB14,BD14,BF14,BH14,BJ14),2)+$C14/2&gt;AR14)),($F$5/$C$4),0))))</f>
        <v/>
      </c>
      <c r="AT14" s="281" t="str">
        <f t="shared" ref="AT14:AT101" si="42">IF($AT$8="Habilitado",IF($B14="","",ROUND(VLOOKUP($B14,OFERENTE_22,5,FALSE),2)),"")</f>
        <v/>
      </c>
      <c r="AU14" s="280" t="str">
        <f>IF($B14="","",IF(AT14="","",IF($L$4="Media aritmética",(AT14&lt;=$C14)*($F$5/$C$4)+(AT14&gt;$C14)*0,IF(AND(ROUND(AVERAGE($D14,$F14,$H14,$J14,$L14,$N14,$P14,$R14,$T14,$V14,$X14,$Z14,$AB14,$AD14,$AF14,$AH14,$AJ14,AL14,AN14,AP14,AR14,AT14,AV14,AX14,AZ14,BB14,BD14,BF14,BH14,BJ14),2)-$C14/2&lt;=AT14,(ROUND(AVERAGE($D14,$F14,$H14,$J14,$L14,$N14,$P14,$R14,$T14,$V14,$X14,$Z14,$AB14,$AD14,$AF14,$AH14,$AJ14,AL14,AN14,AP14,AR14,AT14,AV14,AX14,AZ14,BB14,BD14,BF14,BH14,BJ14),2)+$C14/2&gt;AT14)),($F$5/$C$4),0))))</f>
        <v/>
      </c>
      <c r="AV14" s="281" t="str">
        <f t="shared" ref="AV14:AV101" si="43">IF($AV$8="Habilitado",IF($B14="","",ROUND(VLOOKUP($B14,OFERENTE_23,5,FALSE),2)),"")</f>
        <v/>
      </c>
      <c r="AW14" s="280" t="str">
        <f>IF($B14="","",IF(AV14="","",IF($L$4="Media aritmética",(AV14&lt;=$C14)*($F$5/$C$4)+(AV14&gt;$C14)*0,IF(AND(ROUND(AVERAGE($D14,$F14,$H14,$J14,$L14,$N14,$P14,$R14,$T14,$V14,$X14,$Z14,$AB14,$AD14,$AF14,$AH14,$AJ14,AL14,AN14,AP14,AR14,AT14,AV14,AX14,AZ14,BB14,BD14,BF14,BH14,BJ14),2)-$C14/2&lt;=AV14,(ROUND(AVERAGE($D14,$F14,$H14,$J14,$L14,$N14,$P14,$R14,$T14,$V14,$X14,$Z14,$AB14,$AD14,$AF14,$AH14,$AJ14,AL14,AN14,AP14,AR14,AT14,AV14,AX14,AZ14,BB14,BD14,BF14,BH14,BJ14),2)+$C14/2&gt;AV14)),($F$5/$C$4),0))))</f>
        <v/>
      </c>
      <c r="AX14" s="281" t="str">
        <f t="shared" ref="AX14:AX101" si="44">IF($AX$8="Habilitado",IF($B14="","",ROUND(VLOOKUP($B14,OFERENTE_24,5,FALSE),2)),"")</f>
        <v/>
      </c>
      <c r="AY14" s="280" t="str">
        <f>IF($B14="","",IF(AX14="","",IF($L$4="Media aritmética",(AX14&lt;=$C14)*($F$5/$C$4)+(AX14&gt;$C14)*0,IF(AND(ROUND(AVERAGE($D14,$F14,$H14,$J14,$L14,$N14,$P14,$R14,$T14,$V14,$X14,$Z14,$AB14,$AD14,$AF14,$AH14,$AJ14,AL14,AN14,AP14,AR14,AT14,AV14,AX14,AZ14,BB14,BD14,BF14,BH14,BJ14),2)-$C14/2&lt;=AX14,(ROUND(AVERAGE($D14,$F14,$H14,$J14,$L14,$N14,$P14,$R14,$T14,$V14,$X14,$Z14,$AB14,$AD14,$AF14,$AH14,$AJ14,AL14,AN14,AP14,AR14,AT14,AV14,AX14,AZ14,BB14,BD14,BF14,BH14,BJ14),2)+$C14/2&gt;AX14)),($F$5/$C$4),0))))</f>
        <v/>
      </c>
      <c r="AZ14" s="281" t="str">
        <f t="shared" ref="AZ14:AZ45" si="45">IF($AZ$8="Habilitado",IF($B14="","",ROUND(VLOOKUP($B14,OFERENTE_25,5,FALSE),2)),"")</f>
        <v/>
      </c>
      <c r="BA14" s="280" t="str">
        <f>IF($B14="","",IF(AZ14="","",IF($L$4="Media aritmética",(AZ14&lt;=$C14)*($F$5/$C$4)+(AZ14&gt;$C14)*0,IF(AND(ROUND(AVERAGE($D14,$F14,$H14,$J14,$L14,$N14,$P14,$R14,$T14,$V14,$X14,$Z14,$AB14,$AD14,$AF14,$AH14,$AJ14,AL14,AN14,AP14,AR14,AT14,AV14,AX14,AZ14,BB14,BD14,BF14,BH14,BJ14),2)-$C14/2&lt;=AZ14,(ROUND(AVERAGE($D14,$F14,$H14,$J14,$L14,$N14,$P14,$R14,$T14,$V14,$X14,$Z14,$AB14,$AD14,$AF14,$AH14,$AJ14,AL14,AN14,AP14,AR14,AT14,AV14,AX14,AZ14,BB14,BD14,BF14,BH14,BJ14),2)+$C14/2&gt;AZ14)),($F$5/$C$4),0))))</f>
        <v/>
      </c>
      <c r="BB14" s="281" t="str">
        <f t="shared" ref="BB14:BB45" si="46">IF($BB$8="Habilitado",IF($B14="","",ROUND(VLOOKUP($B14,OFERENTE_26,5,FALSE),2)),"")</f>
        <v/>
      </c>
      <c r="BC14" s="280" t="str">
        <f>IF($B14="","",IF(BB14="","",IF($L$4="Media aritmética",(BB14&lt;=$C14)*($F$5/$C$4)+(BB14&gt;$C14)*0,IF(AND(ROUND(AVERAGE($D14,$F14,$H14,$J14,$L14,$N14,$P14,$R14,$T14,$V14,$X14,$Z14,$AB14,$AD14,$AF14,$AH14,$AJ14,AJ14,AL14,AN14,AP14,AR14,AT14,AV14,AX14,AZ14,BB14,BD14,BF14,BH14),2)-$C14/2&lt;=BB14,(ROUND(AVERAGE($D14,$F14,$H14,$J14,$L14,$N14,$P14,$R14,$T14,$V14,$X14,$Z14,$AB14,$AD14,$AF14,$AH14,$AJ14,AJ14,AL14,AN14,AP14,AR14,AT14,AV14,AX14,AZ14,BB14,BD14,BF14,BH14),2)+$C14/2&gt;BB14)),($F$5/$C$4),0))))</f>
        <v/>
      </c>
      <c r="BD14" s="281" t="str">
        <f t="shared" ref="BD14:BD45" si="47">IF($BD$8="Habilitado",IF($B14="","",ROUND(VLOOKUP($B14,OFERENTE_27,5,FALSE),2)),"")</f>
        <v/>
      </c>
      <c r="BE14" s="280" t="str">
        <f>IF($B14="","",IF(BD14="","",IF($L$4="Media aritmética",(BD14&lt;=$C14)*($F$5/$C$4)+(BD14&gt;$C14)*0,IF(AND(ROUND(AVERAGE($D14,$F14,$H14,$J14,$L14,$N14,$P14,$R14,$T14,$V14,$X14,$Z14,$AB14,$AD14,$AF14,$AH14,$AJ14,AL14,AN14,AP14,AR14,AT14,AV14,AX14,AZ14,BB14,BD14,BF14,BH14,BJ14),2)-$C14/2&lt;=BD14,(ROUND(AVERAGE($D14,$F14,$H14,$J14,$L14,$N14,$P14,$R14,$T14,$V14,$X14,$Z14,$AB14,$AD14,$AF14,$AH14,$AJ14,AL14,AN14,AP14,AR14,AT14,AV14,AX14,AZ14,BB14,BD14,BF14,BH14,BJ14),2)+$C14/2&gt;BD14)),($F$5/$C$4),0))))</f>
        <v/>
      </c>
      <c r="BF14" s="75" t="str">
        <f>IF($BF$8="Habilitado",IF($B14="","",ROUND(VLOOKUP($B14,UNITARIO_28,5,FALSE),2)),"")</f>
        <v/>
      </c>
      <c r="BG14" s="78" t="str">
        <f>IF($B14="","",IF(BF14="","",IF($L$4="Media aritmética",(BF14&lt;=$C14)*($F$5/$C$4)+(BF14&gt;$C14)*0,IF(AND(ROUND(AVERAGE($D14,$F14,$H14,$J14,$L14,$N14,$P14,$R14,$T14,$V14,$X14,$Z14,$AB14,$AD14,$AF14,$AH14,$AJ14,AL14,AN14,AP14,AR14,AT14,AV14,AX14,AZ14,BB14,BD14,BF14,BH14,BJ14),2)-$C14/2&lt;=BF14,(ROUND(AVERAGE($D14,$F14,$H14,$J14,$L14,$N14,$P14,$R14,$T14,$V14,$X14,$Z14,$AB14,$AD14,$AF14,$AH14,$AJ14,AL14,AN14,AP14,AR14,AT14,AV14,AX14,AZ14,BB14,BD14,BF14,BH14,BJ14),2)+$C14/2&gt;BF14)),($F$5/$C$4),0))))</f>
        <v/>
      </c>
      <c r="BH14" s="75" t="str">
        <f t="shared" ref="BH14:BH22" si="48">IF($BH$8="Habilitado",IF($B14="","",ROUND(VLOOKUP($B14,UNITARIO_29,5,FALSE),2)),"")</f>
        <v/>
      </c>
      <c r="BI14" s="78" t="str">
        <f>IF($B14="","",IF(BH14="","",IF($L$4="Media aritmética",(BH14&lt;=$C14)*($F$5/$C$4)+(BH14&gt;$C14)*0,IF(AND(ROUND(AVERAGE($D14,$F14,$H14,$J14,$L14,$N14,$P14,$R14,$T14,$V14,$X14,$Z14,$AB14,$AD14,$AF14,$AH14,$AJ14,AL14,AN14,AP14,AR14,AT14,AV14,AX14,AZ14,BB14,BD14,BF14,BH14,BJ14),2)-$C14/2&lt;=BH14,(ROUND(AVERAGE($D14,$F14,$H14,$J14,$L14,$N14,$P14,$R14,$T14,$V14,$X14,$Z14,$AB14,$AD14,$AF14,$AH14,$AJ14,AL14,AN14,AP14,AR14,AT14,AV14,AX14,AZ14,BB14,BD14,BF14,BH14,BJ14),2)+$C14/2&gt;BH14)),($F$5/$C$4),0))))</f>
        <v/>
      </c>
      <c r="BJ14" s="75" t="str">
        <f t="shared" ref="BJ14:BJ22" si="49">IF($BJ$8="Habilitado",IF($B14="","",ROUND(VLOOKUP($B14,UNITARIO_30,5,FALSE),2)),"")</f>
        <v/>
      </c>
      <c r="BK14" s="78" t="str">
        <f>IF($B14="","",IF(BJ14="","",IF($L$4="Media aritmética",(BJ14&lt;=$C14)*($F$5/$C$4)+(BJ14&gt;$C14)*0,IF(AND(ROUND(AVERAGE($D14,$F14,$H14,$J14,$L14,$N14,$P14,$R14,$T14,$V14,$X14,$Z14,$AB14,$AD14,$AF14,$AH14,$AJ14,AL14,AN14,AP14,AR14,AT14,AV14,AX14,AZ14,BB14,BD14,BF14,BH14,BJ14),2)-$C14/2&lt;=BJ14,(ROUND(AVERAGE($D14,$F14,$H14,$J14,$L14,$N14,$P14,$R14,$T14,$V14,$X14,$Z14,$AB14,$AD14,$AF14,$AH14,$AJ14,AL14,AN14,AP14,AR14,AT14,AV14,AX14,AZ14,BB14,BD14,BF14,BH14,BJ14),2)+$C14/2&gt;BJ14)),($F$5/$C$4),0))))</f>
        <v/>
      </c>
      <c r="BM14" s="426">
        <f>_xlfn.STDEV.P(D14,H14,L14,F14)</f>
        <v>276792.00518180284</v>
      </c>
      <c r="BN14" s="429">
        <f>AVERAGE(D14,H14,L14,F14)</f>
        <v>20970266.316091876</v>
      </c>
      <c r="BO14" s="430">
        <f>+BN14-(BM14/2)</f>
        <v>20831870.313500974</v>
      </c>
      <c r="BP14" s="430">
        <f>+BN14+(BM14/2)</f>
        <v>21108662.318682779</v>
      </c>
      <c r="BR14" s="536">
        <f>+AVERAGE(F14,H14,J14,L14,N14)</f>
        <v>20528997.285575129</v>
      </c>
      <c r="BS14" s="426">
        <f>_xlfn.STDEV.P(F14,H14,J14,L14,N14)</f>
        <v>1823579.087679554</v>
      </c>
      <c r="BT14" s="430">
        <f>+BR14+(BS14/2)</f>
        <v>21440786.829414908</v>
      </c>
      <c r="BU14" s="430">
        <f>+BR14-(BS14/2)</f>
        <v>19617207.74173535</v>
      </c>
    </row>
    <row r="15" spans="1:73" s="66" customFormat="1" ht="36.75" customHeight="1">
      <c r="A15" s="238">
        <v>2</v>
      </c>
      <c r="B15" s="283" t="s">
        <v>416</v>
      </c>
      <c r="C15" s="428">
        <f t="shared" ref="C15:C18" si="50">IF(B15="","",IF($L$4="Media aritmética",ROUND(AVERAGE(D15,F15,H15,J15,L15,N15),2),ROUND(_xlfn.STDEV.P(D15,F15,H15,J15,L15,N15),2)))</f>
        <v>786066.3</v>
      </c>
      <c r="D15" s="366"/>
      <c r="E15" s="280" t="str">
        <f t="shared" si="26"/>
        <v/>
      </c>
      <c r="F15" s="281">
        <v>2930613.5726444446</v>
      </c>
      <c r="G15" s="280">
        <f t="shared" ref="G15:G78" si="51">IF($B15="","",IF(F15="","",IF($L$4="Media aritmética",(F15&lt;=$C15)*($F$5/$C$4)+(F15&gt;$C15)*0,IF(AND(ROUND(AVERAGE($D15,$F15,$H15,$J15,$L15,$N15,$P15,$R15,$T15,$V15,$X15,$Z15,$AB15,$AD15,$AF15,$AH15,$AJ15,AL15,AN15,AP15,AR15,AT15,AV15,AX15,AZ15,BB15,BD15,BF15,BH15,BJ15),2)-$C15/2&lt;=F15,(ROUND(AVERAGE($D15,$F15,$H15,$J15,$L15,$N15,$P15,$R15,$T15,$V15,$X15,$Z15,$AB15,$AD15,$AF15,$AH15,$AJ15,AL15,AN15,AP15,AR15,AT15,AV15,AX15,AZ15,BB15,BD15,BF15,BH15,BJ15),2)+$C15/2&gt;F15)),($F$5/$C$4),0))))</f>
        <v>24</v>
      </c>
      <c r="H15" s="281">
        <v>2617607.0688208682</v>
      </c>
      <c r="I15" s="280">
        <f t="shared" ref="I15:I78" si="52">IF($B15="","",IF(H15="","",IF($L$4="Media aritmética",(H15&lt;=$C15)*($F$5/$C$4)+(H15&gt;$C15)*0,IF(AND(ROUND(AVERAGE($D15,$F15,$H15,$J15,$L15,$N15,$P15,$R15,$T15,$V15,$X15,$Z15,$AB15,$AD15,$AF15,$AH15,$AJ15,AN15,AP15,AR15,AT15,AV15,AX15,AZ15,BB15,BD15,BF15,BH15,BJ15,BL15),2)-$C15/2&lt;=H15,(ROUND(AVERAGE($D15,$F15,$H15,$J15,$L15,$N15,$P15,$R15,$T15,$V15,$X15,$Z15,$AB15,$AD15,$AF15,$AH15,$AJ15,AN15,AP15,AR15,AT15,AV15,AX15,AZ15,BB15,BD15,BF15,BH15,BJ15,BL15),2)+$C15/2&gt;H15)),($F$5/$C$4),0))))</f>
        <v>24</v>
      </c>
      <c r="J15" s="281">
        <v>4385235.5799666662</v>
      </c>
      <c r="K15" s="280">
        <f t="shared" ref="K15:K133" si="53">IF($B15="","",IF(J15="","",IF($L$4="Media aritmética",(J15&lt;=$C15)*($F$5/$C$4)+(J15&gt;$C15)*0,IF(AND(ROUND(AVERAGE($D15,$F15,$H15,$J15,$L15,$N15,$P15,$R15,$T15,$V15,$X15,$Z15,$AB15,$AD15,$AF15,$AH15,$AJ15,AL15,AN15,AP15,AR15,AT15,AV15,AX15,AZ15,BB15,BD15,BF15,BH15,BJ15),2)-$C15/2&lt;=J15,(ROUND(AVERAGE($D15,$F15,$H15,$J15,$L15,$N15,$P15,$R15,$T15,$V15,$X15,$Z15,$AB15,$AD15,$AF15,$AH15,$AJ15,AL15,AN15,AP15,AR15,AT15,AV15,AX15,AZ15,BB15,BD15,BF15,BH15,BJ15),2)+$C15/2&gt;J15)),($F$5/$C$4),0))))</f>
        <v>0</v>
      </c>
      <c r="L15" s="281">
        <v>2138490.4112166669</v>
      </c>
      <c r="M15" s="280">
        <f t="shared" ref="M15:M78" si="54">IF($B15="","",IF(L15="","",IF($L$4="Media aritmética",(L15&lt;=$C15)*($F$5/$C$4)+(L15&gt;$C15)*0,IF(AND(ROUND(AVERAGE($D15,$F15,$H15,$J15,$L15,$N15,$P15,$R15,$T15,$V15,$X15,$Z15,$AB15,$AD15,$AF15,$AH15,$AJ15,AL15,AN15,AP15,AR15,AT15,AV15,AX15,AZ15,BB15,BD15,BF15,BH15,BJ15),2)-$C15/2&lt;=L15,(ROUND(AVERAGE($D15,$F15,$H15,$J15,$L15,$N15,$P15,$R15,$T15,$V15,$X15,$Z15,$AB15,$AD15,$AF15,$AH15,$AJ15,AL15,AN15,AP15,AR15,AT15,AV15,AX15,AZ15,BB15,BD15,BF15,BH15,BJ15),2)+$C15/2&gt;L15)),($F$5/$C$4),0))))</f>
        <v>0</v>
      </c>
      <c r="N15" s="281">
        <v>2427774.8355666669</v>
      </c>
      <c r="O15" s="280">
        <f t="shared" ref="O15:O133" si="55">IF($B15="","",IF(N15="","",IF($L$4="Media aritmética",(N15&lt;=$C15)*($F$5/$C$4)+(N15&gt;$C15)*0,IF(AND(ROUND(AVERAGE($D15,$F15,$H15,$J15,$L15,$N15,$P15,$R15,$T15,$V15,$X15,$Z15,$AB15,$AD15,$AF15,$AH15,$AJ15,AL15,AN15,AP15,AR15,AT15,AV15,AX15,AZ15,BB15,BD15,BF15,BH15,BJ15),2)-$C15/2&lt;=N15,(ROUND(AVERAGE($D15,$F15,$H15,$J15,$L15,$N15,$P15,$R15,$T15,$V15,$X15,$Z15,$AB15,$AD15,$AF15,$AH15,$AJ15,AL15,AN15,AP15,AR15,AT15,AV15,AX15,AZ15,BB15,BD15,BF15,BH15,BJ15),2)+$C15/2&gt;N15)),($F$5/$C$4),0))))</f>
        <v>0</v>
      </c>
      <c r="P15" s="281" t="str">
        <f t="shared" si="27"/>
        <v/>
      </c>
      <c r="Q15" s="280" t="str">
        <f t="shared" ref="Q15:Q133" si="56">IF($B15="","",IF(P15="","",IF($L$4="Media aritmética",(P15&lt;=$C15)*($F$5/$C$4)+(P15&gt;$C15)*0,IF(AND(ROUND(AVERAGE($D15,$F15,$H15,$J15,$L15,$N15,$P15,$R15,$T15,$V15,$X15,$Z15,$AB15,$AD15,$AF15,$AH15,$AJ15,AL15,AN15,AP15,AR15,AT15,AV15,AX15,AZ15,BB15,BD15,BF15,BH15,BJ15),2)-$C15/2&lt;=P15,(ROUND(AVERAGE($D15,$F15,$H15,$J15,$L15,$N15,$P15,$R15,$T15,$V15,$X15,$Z15,$AB15,$AD15,$AF15,$AH15,$AJ15,AL15,AN15,AP15,AR15,AT15,AV15,AX15,AZ15,BB15,BD15,BF15,BH15,BJ15),2)+$C15/2&gt;P15)),($F$5/$C$4),0))))</f>
        <v/>
      </c>
      <c r="R15" s="281" t="str">
        <f t="shared" si="28"/>
        <v/>
      </c>
      <c r="S15" s="280" t="str">
        <f t="shared" ref="S15:S133" si="57">IF($B15="","",IF(R15="","",IF($L$4="Media aritmética",(R15&lt;=$C15)*($F$5/$C$4)+(R15&gt;$C15)*0,IF(AND(ROUND(AVERAGE($D15,$F15,$H15,$J15,$L15,$N15,$P15,$R15,$T15,$V15,$X15,$Z15,$AB15,$AD15,$AF15,$AH15,$AJ15,AL15,AN15,AP15,AR15,AT15,AV15,AX15,AZ15,BB15,BD15,BF15,BH15,BJ15),2)-$C15/2&lt;=R15,(ROUND(AVERAGE($D15,$F15,$H15,$J15,$L15,$N15,$P15,$R15,$T15,$V15,$X15,$Z15,$AB15,$AD15,$AF15,$AH15,$AJ15,AL15,AN15,AP15,AR15,AT15,AV15,AX15,AZ15,BB15,BD15,BF15,BH15,BJ15),2)+$C15/2&gt;R15)),($F$5/$C$4),0))))</f>
        <v/>
      </c>
      <c r="T15" s="281" t="str">
        <f t="shared" si="29"/>
        <v/>
      </c>
      <c r="U15" s="280" t="str">
        <f t="shared" ref="U15:U133" si="58">IF($B15="","",IF(T15="","",IF($L$4="Media aritmética",(T15&lt;=$C15)*($F$5/$C$4)+(T15&gt;$C15)*0,IF(AND(ROUND(AVERAGE($D15,$F15,$H15,$J15,$L15,$N15,$P15,$R15,$T15,$V15,$X15,$Z15,$AB15,$AD15,$AF15,$AH15,$AJ15,AL15,AN15,AP15,AR15,AT15,AV15,AX15,AZ15,BB15,BD15,BF15,BH15,BJ15),2)-$C15/2&lt;=T15,(ROUND(AVERAGE($D15,$F15,$H15,$J15,$L15,$N15,$P15,$R15,$T15,$V15,$X15,$Z15,$AB15,$AD15,$AF15,$AH15,$AJ15,AL15,AN15,AP15,AR15,AT15,AV15,AX15,AZ15,BB15,BD15,BF15,BH15,BJ15),2)+$C15/2&gt;T15)),($F$5/$C$4),0))))</f>
        <v/>
      </c>
      <c r="V15" s="281" t="str">
        <f t="shared" si="30"/>
        <v/>
      </c>
      <c r="W15" s="280" t="str">
        <f t="shared" ref="W15:W133" si="59">IF($B15="","",IF(V15="","",IF($L$4="Media aritmética",(V15&lt;=$C15)*($F$5/$C$4)+(V15&gt;$C15)*0,IF(AND(ROUND(AVERAGE($D15,$F15,$H15,$J15,$L15,$N15,$P15,$R15,$T15,$V15,$X15,$Z15,$AB15,$AD15,$AF15,$AH15,$AJ15,AL15,AN15,AP15,AR15,AT15,AV15,AX15,AZ15,BB15,BD15,BF15,BH15,BJ15),2)-$C15/2&lt;=V15,(ROUND(AVERAGE($D15,$F15,$H15,$J15,$L15,$N15,$P15,$R15,$T15,$V15,$X15,$Z15,$AB15,$AD15,$AF15,$AH15,$AJ15,AL15,AN15,AP15,AR15,AT15,AV15,AX15,AZ15,BB15,BD15,BF15,BH15,BJ15),2)+$C15/2&gt;V15)),($F$5/$C$4),0))))</f>
        <v/>
      </c>
      <c r="X15" s="281" t="str">
        <f t="shared" si="31"/>
        <v/>
      </c>
      <c r="Y15" s="280" t="str">
        <f t="shared" ref="Y15:Y133" si="60">IF($B15="","",IF(X15="","",IF($L$4="Media aritmética",(X15&lt;=$C15)*($F$5/$C$4)+(X15&gt;$C15)*0,IF(AND(ROUND(AVERAGE($D15,$F15,$H15,$J15,$L15,$N15,$P15,$R15,$T15,$V15,$X15,$Z15,$AB15,$AD15,$AF15,$AH15,$AJ15,AL15,AN15,AP15,AR15,AT15,AV15,AX15,AZ15,BB15,BD15,BF15,BH15,BJ15),2)-$C15/2&lt;=X15,(ROUND(AVERAGE($D15,$F15,$H15,$J15,$L15,$N15,$P15,$R15,$T15,$V15,$X15,$Z15,$AB15,$AD15,$AF15,$AH15,$AJ15,AL15,AN15,AP15,AR15,AT15,AV15,AX15,AZ15,BB15,BD15,BF15,BH15,BJ15),2)+$C15/2&gt;X15)),($F$5/$C$4),0))))</f>
        <v/>
      </c>
      <c r="Z15" s="281" t="str">
        <f t="shared" si="32"/>
        <v/>
      </c>
      <c r="AA15" s="280" t="str">
        <f t="shared" ref="AA15:AA133" si="61">IF($B15="","",IF(Z15="","",IF($L$4="Media aritmética",(Z15&lt;=$C15)*($F$5/$C$4)+(Z15&gt;$C15)*0,IF(AND(ROUND(AVERAGE($D15,$F15,$H15,$J15,$L15,$N15,$P15,$R15,$T15,$V15,$X15,$Z15,$AB15,$AD15,$AF15,$AH15,$AJ15,AL15,AN15,AP15,AR15,AT15,AV15,AX15,AZ15,BB15,BD15,BF15,BH15,BJ15),2)-$C15/2&lt;=Z15,(ROUND(AVERAGE($D15,$F15,$H15,$J15,$L15,$N15,$P15,$R15,$T15,$V15,$X15,$Z15,$AB15,$AD15,$AF15,$AH15,$AJ15,AL15,AN15,AP15,AR15,AT15,AV15,AX15,AZ15,BB15,BD15,BF15,BH15,BJ15),2)+$C15/2&gt;Z15)),($F$5/$C$4),0))))</f>
        <v/>
      </c>
      <c r="AB15" s="281" t="str">
        <f t="shared" si="33"/>
        <v/>
      </c>
      <c r="AC15" s="280" t="str">
        <f t="shared" ref="AC15:AC133" si="62">IF($B15="","",IF(AB15="","",IF($L$4="Media aritmética",(AB15&lt;=$C15)*($F$5/$C$4)+(AB15&gt;$C15)*0,IF(AND(ROUND(AVERAGE($D15,$F15,$H15,$J15,$L15,$N15,$P15,$R15,$T15,$V15,$X15,$Z15,$AB15,$AD15,$AF15,$AH15,$AJ15,AL15,AN15,AP15,AR15,AT15,AV15,AX15,AZ15,BB15,BD15,BF15,BH15,BJ15),2)-$C15/2&lt;=AB15,(ROUND(AVERAGE($D15,$F15,$H15,$J15,$L15,$N15,$P15,$R15,$T15,$V15,$X15,$Z15,$AB15,$AD15,$AF15,$AH15,$AJ15,AL15,AN15,AP15,AR15,AT15,AV15,AX15,AZ15,BB15,BD15,BF15,BH15,BJ15),2)+$C15/2&gt;AB15)),($F$5/$C$4),0))))</f>
        <v/>
      </c>
      <c r="AD15" s="281" t="str">
        <f t="shared" si="34"/>
        <v/>
      </c>
      <c r="AE15" s="280" t="str">
        <f t="shared" ref="AE15:AE133" si="63">IF($B15="","",IF(AD15="","",IF($L$4="Media aritmética",(AD15&lt;=$C15)*($F$5/$C$4)+(AD15&gt;$C15)*0,IF(AND(ROUND(AVERAGE($D15,$F15,$H15,$J15,$L15,$N15,$P15,$R15,$T15,$V15,$X15,$Z15,$AB15,$AD15,$AF15,$AH15,$AJ15,AL15,AN15,AP15,AR15,AT15,AV15,AX15,AZ15,BB15,BD15,BF15,BH15,BJ15),2)-$C15/2&lt;=AD15,(ROUND(AVERAGE($D15,$F15,$H15,$J15,$L15,$N15,$P15,$R15,$T15,$V15,$X15,$Z15,$AB15,$AD15,$AF15,$AH15,$AJ15,AL15,AN15,AP15,AR15,AT15,AV15,AX15,AZ15,BB15,BD15,BF15,BH15,BJ15),2)+$C15/2&gt;AD15)),($F$5/$C$4),0))))</f>
        <v/>
      </c>
      <c r="AF15" s="281" t="str">
        <f t="shared" si="35"/>
        <v/>
      </c>
      <c r="AG15" s="280" t="str">
        <f t="shared" ref="AG15:AG133" si="64">IF($B15="","",IF(AF15="","",IF($L$4="Media aritmética",(AF15&lt;=$C15)*($F$5/$C$4)+(AF15&gt;$C15)*0,IF(AND(ROUND(AVERAGE($D15,$F15,$H15,$J15,$L15,$N15,$P15,$R15,$T15,$V15,$X15,$Z15,$AB15,$AD15,$AF15,$AH15,$AJ15,AL15,AN15,AP15,AR15,AT15,AV15,AX15,AZ15,BB15,BD15,BF15,BH15,BJ15),2)-$C15/2&lt;=AF15,(ROUND(AVERAGE($D15,$F15,$H15,$J15,$L15,$N15,$P15,$R15,$T15,$V15,$X15,$Z15,$AB15,$AD15,$AF15,$AH15,$AJ15,AL15,AN15,AP15,AR15,AT15,AV15,AX15,AZ15,BB15,BD15,BF15,BH15,BJ15),2)+$C15/2&gt;AF15)),($F$5/$C$4),0))))</f>
        <v/>
      </c>
      <c r="AH15" s="281" t="str">
        <f t="shared" si="36"/>
        <v/>
      </c>
      <c r="AI15" s="280" t="str">
        <f t="shared" ref="AI15:AI133" si="65">IF($B15="","",IF(AH15="","",IF($L$4="Media aritmética",(AH15&lt;=$C15)*($F$5/$C$4)+(AH15&gt;$C15)*0,IF(AND(ROUND(AVERAGE($D15,$F15,$H15,$J15,$L15,$N15,$P15,$R15,$T15,$V15,$X15,$Z15,$AB15,$AD15,$AF15,$AH15,$AJ15,AL15,AN15,AP15,AR15,AT15,AV15,AX15,AZ15,BB15,BD15,BF15,BH15,BJ15),2)-$C15/2&lt;=AH15,(ROUND(AVERAGE($D15,$F15,$H15,$J15,$L15,$N15,$P15,$R15,$T15,$V15,$X15,$Z15,$AB15,$AD15,$AF15,$AH15,$AJ15,AL15,AN15,AP15,AR15,AT15,AV15,AX15,AZ15,BB15,BD15,BF15,BH15,BJ15),2)+$C15/2&gt;AH15)),($F$5/$C$4),0))))</f>
        <v/>
      </c>
      <c r="AJ15" s="281" t="str">
        <f t="shared" si="37"/>
        <v/>
      </c>
      <c r="AK15" s="280" t="str">
        <f t="shared" ref="AK15:AK133" si="66">IF($B15="","",IF(AJ15="","",IF($L$4="Media aritmética",(AJ15&lt;=$C15)*($F$5/$C$4)+(AJ15&gt;$C15)*0,IF(AND(ROUND(AVERAGE($D15,$F15,$H15,$J15,$L15,$N15,$P15,$R15,$T15,$V15,$X15,$Z15,$AB15,$AD15,$AF15,$AH15,$AJ15,AL15,AN15,AP15,AR15,AT15,AV15,AX15,AZ15,BB15,BD15,BF15,BH15,BJ15),2)-$C15/2&lt;=AJ15,(ROUND(AVERAGE($D15,$F15,$H15,$J15,$L15,$N15,$P15,$R15,$T15,$V15,$X15,$Z15,$AB15,$AD15,$AF15,$AH15,$AJ15,AL15,AN15,AP15,AR15,AT15,AV15,AX15,AZ15,BB15,BD15,BF15,BH15,BJ15),2)+$C15/2&gt;AJ15)),($F$5/$C$4),0))))</f>
        <v/>
      </c>
      <c r="AL15" s="281" t="str">
        <f t="shared" si="38"/>
        <v/>
      </c>
      <c r="AM15" s="280" t="str">
        <f t="shared" ref="AM15:AM133" si="67">IF($B15="","",IF(AL15="","",IF($L$4="Media aritmética",(AL15&lt;=$C15)*($F$5/$C$4)+(AL15&gt;$C15)*0,IF(AND(ROUND(AVERAGE($D15,$F15,$H15,$J15,$L15,$N15,$P15,$R15,$T15,$V15,$X15,$Z15,$AB15,$AD15,$AF15,$AH15,$AJ15,AL15,AN15,AP15,AR15,AT15,AV15,AX15,AZ15,BB15,BD15,BF15,BH15,BJ15),2)-$C15/2&lt;=AL15,(ROUND(AVERAGE($D15,$F15,$H15,$J15,$L15,$N15,$P15,$R15,$T15,$V15,$X15,$Z15,$AB15,$AD15,$AF15,$AH15,$AJ15,AL15,AN15,AP15,AR15,AT15,AV15,AX15,AZ15,BB15,BD15,BF15,BH15,BJ15),2)+$C15/2&gt;AL15)),($F$5/$C$4),0))))</f>
        <v/>
      </c>
      <c r="AN15" s="281" t="str">
        <f t="shared" si="39"/>
        <v/>
      </c>
      <c r="AO15" s="280" t="str">
        <f t="shared" ref="AO15:AO133" si="68">IF($B15="","",IF(AN15="","",IF($L$4="Media aritmética",(AN15&lt;=$C15)*($F$5/$C$4)+(AN15&gt;$C15)*0,IF(AND(ROUND(AVERAGE($D15,$F15,$H15,$J15,$L15,$N15,$P15,$R15,$T15,$V15,$X15,$Z15,$AB15,$AD15,$AF15,$AH15,$AJ15,AL15,AN15,AP15,AR15,AT15,AV15,AX15,AZ15,BB15,BD15,BF15,BH15,BJ15),2)-$C15/2&lt;=AN15,(ROUND(AVERAGE($D15,$F15,$H15,$J15,$L15,$N15,$P15,$R15,$T15,$V15,$X15,$Z15,$AB15,$AD15,$AF15,$AH15,$AJ15,AL15,AN15,AP15,AR15,AT15,AV15,AX15,AZ15,BB15,BD15,BF15,BH15,BJ15),2)+$C15/2&gt;AN15)),($F$5/$C$4),0))))</f>
        <v/>
      </c>
      <c r="AP15" s="281" t="str">
        <f t="shared" si="40"/>
        <v/>
      </c>
      <c r="AQ15" s="280" t="str">
        <f t="shared" ref="AQ15:AQ133" si="69">IF($B15="","",IF(AP15="","",IF($L$4="Media aritmética",(AP15&lt;=$C15)*($F$5/$C$4)+(AP15&gt;$C15)*0,IF(AND(ROUND(AVERAGE($D15,$F15,$H15,$J15,$L15,$N15,$P15,$R15,$T15,$V15,$X15,$Z15,$AB15,$AD15,$AF15,$AH15,$AJ15,AL15,AN15,AP15,AR15,AT15,AV15,AX15,AZ15,BB15,BD15,BF15,BH15,BJ15),2)-$C15/2&lt;=AP15,(ROUND(AVERAGE($D15,$F15,$H15,$J15,$L15,$N15,$P15,$R15,$T15,$V15,$X15,$Z15,$AB15,$AD15,$AF15,$AH15,$AJ15,AL15,AN15,AP15,AR15,AT15,AV15,AX15,AZ15,BB15,BD15,BF15,BH15,BJ15),2)+$C15/2&gt;AP15)),($F$5/$C$4),0))))</f>
        <v/>
      </c>
      <c r="AR15" s="281" t="str">
        <f t="shared" si="41"/>
        <v/>
      </c>
      <c r="AS15" s="280" t="str">
        <f t="shared" ref="AS15:AS133" si="70">IF($B15="","",IF(AR15="","",IF($L$4="Media aritmética",(AR15&lt;=$C15)*($F$5/$C$4)+(AR15&gt;$C15)*0,IF(AND(ROUND(AVERAGE($D15,$F15,$H15,$J15,$L15,$N15,$P15,$R15,$T15,$V15,$X15,$Z15,$AB15,$AD15,$AF15,$AH15,$AJ15,AL15,AN15,AP15,AR15,AT15,AV15,AX15,AZ15,BB15,BD15,BF15,BH15,BJ15),2)-$C15/2&lt;=AR15,(ROUND(AVERAGE($D15,$F15,$H15,$J15,$L15,$N15,$P15,$R15,$T15,$V15,$X15,$Z15,$AB15,$AD15,$AF15,$AH15,$AJ15,AL15,AN15,AP15,AR15,AT15,AV15,AX15,AZ15,BB15,BD15,BF15,BH15,BJ15),2)+$C15/2&gt;AR15)),($F$5/$C$4),0))))</f>
        <v/>
      </c>
      <c r="AT15" s="281" t="str">
        <f t="shared" si="42"/>
        <v/>
      </c>
      <c r="AU15" s="280" t="str">
        <f t="shared" ref="AU15:AU133" si="71">IF($B15="","",IF(AT15="","",IF($L$4="Media aritmética",(AT15&lt;=$C15)*($F$5/$C$4)+(AT15&gt;$C15)*0,IF(AND(ROUND(AVERAGE($D15,$F15,$H15,$J15,$L15,$N15,$P15,$R15,$T15,$V15,$X15,$Z15,$AB15,$AD15,$AF15,$AH15,$AJ15,AL15,AN15,AP15,AR15,AT15,AV15,AX15,AZ15,BB15,BD15,BF15,BH15,BJ15),2)-$C15/2&lt;=AT15,(ROUND(AVERAGE($D15,$F15,$H15,$J15,$L15,$N15,$P15,$R15,$T15,$V15,$X15,$Z15,$AB15,$AD15,$AF15,$AH15,$AJ15,AL15,AN15,AP15,AR15,AT15,AV15,AX15,AZ15,BB15,BD15,BF15,BH15,BJ15),2)+$C15/2&gt;AT15)),($F$5/$C$4),0))))</f>
        <v/>
      </c>
      <c r="AV15" s="281" t="str">
        <f t="shared" si="43"/>
        <v/>
      </c>
      <c r="AW15" s="280" t="str">
        <f t="shared" ref="AW15:AW133" si="72">IF($B15="","",IF(AV15="","",IF($L$4="Media aritmética",(AV15&lt;=$C15)*($F$5/$C$4)+(AV15&gt;$C15)*0,IF(AND(ROUND(AVERAGE($D15,$F15,$H15,$J15,$L15,$N15,$P15,$R15,$T15,$V15,$X15,$Z15,$AB15,$AD15,$AF15,$AH15,$AJ15,AL15,AN15,AP15,AR15,AT15,AV15,AX15,AZ15,BB15,BD15,BF15,BH15,BJ15),2)-$C15/2&lt;=AV15,(ROUND(AVERAGE($D15,$F15,$H15,$J15,$L15,$N15,$P15,$R15,$T15,$V15,$X15,$Z15,$AB15,$AD15,$AF15,$AH15,$AJ15,AL15,AN15,AP15,AR15,AT15,AV15,AX15,AZ15,BB15,BD15,BF15,BH15,BJ15),2)+$C15/2&gt;AV15)),($F$5/$C$4),0))))</f>
        <v/>
      </c>
      <c r="AX15" s="281" t="str">
        <f t="shared" si="44"/>
        <v/>
      </c>
      <c r="AY15" s="280" t="str">
        <f t="shared" ref="AY15:AY133" si="73">IF($B15="","",IF(AX15="","",IF($L$4="Media aritmética",(AX15&lt;=$C15)*($F$5/$C$4)+(AX15&gt;$C15)*0,IF(AND(ROUND(AVERAGE($D15,$F15,$H15,$J15,$L15,$N15,$P15,$R15,$T15,$V15,$X15,$Z15,$AB15,$AD15,$AF15,$AH15,$AJ15,AL15,AN15,AP15,AR15,AT15,AV15,AX15,AZ15,BB15,BD15,BF15,BH15,BJ15),2)-$C15/2&lt;=AX15,(ROUND(AVERAGE($D15,$F15,$H15,$J15,$L15,$N15,$P15,$R15,$T15,$V15,$X15,$Z15,$AB15,$AD15,$AF15,$AH15,$AJ15,AL15,AN15,AP15,AR15,AT15,AV15,AX15,AZ15,BB15,BD15,BF15,BH15,BJ15),2)+$C15/2&gt;AX15)),($F$5/$C$4),0))))</f>
        <v/>
      </c>
      <c r="AZ15" s="281" t="str">
        <f t="shared" si="45"/>
        <v/>
      </c>
      <c r="BA15" s="280" t="str">
        <f t="shared" ref="BA15:BA133" si="74">IF($B15="","",IF(AZ15="","",IF($L$4="Media aritmética",(AZ15&lt;=$C15)*($F$5/$C$4)+(AZ15&gt;$C15)*0,IF(AND(ROUND(AVERAGE($D15,$F15,$H15,$J15,$L15,$N15,$P15,$R15,$T15,$V15,$X15,$Z15,$AB15,$AD15,$AF15,$AH15,$AJ15,AL15,AN15,AP15,AR15,AT15,AV15,AX15,AZ15,BB15,BD15,BF15,BH15,BJ15),2)-$C15/2&lt;=AZ15,(ROUND(AVERAGE($D15,$F15,$H15,$J15,$L15,$N15,$P15,$R15,$T15,$V15,$X15,$Z15,$AB15,$AD15,$AF15,$AH15,$AJ15,AL15,AN15,AP15,AR15,AT15,AV15,AX15,AZ15,BB15,BD15,BF15,BH15,BJ15),2)+$C15/2&gt;AZ15)),($F$5/$C$4),0))))</f>
        <v/>
      </c>
      <c r="BB15" s="281" t="str">
        <f t="shared" si="46"/>
        <v/>
      </c>
      <c r="BC15" s="280" t="str">
        <f t="shared" ref="BC15:BC78" si="75">IF($B15="","",IF(BB15="","",IF($L$4="Media aritmética",(BB15&lt;=$C15)*($F$5/$C$4)+(BB15&gt;$C15)*0,IF(AND(ROUND(AVERAGE($D15,$F15,$H15,$J15,$L15,$N15,$P15,$R15,$T15,$V15,$X15,$Z15,$AB15,$AD15,$AF15,$AH15,$AJ15,AJ15,AL15,AN15,AP15,AR15,AT15,AV15,AX15,AZ15,BB15,BD15,BF15,BH15),2)-$C15/2&lt;=BB15,(ROUND(AVERAGE($D15,$F15,$H15,$J15,$L15,$N15,$P15,$R15,$T15,$V15,$X15,$Z15,$AB15,$AD15,$AF15,$AH15,$AJ15,AJ15,AL15,AN15,AP15,AR15,AT15,AV15,AX15,AZ15,BB15,BD15,BF15,BH15),2)+$C15/2&gt;BB15)),($F$5/$C$4),0))))</f>
        <v/>
      </c>
      <c r="BD15" s="281" t="str">
        <f t="shared" si="47"/>
        <v/>
      </c>
      <c r="BE15" s="280" t="str">
        <f t="shared" ref="BE15:BE78" si="76">IF($B15="","",IF(BD15="","",IF($L$4="Media aritmética",(BD15&lt;=$C15)*($F$5/$C$4)+(BD15&gt;$C15)*0,IF(AND(ROUND(AVERAGE($D15,$F15,$H15,$J15,$L15,$N15,$P15,$R15,$T15,$V15,$X15,$Z15,$AB15,$AD15,$AF15,$AH15,$AJ15,AL15,AN15,AP15,AR15,AT15,AV15,AX15,AZ15,BB15,BD15,BF15,BH15,BJ15),2)-$C15/2&lt;=BD15,(ROUND(AVERAGE($D15,$F15,$H15,$J15,$L15,$N15,$P15,$R15,$T15,$V15,$X15,$Z15,$AB15,$AD15,$AF15,$AH15,$AJ15,AL15,AN15,AP15,AR15,AT15,AV15,AX15,AZ15,BB15,BD15,BF15,BH15,BJ15),2)+$C15/2&gt;BD15)),($F$5/$C$4),0))))</f>
        <v/>
      </c>
      <c r="BF15" s="75" t="str">
        <f t="shared" ref="BF15:BF22" si="77">IF($BF$8="Habilitado",IF($B15="","",ROUND(VLOOKUP($B15,UNITARIO_28,5,FALSE),2)),"")</f>
        <v/>
      </c>
      <c r="BG15" s="78" t="str">
        <f t="shared" ref="BG15:BG133" si="78">IF($B15="","",IF(BF15="","",IF($L$4="Media aritmética",(BF15&lt;=$C15)*($F$5/$C$4)+(BF15&gt;$C15)*0,IF(AND(ROUND(AVERAGE($D15,$F15,$H15,$J15,$L15,$N15,$P15,$R15,$T15,$V15,$X15,$Z15,$AB15,$AD15,$AF15,$AH15,$AJ15,AL15,AN15,AP15,AR15,AT15,AV15,AX15,AZ15,BB15,BD15,BF15,BH15,BJ15),2)-$C15/2&lt;=BF15,(ROUND(AVERAGE($D15,$F15,$H15,$J15,$L15,$N15,$P15,$R15,$T15,$V15,$X15,$Z15,$AB15,$AD15,$AF15,$AH15,$AJ15,AL15,AN15,AP15,AR15,AT15,AV15,AX15,AZ15,BB15,BD15,BF15,BH15,BJ15),2)+$C15/2&gt;BF15)),($F$5/$C$4),0))))</f>
        <v/>
      </c>
      <c r="BH15" s="75" t="str">
        <f t="shared" si="48"/>
        <v/>
      </c>
      <c r="BI15" s="78" t="str">
        <f t="shared" ref="BI15:BI133" si="79">IF($B15="","",IF(BH15="","",IF($L$4="Media aritmética",(BH15&lt;=$C15)*($F$5/$C$4)+(BH15&gt;$C15)*0,IF(AND(ROUND(AVERAGE($D15,$F15,$H15,$J15,$L15,$N15,$P15,$R15,$T15,$V15,$X15,$Z15,$AB15,$AD15,$AF15,$AH15,$AJ15,AL15,AN15,AP15,AR15,AT15,AV15,AX15,AZ15,BB15,BD15,BF15,BH15,BJ15),2)-$C15/2&lt;=BH15,(ROUND(AVERAGE($D15,$F15,$H15,$J15,$L15,$N15,$P15,$R15,$T15,$V15,$X15,$Z15,$AB15,$AD15,$AF15,$AH15,$AJ15,AL15,AN15,AP15,AR15,AT15,AV15,AX15,AZ15,BB15,BD15,BF15,BH15,BJ15),2)+$C15/2&gt;BH15)),($F$5/$C$4),0))))</f>
        <v/>
      </c>
      <c r="BJ15" s="75" t="str">
        <f t="shared" si="49"/>
        <v/>
      </c>
      <c r="BK15" s="78" t="str">
        <f t="shared" ref="BK15:BK133" si="80">IF($B15="","",IF(BJ15="","",IF($L$4="Media aritmética",(BJ15&lt;=$C15)*($F$5/$C$4)+(BJ15&gt;$C15)*0,IF(AND(ROUND(AVERAGE($D15,$F15,$H15,$J15,$L15,$N15,$P15,$R15,$T15,$V15,$X15,$Z15,$AB15,$AD15,$AF15,$AH15,$AJ15,AL15,AN15,AP15,AR15,AT15,AV15,AX15,AZ15,BB15,BD15,BF15,BH15,BJ15),2)-$C15/2&lt;=BJ15,(ROUND(AVERAGE($D15,$F15,$H15,$J15,$L15,$N15,$P15,$R15,$T15,$V15,$X15,$Z15,$AB15,$AD15,$AF15,$AH15,$AJ15,AL15,AN15,AP15,AR15,AT15,AV15,AX15,AZ15,BB15,BD15,BF15,BH15,BJ15),2)+$C15/2&gt;BJ15)),($F$5/$C$4),0))))</f>
        <v/>
      </c>
      <c r="BM15" s="426">
        <f t="shared" ref="BM15:BM18" si="81">_xlfn.STDEV.P(D15,H15,L15,F15)</f>
        <v>325744.4373022152</v>
      </c>
      <c r="BN15" s="429">
        <f>AVERAGE(D15,H15,L15,F15)</f>
        <v>2562237.0175606594</v>
      </c>
      <c r="BO15" s="430">
        <f>+BN15-(BM15/2)</f>
        <v>2399364.7989095519</v>
      </c>
      <c r="BP15" s="430">
        <f>+BN15+(BM15/2)</f>
        <v>2725109.236211767</v>
      </c>
      <c r="BR15" s="536">
        <f t="shared" ref="BR15:BR18" si="82">+AVERAGE(F15,H15,J15,L15,N15)</f>
        <v>2899944.2936430625</v>
      </c>
      <c r="BS15" s="426">
        <f t="shared" ref="BS15:BS18" si="83">_xlfn.STDEV.P(F15,H15,J15,L15,N15)</f>
        <v>786066.298810218</v>
      </c>
      <c r="BT15" s="430">
        <f t="shared" ref="BT15:BT18" si="84">+BR15+(BS15/2)</f>
        <v>3292977.4430481717</v>
      </c>
      <c r="BU15" s="430">
        <f t="shared" ref="BU15:BU18" si="85">+BR15-(BS15/2)</f>
        <v>2506911.1442379532</v>
      </c>
    </row>
    <row r="16" spans="1:73" s="66" customFormat="1" ht="33" customHeight="1">
      <c r="A16" s="238">
        <v>3</v>
      </c>
      <c r="B16" s="283" t="s">
        <v>428</v>
      </c>
      <c r="C16" s="428">
        <f t="shared" si="50"/>
        <v>679010.35</v>
      </c>
      <c r="D16" s="427"/>
      <c r="E16" s="280" t="str">
        <f t="shared" si="26"/>
        <v/>
      </c>
      <c r="F16" s="281">
        <v>2384490.8581155557</v>
      </c>
      <c r="G16" s="280">
        <f t="shared" si="51"/>
        <v>24</v>
      </c>
      <c r="H16" s="281">
        <v>2264085.6550566945</v>
      </c>
      <c r="I16" s="280">
        <f t="shared" si="52"/>
        <v>0</v>
      </c>
      <c r="J16" s="281">
        <v>3508188.4639733331</v>
      </c>
      <c r="K16" s="280">
        <f>IF($B16="","",IF(J16="","",IF($L$4="Media aritmética",(J16&lt;=$C16)*($F$5/$C$4)+(J16&gt;$C16)*0,IF(AND(ROUND(AVERAGE($D17,$F16,$H16,$J16,$L16,$N16,$P16,$R16,$T16,$V16,$X16,$Z16,$AB16,$AD16,$AF16,$AH16,$AJ16,AL16,AN16,AP16,AR16,AT16,AV16,AX16,AZ16,BB16,BD16,BF16,BH16,BJ16),2)-$C16/2&lt;=J16,(ROUND(AVERAGE($D17,$F16,$H16,$J16,$L16,$N16,$P16,$R16,$T16,$V16,$X16,$Z16,$AB16,$AD16,$AF16,$AH16,$AJ16,AL16,AN16,AP16,AR16,AT16,AV16,AX16,AZ16,BB16,BD16,BF16,BH16,BJ16),2)+$C16/2&gt;J16)),($F$5/$C$4),0))))</f>
        <v>0</v>
      </c>
      <c r="L16" s="281">
        <v>1890792.3289733334</v>
      </c>
      <c r="M16" s="280">
        <f t="shared" si="54"/>
        <v>0</v>
      </c>
      <c r="N16" s="281">
        <v>3542219.8684533332</v>
      </c>
      <c r="O16" s="280">
        <f>IF($B16="","",IF(N16="","",IF($L$4="Media aritmética",(N16&lt;=$C16)*($F$5/$C$4)+(N16&gt;$C16)*0,IF(AND(ROUND(AVERAGE($D17,$F16,$H16,$J16,$L16,$N16,$P16,$R16,$T16,$V16,$X16,$Z16,$AB16,$AD16,$AF16,$AH16,$AJ16,AL16,AN16,AP16,AR16,AT16,AV16,AX16,AZ16,BB16,BD16,BF16,BH16,BJ16),2)-$C16/2&lt;=N16,(ROUND(AVERAGE($D17,$F16,$H16,$J16,$L16,$N16,$P16,$R16,$T16,$V16,$X16,$Z16,$AB16,$AD16,$AF16,$AH16,$AJ16,AL16,AN16,AP16,AR16,AT16,AV16,AX16,AZ16,BB16,BD16,BF16,BH16,BJ16),2)+$C16/2&gt;N16)),($F$5/$C$4),0))))</f>
        <v>0</v>
      </c>
      <c r="P16" s="281" t="str">
        <f t="shared" si="27"/>
        <v/>
      </c>
      <c r="Q16" s="280" t="str">
        <f>IF($B16="","",IF(P16="","",IF($L$4="Media aritmética",(P16&lt;=$C16)*($F$5/$C$4)+(P16&gt;$C16)*0,IF(AND(ROUND(AVERAGE($D17,$F16,$H16,$J16,$L16,$N16,$P16,$R16,$T16,$V16,$X16,$Z16,$AB16,$AD16,$AF16,$AH16,$AJ16,AL16,AN16,AP16,AR16,AT16,AV16,AX16,AZ16,BB16,BD16,BF16,BH16,BJ16),2)-$C16/2&lt;=P16,(ROUND(AVERAGE($D17,$F16,$H16,$J16,$L16,$N16,$P16,$R16,$T16,$V16,$X16,$Z16,$AB16,$AD16,$AF16,$AH16,$AJ16,AL16,AN16,AP16,AR16,AT16,AV16,AX16,AZ16,BB16,BD16,BF16,BH16,BJ16),2)+$C16/2&gt;P16)),($F$5/$C$4),0))))</f>
        <v/>
      </c>
      <c r="R16" s="281" t="str">
        <f t="shared" si="28"/>
        <v/>
      </c>
      <c r="S16" s="280" t="str">
        <f>IF($B16="","",IF(R16="","",IF($L$4="Media aritmética",(R16&lt;=$C16)*($F$5/$C$4)+(R16&gt;$C16)*0,IF(AND(ROUND(AVERAGE($D17,$F16,$H16,$J16,$L16,$N16,$P16,$R16,$T16,$V16,$X16,$Z16,$AB16,$AD16,$AF16,$AH16,$AJ16,AL16,AN16,AP16,AR16,AT16,AV16,AX16,AZ16,BB16,BD16,BF16,BH16,BJ16),2)-$C16/2&lt;=R16,(ROUND(AVERAGE($D17,$F16,$H16,$J16,$L16,$N16,$P16,$R16,$T16,$V16,$X16,$Z16,$AB16,$AD16,$AF16,$AH16,$AJ16,AL16,AN16,AP16,AR16,AT16,AV16,AX16,AZ16,BB16,BD16,BF16,BH16,BJ16),2)+$C16/2&gt;R16)),($F$5/$C$4),0))))</f>
        <v/>
      </c>
      <c r="T16" s="281" t="str">
        <f t="shared" si="29"/>
        <v/>
      </c>
      <c r="U16" s="280" t="str">
        <f>IF($B16="","",IF(T16="","",IF($L$4="Media aritmética",(T16&lt;=$C16)*($F$5/$C$4)+(T16&gt;$C16)*0,IF(AND(ROUND(AVERAGE($D17,$F16,$H16,$J16,$L16,$N16,$P16,$R16,$T16,$V16,$X16,$Z16,$AB16,$AD16,$AF16,$AH16,$AJ16,AL16,AN16,AP16,AR16,AT16,AV16,AX16,AZ16,BB16,BD16,BF16,BH16,BJ16),2)-$C16/2&lt;=T16,(ROUND(AVERAGE($D17,$F16,$H16,$J16,$L16,$N16,$P16,$R16,$T16,$V16,$X16,$Z16,$AB16,$AD16,$AF16,$AH16,$AJ16,AL16,AN16,AP16,AR16,AT16,AV16,AX16,AZ16,BB16,BD16,BF16,BH16,BJ16),2)+$C16/2&gt;T16)),($F$5/$C$4),0))))</f>
        <v/>
      </c>
      <c r="V16" s="281" t="str">
        <f t="shared" si="30"/>
        <v/>
      </c>
      <c r="W16" s="280" t="str">
        <f>IF($B16="","",IF(V16="","",IF($L$4="Media aritmética",(V16&lt;=$C16)*($F$5/$C$4)+(V16&gt;$C16)*0,IF(AND(ROUND(AVERAGE($D17,$F16,$H16,$J16,$L16,$N16,$P16,$R16,$T16,$V16,$X16,$Z16,$AB16,$AD16,$AF16,$AH16,$AJ16,AL16,AN16,AP16,AR16,AT16,AV16,AX16,AZ16,BB16,BD16,BF16,BH16,BJ16),2)-$C16/2&lt;=V16,(ROUND(AVERAGE($D17,$F16,$H16,$J16,$L16,$N16,$P16,$R16,$T16,$V16,$X16,$Z16,$AB16,$AD16,$AF16,$AH16,$AJ16,AL16,AN16,AP16,AR16,AT16,AV16,AX16,AZ16,BB16,BD16,BF16,BH16,BJ16),2)+$C16/2&gt;V16)),($F$5/$C$4),0))))</f>
        <v/>
      </c>
      <c r="X16" s="281" t="str">
        <f t="shared" si="31"/>
        <v/>
      </c>
      <c r="Y16" s="280" t="str">
        <f>IF($B16="","",IF(X16="","",IF($L$4="Media aritmética",(X16&lt;=$C16)*($F$5/$C$4)+(X16&gt;$C16)*0,IF(AND(ROUND(AVERAGE($D17,$F16,$H16,$J16,$L16,$N16,$P16,$R16,$T16,$V16,$X16,$Z16,$AB16,$AD16,$AF16,$AH16,$AJ16,AL16,AN16,AP16,AR16,AT16,AV16,AX16,AZ16,BB16,BD16,BF16,BH16,BJ16),2)-$C16/2&lt;=X16,(ROUND(AVERAGE($D17,$F16,$H16,$J16,$L16,$N16,$P16,$R16,$T16,$V16,$X16,$Z16,$AB16,$AD16,$AF16,$AH16,$AJ16,AL16,AN16,AP16,AR16,AT16,AV16,AX16,AZ16,BB16,BD16,BF16,BH16,BJ16),2)+$C16/2&gt;X16)),($F$5/$C$4),0))))</f>
        <v/>
      </c>
      <c r="Z16" s="281" t="str">
        <f t="shared" si="32"/>
        <v/>
      </c>
      <c r="AA16" s="280" t="str">
        <f>IF($B16="","",IF(Z16="","",IF($L$4="Media aritmética",(Z16&lt;=$C16)*($F$5/$C$4)+(Z16&gt;$C16)*0,IF(AND(ROUND(AVERAGE($D17,$F16,$H16,$J16,$L16,$N16,$P16,$R16,$T16,$V16,$X16,$Z16,$AB16,$AD16,$AF16,$AH16,$AJ16,AL16,AN16,AP16,AR16,AT16,AV16,AX16,AZ16,BB16,BD16,BF16,BH16,BJ16),2)-$C16/2&lt;=Z16,(ROUND(AVERAGE($D17,$F16,$H16,$J16,$L16,$N16,$P16,$R16,$T16,$V16,$X16,$Z16,$AB16,$AD16,$AF16,$AH16,$AJ16,AL16,AN16,AP16,AR16,AT16,AV16,AX16,AZ16,BB16,BD16,BF16,BH16,BJ16),2)+$C16/2&gt;Z16)),($F$5/$C$4),0))))</f>
        <v/>
      </c>
      <c r="AB16" s="281" t="str">
        <f t="shared" si="33"/>
        <v/>
      </c>
      <c r="AC16" s="280" t="str">
        <f>IF($B16="","",IF(AB16="","",IF($L$4="Media aritmética",(AB16&lt;=$C16)*($F$5/$C$4)+(AB16&gt;$C16)*0,IF(AND(ROUND(AVERAGE($D17,$F16,$H16,$J16,$L16,$N16,$P16,$R16,$T16,$V16,$X16,$Z16,$AB16,$AD16,$AF16,$AH16,$AJ16,AL16,AN16,AP16,AR16,AT16,AV16,AX16,AZ16,BB16,BD16,BF16,BH16,BJ16),2)-$C16/2&lt;=AB16,(ROUND(AVERAGE($D17,$F16,$H16,$J16,$L16,$N16,$P16,$R16,$T16,$V16,$X16,$Z16,$AB16,$AD16,$AF16,$AH16,$AJ16,AL16,AN16,AP16,AR16,AT16,AV16,AX16,AZ16,BB16,BD16,BF16,BH16,BJ16),2)+$C16/2&gt;AB16)),($F$5/$C$4),0))))</f>
        <v/>
      </c>
      <c r="AD16" s="281" t="str">
        <f t="shared" si="34"/>
        <v/>
      </c>
      <c r="AE16" s="280" t="str">
        <f>IF($B16="","",IF(AD16="","",IF($L$4="Media aritmética",(AD16&lt;=$C16)*($F$5/$C$4)+(AD16&gt;$C16)*0,IF(AND(ROUND(AVERAGE($D17,$F16,$H16,$J16,$L16,$N16,$P16,$R16,$T16,$V16,$X16,$Z16,$AB16,$AD16,$AF16,$AH16,$AJ16,AL16,AN16,AP16,AR16,AT16,AV16,AX16,AZ16,BB16,BD16,BF16,BH16,BJ16),2)-$C16/2&lt;=AD16,(ROUND(AVERAGE($D17,$F16,$H16,$J16,$L16,$N16,$P16,$R16,$T16,$V16,$X16,$Z16,$AB16,$AD16,$AF16,$AH16,$AJ16,AL16,AN16,AP16,AR16,AT16,AV16,AX16,AZ16,BB16,BD16,BF16,BH16,BJ16),2)+$C16/2&gt;AD16)),($F$5/$C$4),0))))</f>
        <v/>
      </c>
      <c r="AF16" s="281" t="str">
        <f t="shared" si="35"/>
        <v/>
      </c>
      <c r="AG16" s="280" t="str">
        <f>IF($B16="","",IF(AF16="","",IF($L$4="Media aritmética",(AF16&lt;=$C16)*($F$5/$C$4)+(AF16&gt;$C16)*0,IF(AND(ROUND(AVERAGE($D17,$F16,$H16,$J16,$L16,$N16,$P16,$R16,$T16,$V16,$X16,$Z16,$AB16,$AD16,$AF16,$AH16,$AJ16,AL16,AN16,AP16,AR16,AT16,AV16,AX16,AZ16,BB16,BD16,BF16,BH16,BJ16),2)-$C16/2&lt;=AF16,(ROUND(AVERAGE($D17,$F16,$H16,$J16,$L16,$N16,$P16,$R16,$T16,$V16,$X16,$Z16,$AB16,$AD16,$AF16,$AH16,$AJ16,AL16,AN16,AP16,AR16,AT16,AV16,AX16,AZ16,BB16,BD16,BF16,BH16,BJ16),2)+$C16/2&gt;AF16)),($F$5/$C$4),0))))</f>
        <v/>
      </c>
      <c r="AH16" s="281" t="str">
        <f t="shared" si="36"/>
        <v/>
      </c>
      <c r="AI16" s="280" t="str">
        <f>IF($B16="","",IF(AH16="","",IF($L$4="Media aritmética",(AH16&lt;=$C16)*($F$5/$C$4)+(AH16&gt;$C16)*0,IF(AND(ROUND(AVERAGE($D17,$F16,$H16,$J16,$L16,$N16,$P16,$R16,$T16,$V16,$X16,$Z16,$AB16,$AD16,$AF16,$AH16,$AJ16,AL16,AN16,AP16,AR16,AT16,AV16,AX16,AZ16,BB16,BD16,BF16,BH16,BJ16),2)-$C16/2&lt;=AH16,(ROUND(AVERAGE($D17,$F16,$H16,$J16,$L16,$N16,$P16,$R16,$T16,$V16,$X16,$Z16,$AB16,$AD16,$AF16,$AH16,$AJ16,AL16,AN16,AP16,AR16,AT16,AV16,AX16,AZ16,BB16,BD16,BF16,BH16,BJ16),2)+$C16/2&gt;AH16)),($F$5/$C$4),0))))</f>
        <v/>
      </c>
      <c r="AJ16" s="281" t="str">
        <f t="shared" si="37"/>
        <v/>
      </c>
      <c r="AK16" s="280" t="str">
        <f>IF($B16="","",IF(AJ16="","",IF($L$4="Media aritmética",(AJ16&lt;=$C16)*($F$5/$C$4)+(AJ16&gt;$C16)*0,IF(AND(ROUND(AVERAGE($D17,$F16,$H16,$J16,$L16,$N16,$P16,$R16,$T16,$V16,$X16,$Z16,$AB16,$AD16,$AF16,$AH16,$AJ16,AL16,AN16,AP16,AR16,AT16,AV16,AX16,AZ16,BB16,BD16,BF16,BH16,BJ16),2)-$C16/2&lt;=AJ16,(ROUND(AVERAGE($D17,$F16,$H16,$J16,$L16,$N16,$P16,$R16,$T16,$V16,$X16,$Z16,$AB16,$AD16,$AF16,$AH16,$AJ16,AL16,AN16,AP16,AR16,AT16,AV16,AX16,AZ16,BB16,BD16,BF16,BH16,BJ16),2)+$C16/2&gt;AJ16)),($F$5/$C$4),0))))</f>
        <v/>
      </c>
      <c r="AL16" s="281" t="str">
        <f t="shared" si="38"/>
        <v/>
      </c>
      <c r="AM16" s="280" t="str">
        <f>IF($B16="","",IF(AL16="","",IF($L$4="Media aritmética",(AL16&lt;=$C16)*($F$5/$C$4)+(AL16&gt;$C16)*0,IF(AND(ROUND(AVERAGE($D17,$F16,$H16,$J16,$L16,$N16,$P16,$R16,$T16,$V16,$X16,$Z16,$AB16,$AD16,$AF16,$AH16,$AJ16,AL16,AN16,AP16,AR16,AT16,AV16,AX16,AZ16,BB16,BD16,BF16,BH16,BJ16),2)-$C16/2&lt;=AL16,(ROUND(AVERAGE($D17,$F16,$H16,$J16,$L16,$N16,$P16,$R16,$T16,$V16,$X16,$Z16,$AB16,$AD16,$AF16,$AH16,$AJ16,AL16,AN16,AP16,AR16,AT16,AV16,AX16,AZ16,BB16,BD16,BF16,BH16,BJ16),2)+$C16/2&gt;AL16)),($F$5/$C$4),0))))</f>
        <v/>
      </c>
      <c r="AN16" s="281" t="str">
        <f t="shared" si="39"/>
        <v/>
      </c>
      <c r="AO16" s="280" t="str">
        <f>IF($B16="","",IF(AN16="","",IF($L$4="Media aritmética",(AN16&lt;=$C16)*($F$5/$C$4)+(AN16&gt;$C16)*0,IF(AND(ROUND(AVERAGE($D17,$F16,$H16,$J16,$L16,$N16,$P16,$R16,$T16,$V16,$X16,$Z16,$AB16,$AD16,$AF16,$AH16,$AJ16,AL16,AN16,AP16,AR16,AT16,AV16,AX16,AZ16,BB16,BD16,BF16,BH16,BJ16),2)-$C16/2&lt;=AN16,(ROUND(AVERAGE($D17,$F16,$H16,$J16,$L16,$N16,$P16,$R16,$T16,$V16,$X16,$Z16,$AB16,$AD16,$AF16,$AH16,$AJ16,AL16,AN16,AP16,AR16,AT16,AV16,AX16,AZ16,BB16,BD16,BF16,BH16,BJ16),2)+$C16/2&gt;AN16)),($F$5/$C$4),0))))</f>
        <v/>
      </c>
      <c r="AP16" s="281" t="str">
        <f t="shared" si="40"/>
        <v/>
      </c>
      <c r="AQ16" s="280" t="str">
        <f>IF($B16="","",IF(AP16="","",IF($L$4="Media aritmética",(AP16&lt;=$C16)*($F$5/$C$4)+(AP16&gt;$C16)*0,IF(AND(ROUND(AVERAGE($D17,$F16,$H16,$J16,$L16,$N16,$P16,$R16,$T16,$V16,$X16,$Z16,$AB16,$AD16,$AF16,$AH16,$AJ16,AL16,AN16,AP16,AR16,AT16,AV16,AX16,AZ16,BB16,BD16,BF16,BH16,BJ16),2)-$C16/2&lt;=AP16,(ROUND(AVERAGE($D17,$F16,$H16,$J16,$L16,$N16,$P16,$R16,$T16,$V16,$X16,$Z16,$AB16,$AD16,$AF16,$AH16,$AJ16,AL16,AN16,AP16,AR16,AT16,AV16,AX16,AZ16,BB16,BD16,BF16,BH16,BJ16),2)+$C16/2&gt;AP16)),($F$5/$C$4),0))))</f>
        <v/>
      </c>
      <c r="AR16" s="281" t="str">
        <f t="shared" si="41"/>
        <v/>
      </c>
      <c r="AS16" s="280" t="str">
        <f>IF($B16="","",IF(AR16="","",IF($L$4="Media aritmética",(AR16&lt;=$C16)*($F$5/$C$4)+(AR16&gt;$C16)*0,IF(AND(ROUND(AVERAGE($D17,$F16,$H16,$J16,$L16,$N16,$P16,$R16,$T16,$V16,$X16,$Z16,$AB16,$AD16,$AF16,$AH16,$AJ16,AL16,AN16,AP16,AR16,AT16,AV16,AX16,AZ16,BB16,BD16,BF16,BH16,BJ16),2)-$C16/2&lt;=AR16,(ROUND(AVERAGE($D17,$F16,$H16,$J16,$L16,$N16,$P16,$R16,$T16,$V16,$X16,$Z16,$AB16,$AD16,$AF16,$AH16,$AJ16,AL16,AN16,AP16,AR16,AT16,AV16,AX16,AZ16,BB16,BD16,BF16,BH16,BJ16),2)+$C16/2&gt;AR16)),($F$5/$C$4),0))))</f>
        <v/>
      </c>
      <c r="AT16" s="281" t="str">
        <f t="shared" si="42"/>
        <v/>
      </c>
      <c r="AU16" s="280" t="str">
        <f>IF($B16="","",IF(AT16="","",IF($L$4="Media aritmética",(AT16&lt;=$C16)*($F$5/$C$4)+(AT16&gt;$C16)*0,IF(AND(ROUND(AVERAGE($D17,$F16,$H16,$J16,$L16,$N16,$P16,$R16,$T16,$V16,$X16,$Z16,$AB16,$AD16,$AF16,$AH16,$AJ16,AL16,AN16,AP16,AR16,AT16,AV16,AX16,AZ16,BB16,BD16,BF16,BH16,BJ16),2)-$C16/2&lt;=AT16,(ROUND(AVERAGE($D17,$F16,$H16,$J16,$L16,$N16,$P16,$R16,$T16,$V16,$X16,$Z16,$AB16,$AD16,$AF16,$AH16,$AJ16,AL16,AN16,AP16,AR16,AT16,AV16,AX16,AZ16,BB16,BD16,BF16,BH16,BJ16),2)+$C16/2&gt;AT16)),($F$5/$C$4),0))))</f>
        <v/>
      </c>
      <c r="AV16" s="281" t="str">
        <f t="shared" si="43"/>
        <v/>
      </c>
      <c r="AW16" s="280" t="str">
        <f>IF($B16="","",IF(AV16="","",IF($L$4="Media aritmética",(AV16&lt;=$C16)*($F$5/$C$4)+(AV16&gt;$C16)*0,IF(AND(ROUND(AVERAGE($D17,$F16,$H16,$J16,$L16,$N16,$P16,$R16,$T16,$V16,$X16,$Z16,$AB16,$AD16,$AF16,$AH16,$AJ16,AL16,AN16,AP16,AR16,AT16,AV16,AX16,AZ16,BB16,BD16,BF16,BH16,BJ16),2)-$C16/2&lt;=AV16,(ROUND(AVERAGE($D17,$F16,$H16,$J16,$L16,$N16,$P16,$R16,$T16,$V16,$X16,$Z16,$AB16,$AD16,$AF16,$AH16,$AJ16,AL16,AN16,AP16,AR16,AT16,AV16,AX16,AZ16,BB16,BD16,BF16,BH16,BJ16),2)+$C16/2&gt;AV16)),($F$5/$C$4),0))))</f>
        <v/>
      </c>
      <c r="AX16" s="281" t="str">
        <f t="shared" si="44"/>
        <v/>
      </c>
      <c r="AY16" s="280" t="str">
        <f>IF($B16="","",IF(AX16="","",IF($L$4="Media aritmética",(AX16&lt;=$C16)*($F$5/$C$4)+(AX16&gt;$C16)*0,IF(AND(ROUND(AVERAGE($D17,$F16,$H16,$J16,$L16,$N16,$P16,$R16,$T16,$V16,$X16,$Z16,$AB16,$AD16,$AF16,$AH16,$AJ16,AL16,AN16,AP16,AR16,AT16,AV16,AX16,AZ16,BB16,BD16,BF16,BH16,BJ16),2)-$C16/2&lt;=AX16,(ROUND(AVERAGE($D17,$F16,$H16,$J16,$L16,$N16,$P16,$R16,$T16,$V16,$X16,$Z16,$AB16,$AD16,$AF16,$AH16,$AJ16,AL16,AN16,AP16,AR16,AT16,AV16,AX16,AZ16,BB16,BD16,BF16,BH16,BJ16),2)+$C16/2&gt;AX16)),($F$5/$C$4),0))))</f>
        <v/>
      </c>
      <c r="AZ16" s="281" t="str">
        <f t="shared" si="45"/>
        <v/>
      </c>
      <c r="BA16" s="280" t="str">
        <f>IF($B16="","",IF(AZ16="","",IF($L$4="Media aritmética",(AZ16&lt;=$C16)*($F$5/$C$4)+(AZ16&gt;$C16)*0,IF(AND(ROUND(AVERAGE($D17,$F16,$H16,$J16,$L16,$N16,$P16,$R16,$T16,$V16,$X16,$Z16,$AB16,$AD16,$AF16,$AH16,$AJ16,AL16,AN16,AP16,AR16,AT16,AV16,AX16,AZ16,BB16,BD16,BF16,BH16,BJ16),2)-$C16/2&lt;=AZ16,(ROUND(AVERAGE($D17,$F16,$H16,$J16,$L16,$N16,$P16,$R16,$T16,$V16,$X16,$Z16,$AB16,$AD16,$AF16,$AH16,$AJ16,AL16,AN16,AP16,AR16,AT16,AV16,AX16,AZ16,BB16,BD16,BF16,BH16,BJ16),2)+$C16/2&gt;AZ16)),($F$5/$C$4),0))))</f>
        <v/>
      </c>
      <c r="BB16" s="281" t="str">
        <f t="shared" si="46"/>
        <v/>
      </c>
      <c r="BC16" s="280" t="str">
        <f>IF($B16="","",IF(BB16="","",IF($L$4="Media aritmética",(BB16&lt;=$C16)*($F$5/$C$4)+(BB16&gt;$C16)*0,IF(AND(ROUND(AVERAGE($D17,$F16,$H16,$J16,$L16,$N16,$P16,$R16,$T16,$V16,$X16,$Z16,$AB16,$AD16,$AF16,$AH16,$AJ16,AJ16,AL16,AN16,AP16,AR16,AT16,AV16,AX16,AZ16,BB16,BD16,BF16,BH16),2)-$C16/2&lt;=BB16,(ROUND(AVERAGE($D17,$F16,$H16,$J16,$L16,$N16,$P16,$R16,$T16,$V16,$X16,$Z16,$AB16,$AD16,$AF16,$AH16,$AJ16,AJ16,AL16,AN16,AP16,AR16,AT16,AV16,AX16,AZ16,BB16,BD16,BF16,BH16),2)+$C16/2&gt;BB16)),($F$5/$C$4),0))))</f>
        <v/>
      </c>
      <c r="BD16" s="281" t="str">
        <f t="shared" si="47"/>
        <v/>
      </c>
      <c r="BE16" s="280" t="str">
        <f>IF($B16="","",IF(BD16="","",IF($L$4="Media aritmética",(BD16&lt;=$C16)*($F$5/$C$4)+(BD16&gt;$C16)*0,IF(AND(ROUND(AVERAGE($D17,$F16,$H16,$J16,$L16,$N16,$P16,$R16,$T16,$V16,$X16,$Z16,$AB16,$AD16,$AF16,$AH16,$AJ16,AL16,AN16,AP16,AR16,AT16,AV16,AX16,AZ16,BB16,BD16,BF16,BH16,BJ16),2)-$C16/2&lt;=BD16,(ROUND(AVERAGE($D17,$F16,$H16,$J16,$L16,$N16,$P16,$R16,$T16,$V16,$X16,$Z16,$AB16,$AD16,$AF16,$AH16,$AJ16,AL16,AN16,AP16,AR16,AT16,AV16,AX16,AZ16,BB16,BD16,BF16,BH16,BJ16),2)+$C16/2&gt;BD16)),($F$5/$C$4),0))))</f>
        <v/>
      </c>
      <c r="BF16" s="75" t="str">
        <f t="shared" si="77"/>
        <v/>
      </c>
      <c r="BG16" s="78" t="str">
        <f>IF($B16="","",IF(BF16="","",IF($L$4="Media aritmética",(BF16&lt;=$C16)*($F$5/$C$4)+(BF16&gt;$C16)*0,IF(AND(ROUND(AVERAGE($D17,$F16,$H16,$J16,$L16,$N16,$P16,$R16,$T16,$V16,$X16,$Z16,$AB16,$AD16,$AF16,$AH16,$AJ16,AL16,AN16,AP16,AR16,AT16,AV16,AX16,AZ16,BB16,BD16,BF16,BH16,BJ16),2)-$C16/2&lt;=BF16,(ROUND(AVERAGE($D17,$F16,$H16,$J16,$L16,$N16,$P16,$R16,$T16,$V16,$X16,$Z16,$AB16,$AD16,$AF16,$AH16,$AJ16,AL16,AN16,AP16,AR16,AT16,AV16,AX16,AZ16,BB16,BD16,BF16,BH16,BJ16),2)+$C16/2&gt;BF16)),($F$5/$C$4),0))))</f>
        <v/>
      </c>
      <c r="BH16" s="75" t="str">
        <f t="shared" si="48"/>
        <v/>
      </c>
      <c r="BI16" s="78" t="str">
        <f>IF($B16="","",IF(BH16="","",IF($L$4="Media aritmética",(BH16&lt;=$C16)*($F$5/$C$4)+(BH16&gt;$C16)*0,IF(AND(ROUND(AVERAGE($D17,$F16,$H16,$J16,$L16,$N16,$P16,$R16,$T16,$V16,$X16,$Z16,$AB16,$AD16,$AF16,$AH16,$AJ16,AL16,AN16,AP16,AR16,AT16,AV16,AX16,AZ16,BB16,BD16,BF16,BH16,BJ16),2)-$C16/2&lt;=BH16,(ROUND(AVERAGE($D17,$F16,$H16,$J16,$L16,$N16,$P16,$R16,$T16,$V16,$X16,$Z16,$AB16,$AD16,$AF16,$AH16,$AJ16,AL16,AN16,AP16,AR16,AT16,AV16,AX16,AZ16,BB16,BD16,BF16,BH16,BJ16),2)+$C16/2&gt;BH16)),($F$5/$C$4),0))))</f>
        <v/>
      </c>
      <c r="BJ16" s="75" t="str">
        <f t="shared" si="49"/>
        <v/>
      </c>
      <c r="BK16" s="78" t="str">
        <f>IF($B16="","",IF(BJ16="","",IF($L$4="Media aritmética",(BJ16&lt;=$C16)*($F$5/$C$4)+(BJ16&gt;$C16)*0,IF(AND(ROUND(AVERAGE($D17,$F16,$H16,$J16,$L16,$N16,$P16,$R16,$T16,$V16,$X16,$Z16,$AB16,$AD16,$AF16,$AH16,$AJ16,AL16,AN16,AP16,AR16,AT16,AV16,AX16,AZ16,BB16,BD16,BF16,BH16,BJ16),2)-$C16/2&lt;=BJ16,(ROUND(AVERAGE($D17,$F16,$H16,$J16,$L16,$N16,$P16,$R16,$T16,$V16,$X16,$Z16,$AB16,$AD16,$AF16,$AH16,$AJ16,AL16,AN16,AP16,AR16,AT16,AV16,AX16,AZ16,BB16,BD16,BF16,BH16,BJ16),2)+$C16/2&gt;BJ16)),($F$5/$C$4),0))))</f>
        <v/>
      </c>
      <c r="BM16" s="426">
        <f t="shared" si="81"/>
        <v>210180.75762945306</v>
      </c>
      <c r="BN16" s="429">
        <f t="shared" ref="BN16:BN18" si="86">AVERAGE(D16,H16,L16,F16)</f>
        <v>2179789.614048528</v>
      </c>
      <c r="BO16" s="430">
        <f t="shared" ref="BO16:BO18" si="87">+BN16-(BM16/2)</f>
        <v>2074699.2352338014</v>
      </c>
      <c r="BP16" s="430">
        <f t="shared" ref="BP16:BP18" si="88">+BN16+(BM16/2)</f>
        <v>2284879.9928632546</v>
      </c>
      <c r="BR16" s="536">
        <f t="shared" si="82"/>
        <v>2717955.4349144502</v>
      </c>
      <c r="BS16" s="426">
        <f t="shared" si="83"/>
        <v>679010.35360157804</v>
      </c>
      <c r="BT16" s="430">
        <f t="shared" si="84"/>
        <v>3057460.611715239</v>
      </c>
      <c r="BU16" s="430">
        <f t="shared" si="85"/>
        <v>2378450.2581136613</v>
      </c>
    </row>
    <row r="17" spans="1:73" s="66" customFormat="1" ht="21" customHeight="1">
      <c r="A17" s="238">
        <v>4</v>
      </c>
      <c r="B17" s="283" t="s">
        <v>417</v>
      </c>
      <c r="C17" s="428">
        <f t="shared" si="50"/>
        <v>390981.69</v>
      </c>
      <c r="D17" s="366"/>
      <c r="E17" s="280" t="str">
        <f t="shared" si="26"/>
        <v/>
      </c>
      <c r="F17" s="281">
        <v>1838368.1435866668</v>
      </c>
      <c r="G17" s="280">
        <f t="shared" si="51"/>
        <v>0</v>
      </c>
      <c r="H17" s="281">
        <v>1910564.2412925209</v>
      </c>
      <c r="I17" s="280">
        <f t="shared" si="52"/>
        <v>24</v>
      </c>
      <c r="J17" s="281">
        <v>2781141.3479800001</v>
      </c>
      <c r="K17" s="280">
        <f>IF($B17="","",IF(J17="","",IF($L$4="Media aritmética",(J17&lt;=$C17)*($F$5/$C$4)+(J17&gt;$C17)*0,IF(AND(ROUND(AVERAGE($D18,$F17,$H17,$J17,$L17,$N17,$P17,$R17,$T17,$V17,$X17,$Z17,$AB17,$AD17,$AF17,$AH17,$AJ17,AL17,AN17,AP17,AR17,AT17,AV17,AX17,AZ17,BB17,BD17,BF17,BH17,BJ17),2)-$C17/2&lt;=J17,(ROUND(AVERAGE($D18,$F17,$H17,$J17,$L17,$N17,$P17,$R17,$T17,$V17,$X17,$Z17,$AB17,$AD17,$AF17,$AH17,$AJ17,AL17,AN17,AP17,AR17,AT17,AV17,AX17,AZ17,BB17,BD17,BF17,BH17,BJ17),2)+$C17/2&gt;J17)),($F$5/$C$4),0))))</f>
        <v>0</v>
      </c>
      <c r="L17" s="281">
        <v>1643094.24673</v>
      </c>
      <c r="M17" s="280">
        <f t="shared" si="54"/>
        <v>0</v>
      </c>
      <c r="N17" s="281">
        <v>2056664.9013400001</v>
      </c>
      <c r="O17" s="280">
        <f>IF($B17="","",IF(N17="","",IF($L$4="Media aritmética",(N17&lt;=$C17)*($F$5/$C$4)+(N17&gt;$C17)*0,IF(AND(ROUND(AVERAGE($D18,$F17,$H17,$J17,$L17,$N17,$P17,$R17,$T17,$V17,$X17,$Z17,$AB17,$AD17,$AF17,$AH17,$AJ17,AL17,AN17,AP17,AR17,AT17,AV17,AX17,AZ17,BB17,BD17,BF17,BH17,BJ17),2)-$C17/2&lt;=N17,(ROUND(AVERAGE($D18,$F17,$H17,$J17,$L17,$N17,$P17,$R17,$T17,$V17,$X17,$Z17,$AB17,$AD17,$AF17,$AH17,$AJ17,AL17,AN17,AP17,AR17,AT17,AV17,AX17,AZ17,BB17,BD17,BF17,BH17,BJ17),2)+$C17/2&gt;N17)),($F$5/$C$4),0))))</f>
        <v>24</v>
      </c>
      <c r="P17" s="281" t="str">
        <f t="shared" si="27"/>
        <v/>
      </c>
      <c r="Q17" s="280" t="str">
        <f>IF($B17="","",IF(P17="","",IF($L$4="Media aritmética",(P17&lt;=$C17)*($F$5/$C$4)+(P17&gt;$C17)*0,IF(AND(ROUND(AVERAGE(#REF!,$F17,$H17,$J17,$L17,$N17,$P17,$R17,$T17,$V17,$X17,$Z17,$AB17,$AD17,$AF17,$AH17,$AJ17,AL17,AN17,AP17,AR17,AT17,AV17,AX17,AZ17,BB17,BD17,BF17,BH17,BJ17),2)-$C17/2&lt;=P17,(ROUND(AVERAGE(#REF!,$F17,$H17,$J17,$L17,$N17,$P17,$R17,$T17,$V17,$X17,$Z17,$AB17,$AD17,$AF17,$AH17,$AJ17,AL17,AN17,AP17,AR17,AT17,AV17,AX17,AZ17,BB17,BD17,BF17,BH17,BJ17),2)+$C17/2&gt;P17)),($F$5/$C$4),0))))</f>
        <v/>
      </c>
      <c r="R17" s="281" t="str">
        <f t="shared" si="28"/>
        <v/>
      </c>
      <c r="S17" s="280" t="str">
        <f>IF($B17="","",IF(R17="","",IF($L$4="Media aritmética",(R17&lt;=$C17)*($F$5/$C$4)+(R17&gt;$C17)*0,IF(AND(ROUND(AVERAGE(#REF!,$F17,$H17,$J17,$L17,$N17,$P17,$R17,$T17,$V17,$X17,$Z17,$AB17,$AD17,$AF17,$AH17,$AJ17,AL17,AN17,AP17,AR17,AT17,AV17,AX17,AZ17,BB17,BD17,BF17,BH17,BJ17),2)-$C17/2&lt;=R17,(ROUND(AVERAGE(#REF!,$F17,$H17,$J17,$L17,$N17,$P17,$R17,$T17,$V17,$X17,$Z17,$AB17,$AD17,$AF17,$AH17,$AJ17,AL17,AN17,AP17,AR17,AT17,AV17,AX17,AZ17,BB17,BD17,BF17,BH17,BJ17),2)+$C17/2&gt;R17)),($F$5/$C$4),0))))</f>
        <v/>
      </c>
      <c r="T17" s="281" t="str">
        <f t="shared" si="29"/>
        <v/>
      </c>
      <c r="U17" s="280" t="str">
        <f>IF($B17="","",IF(T17="","",IF($L$4="Media aritmética",(T17&lt;=$C17)*($F$5/$C$4)+(T17&gt;$C17)*0,IF(AND(ROUND(AVERAGE(#REF!,$F17,$H17,$J17,$L17,$N17,$P17,$R17,$T17,$V17,$X17,$Z17,$AB17,$AD17,$AF17,$AH17,$AJ17,AL17,AN17,AP17,AR17,AT17,AV17,AX17,AZ17,BB17,BD17,BF17,BH17,BJ17),2)-$C17/2&lt;=T17,(ROUND(AVERAGE(#REF!,$F17,$H17,$J17,$L17,$N17,$P17,$R17,$T17,$V17,$X17,$Z17,$AB17,$AD17,$AF17,$AH17,$AJ17,AL17,AN17,AP17,AR17,AT17,AV17,AX17,AZ17,BB17,BD17,BF17,BH17,BJ17),2)+$C17/2&gt;T17)),($F$5/$C$4),0))))</f>
        <v/>
      </c>
      <c r="V17" s="281" t="str">
        <f t="shared" si="30"/>
        <v/>
      </c>
      <c r="W17" s="280" t="str">
        <f>IF($B17="","",IF(V17="","",IF($L$4="Media aritmética",(V17&lt;=$C17)*($F$5/$C$4)+(V17&gt;$C17)*0,IF(AND(ROUND(AVERAGE(#REF!,$F17,$H17,$J17,$L17,$N17,$P17,$R17,$T17,$V17,$X17,$Z17,$AB17,$AD17,$AF17,$AH17,$AJ17,AL17,AN17,AP17,AR17,AT17,AV17,AX17,AZ17,BB17,BD17,BF17,BH17,BJ17),2)-$C17/2&lt;=V17,(ROUND(AVERAGE(#REF!,$F17,$H17,$J17,$L17,$N17,$P17,$R17,$T17,$V17,$X17,$Z17,$AB17,$AD17,$AF17,$AH17,$AJ17,AL17,AN17,AP17,AR17,AT17,AV17,AX17,AZ17,BB17,BD17,BF17,BH17,BJ17),2)+$C17/2&gt;V17)),($F$5/$C$4),0))))</f>
        <v/>
      </c>
      <c r="X17" s="281" t="str">
        <f t="shared" si="31"/>
        <v/>
      </c>
      <c r="Y17" s="280" t="str">
        <f>IF($B17="","",IF(X17="","",IF($L$4="Media aritmética",(X17&lt;=$C17)*($F$5/$C$4)+(X17&gt;$C17)*0,IF(AND(ROUND(AVERAGE(#REF!,$F17,$H17,$J17,$L17,$N17,$P17,$R17,$T17,$V17,$X17,$Z17,$AB17,$AD17,$AF17,$AH17,$AJ17,AL17,AN17,AP17,AR17,AT17,AV17,AX17,AZ17,BB17,BD17,BF17,BH17,BJ17),2)-$C17/2&lt;=X17,(ROUND(AVERAGE(#REF!,$F17,$H17,$J17,$L17,$N17,$P17,$R17,$T17,$V17,$X17,$Z17,$AB17,$AD17,$AF17,$AH17,$AJ17,AL17,AN17,AP17,AR17,AT17,AV17,AX17,AZ17,BB17,BD17,BF17,BH17,BJ17),2)+$C17/2&gt;X17)),($F$5/$C$4),0))))</f>
        <v/>
      </c>
      <c r="Z17" s="281" t="str">
        <f t="shared" si="32"/>
        <v/>
      </c>
      <c r="AA17" s="280" t="str">
        <f>IF($B17="","",IF(Z17="","",IF($L$4="Media aritmética",(Z17&lt;=$C17)*($F$5/$C$4)+(Z17&gt;$C17)*0,IF(AND(ROUND(AVERAGE(#REF!,$F17,$H17,$J17,$L17,$N17,$P17,$R17,$T17,$V17,$X17,$Z17,$AB17,$AD17,$AF17,$AH17,$AJ17,AL17,AN17,AP17,AR17,AT17,AV17,AX17,AZ17,BB17,BD17,BF17,BH17,BJ17),2)-$C17/2&lt;=Z17,(ROUND(AVERAGE(#REF!,$F17,$H17,$J17,$L17,$N17,$P17,$R17,$T17,$V17,$X17,$Z17,$AB17,$AD17,$AF17,$AH17,$AJ17,AL17,AN17,AP17,AR17,AT17,AV17,AX17,AZ17,BB17,BD17,BF17,BH17,BJ17),2)+$C17/2&gt;Z17)),($F$5/$C$4),0))))</f>
        <v/>
      </c>
      <c r="AB17" s="281" t="str">
        <f t="shared" si="33"/>
        <v/>
      </c>
      <c r="AC17" s="280" t="str">
        <f>IF($B17="","",IF(AB17="","",IF($L$4="Media aritmética",(AB17&lt;=$C17)*($F$5/$C$4)+(AB17&gt;$C17)*0,IF(AND(ROUND(AVERAGE(#REF!,$F17,$H17,$J17,$L17,$N17,$P17,$R17,$T17,$V17,$X17,$Z17,$AB17,$AD17,$AF17,$AH17,$AJ17,AL17,AN17,AP17,AR17,AT17,AV17,AX17,AZ17,BB17,BD17,BF17,BH17,BJ17),2)-$C17/2&lt;=AB17,(ROUND(AVERAGE(#REF!,$F17,$H17,$J17,$L17,$N17,$P17,$R17,$T17,$V17,$X17,$Z17,$AB17,$AD17,$AF17,$AH17,$AJ17,AL17,AN17,AP17,AR17,AT17,AV17,AX17,AZ17,BB17,BD17,BF17,BH17,BJ17),2)+$C17/2&gt;AB17)),($F$5/$C$4),0))))</f>
        <v/>
      </c>
      <c r="AD17" s="281" t="str">
        <f t="shared" si="34"/>
        <v/>
      </c>
      <c r="AE17" s="280" t="str">
        <f>IF($B17="","",IF(AD17="","",IF($L$4="Media aritmética",(AD17&lt;=$C17)*($F$5/$C$4)+(AD17&gt;$C17)*0,IF(AND(ROUND(AVERAGE(#REF!,$F17,$H17,$J17,$L17,$N17,$P17,$R17,$T17,$V17,$X17,$Z17,$AB17,$AD17,$AF17,$AH17,$AJ17,AL17,AN17,AP17,AR17,AT17,AV17,AX17,AZ17,BB17,BD17,BF17,BH17,BJ17),2)-$C17/2&lt;=AD17,(ROUND(AVERAGE(#REF!,$F17,$H17,$J17,$L17,$N17,$P17,$R17,$T17,$V17,$X17,$Z17,$AB17,$AD17,$AF17,$AH17,$AJ17,AL17,AN17,AP17,AR17,AT17,AV17,AX17,AZ17,BB17,BD17,BF17,BH17,BJ17),2)+$C17/2&gt;AD17)),($F$5/$C$4),0))))</f>
        <v/>
      </c>
      <c r="AF17" s="281" t="str">
        <f t="shared" si="35"/>
        <v/>
      </c>
      <c r="AG17" s="280" t="str">
        <f>IF($B17="","",IF(AF17="","",IF($L$4="Media aritmética",(AF17&lt;=$C17)*($F$5/$C$4)+(AF17&gt;$C17)*0,IF(AND(ROUND(AVERAGE(#REF!,$F17,$H17,$J17,$L17,$N17,$P17,$R17,$T17,$V17,$X17,$Z17,$AB17,$AD17,$AF17,$AH17,$AJ17,AL17,AN17,AP17,AR17,AT17,AV17,AX17,AZ17,BB17,BD17,BF17,BH17,BJ17),2)-$C17/2&lt;=AF17,(ROUND(AVERAGE(#REF!,$F17,$H17,$J17,$L17,$N17,$P17,$R17,$T17,$V17,$X17,$Z17,$AB17,$AD17,$AF17,$AH17,$AJ17,AL17,AN17,AP17,AR17,AT17,AV17,AX17,AZ17,BB17,BD17,BF17,BH17,BJ17),2)+$C17/2&gt;AF17)),($F$5/$C$4),0))))</f>
        <v/>
      </c>
      <c r="AH17" s="281" t="str">
        <f t="shared" si="36"/>
        <v/>
      </c>
      <c r="AI17" s="280" t="str">
        <f>IF($B17="","",IF(AH17="","",IF($L$4="Media aritmética",(AH17&lt;=$C17)*($F$5/$C$4)+(AH17&gt;$C17)*0,IF(AND(ROUND(AVERAGE(#REF!,$F17,$H17,$J17,$L17,$N17,$P17,$R17,$T17,$V17,$X17,$Z17,$AB17,$AD17,$AF17,$AH17,$AJ17,AL17,AN17,AP17,AR17,AT17,AV17,AX17,AZ17,BB17,BD17,BF17,BH17,BJ17),2)-$C17/2&lt;=AH17,(ROUND(AVERAGE(#REF!,$F17,$H17,$J17,$L17,$N17,$P17,$R17,$T17,$V17,$X17,$Z17,$AB17,$AD17,$AF17,$AH17,$AJ17,AL17,AN17,AP17,AR17,AT17,AV17,AX17,AZ17,BB17,BD17,BF17,BH17,BJ17),2)+$C17/2&gt;AH17)),($F$5/$C$4),0))))</f>
        <v/>
      </c>
      <c r="AJ17" s="281" t="str">
        <f t="shared" si="37"/>
        <v/>
      </c>
      <c r="AK17" s="280" t="str">
        <f>IF($B17="","",IF(AJ17="","",IF($L$4="Media aritmética",(AJ17&lt;=$C17)*($F$5/$C$4)+(AJ17&gt;$C17)*0,IF(AND(ROUND(AVERAGE(#REF!,$F17,$H17,$J17,$L17,$N17,$P17,$R17,$T17,$V17,$X17,$Z17,$AB17,$AD17,$AF17,$AH17,$AJ17,AL17,AN17,AP17,AR17,AT17,AV17,AX17,AZ17,BB17,BD17,BF17,BH17,BJ17),2)-$C17/2&lt;=AJ17,(ROUND(AVERAGE(#REF!,$F17,$H17,$J17,$L17,$N17,$P17,$R17,$T17,$V17,$X17,$Z17,$AB17,$AD17,$AF17,$AH17,$AJ17,AL17,AN17,AP17,AR17,AT17,AV17,AX17,AZ17,BB17,BD17,BF17,BH17,BJ17),2)+$C17/2&gt;AJ17)),($F$5/$C$4),0))))</f>
        <v/>
      </c>
      <c r="AL17" s="281" t="str">
        <f t="shared" si="38"/>
        <v/>
      </c>
      <c r="AM17" s="280" t="str">
        <f>IF($B17="","",IF(AL17="","",IF($L$4="Media aritmética",(AL17&lt;=$C17)*($F$5/$C$4)+(AL17&gt;$C17)*0,IF(AND(ROUND(AVERAGE(#REF!,$F17,$H17,$J17,$L17,$N17,$P17,$R17,$T17,$V17,$X17,$Z17,$AB17,$AD17,$AF17,$AH17,$AJ17,AL17,AN17,AP17,AR17,AT17,AV17,AX17,AZ17,BB17,BD17,BF17,BH17,BJ17),2)-$C17/2&lt;=AL17,(ROUND(AVERAGE(#REF!,$F17,$H17,$J17,$L17,$N17,$P17,$R17,$T17,$V17,$X17,$Z17,$AB17,$AD17,$AF17,$AH17,$AJ17,AL17,AN17,AP17,AR17,AT17,AV17,AX17,AZ17,BB17,BD17,BF17,BH17,BJ17),2)+$C17/2&gt;AL17)),($F$5/$C$4),0))))</f>
        <v/>
      </c>
      <c r="AN17" s="281" t="str">
        <f t="shared" si="39"/>
        <v/>
      </c>
      <c r="AO17" s="280" t="str">
        <f>IF($B17="","",IF(AN17="","",IF($L$4="Media aritmética",(AN17&lt;=$C17)*($F$5/$C$4)+(AN17&gt;$C17)*0,IF(AND(ROUND(AVERAGE(#REF!,$F17,$H17,$J17,$L17,$N17,$P17,$R17,$T17,$V17,$X17,$Z17,$AB17,$AD17,$AF17,$AH17,$AJ17,AL17,AN17,AP17,AR17,AT17,AV17,AX17,AZ17,BB17,BD17,BF17,BH17,BJ17),2)-$C17/2&lt;=AN17,(ROUND(AVERAGE(#REF!,$F17,$H17,$J17,$L17,$N17,$P17,$R17,$T17,$V17,$X17,$Z17,$AB17,$AD17,$AF17,$AH17,$AJ17,AL17,AN17,AP17,AR17,AT17,AV17,AX17,AZ17,BB17,BD17,BF17,BH17,BJ17),2)+$C17/2&gt;AN17)),($F$5/$C$4),0))))</f>
        <v/>
      </c>
      <c r="AP17" s="281" t="str">
        <f t="shared" si="40"/>
        <v/>
      </c>
      <c r="AQ17" s="280" t="str">
        <f>IF($B17="","",IF(AP17="","",IF($L$4="Media aritmética",(AP17&lt;=$C17)*($F$5/$C$4)+(AP17&gt;$C17)*0,IF(AND(ROUND(AVERAGE(#REF!,$F17,$H17,$J17,$L17,$N17,$P17,$R17,$T17,$V17,$X17,$Z17,$AB17,$AD17,$AF17,$AH17,$AJ17,AL17,AN17,AP17,AR17,AT17,AV17,AX17,AZ17,BB17,BD17,BF17,BH17,BJ17),2)-$C17/2&lt;=AP17,(ROUND(AVERAGE(#REF!,$F17,$H17,$J17,$L17,$N17,$P17,$R17,$T17,$V17,$X17,$Z17,$AB17,$AD17,$AF17,$AH17,$AJ17,AL17,AN17,AP17,AR17,AT17,AV17,AX17,AZ17,BB17,BD17,BF17,BH17,BJ17),2)+$C17/2&gt;AP17)),($F$5/$C$4),0))))</f>
        <v/>
      </c>
      <c r="AR17" s="281" t="str">
        <f t="shared" si="41"/>
        <v/>
      </c>
      <c r="AS17" s="280" t="str">
        <f>IF($B17="","",IF(AR17="","",IF($L$4="Media aritmética",(AR17&lt;=$C17)*($F$5/$C$4)+(AR17&gt;$C17)*0,IF(AND(ROUND(AVERAGE(#REF!,$F17,$H17,$J17,$L17,$N17,$P17,$R17,$T17,$V17,$X17,$Z17,$AB17,$AD17,$AF17,$AH17,$AJ17,AL17,AN17,AP17,AR17,AT17,AV17,AX17,AZ17,BB17,BD17,BF17,BH17,BJ17),2)-$C17/2&lt;=AR17,(ROUND(AVERAGE(#REF!,$F17,$H17,$J17,$L17,$N17,$P17,$R17,$T17,$V17,$X17,$Z17,$AB17,$AD17,$AF17,$AH17,$AJ17,AL17,AN17,AP17,AR17,AT17,AV17,AX17,AZ17,BB17,BD17,BF17,BH17,BJ17),2)+$C17/2&gt;AR17)),($F$5/$C$4),0))))</f>
        <v/>
      </c>
      <c r="AT17" s="281" t="str">
        <f t="shared" si="42"/>
        <v/>
      </c>
      <c r="AU17" s="280" t="str">
        <f>IF($B17="","",IF(AT17="","",IF($L$4="Media aritmética",(AT17&lt;=$C17)*($F$5/$C$4)+(AT17&gt;$C17)*0,IF(AND(ROUND(AVERAGE(#REF!,$F17,$H17,$J17,$L17,$N17,$P17,$R17,$T17,$V17,$X17,$Z17,$AB17,$AD17,$AF17,$AH17,$AJ17,AL17,AN17,AP17,AR17,AT17,AV17,AX17,AZ17,BB17,BD17,BF17,BH17,BJ17),2)-$C17/2&lt;=AT17,(ROUND(AVERAGE(#REF!,$F17,$H17,$J17,$L17,$N17,$P17,$R17,$T17,$V17,$X17,$Z17,$AB17,$AD17,$AF17,$AH17,$AJ17,AL17,AN17,AP17,AR17,AT17,AV17,AX17,AZ17,BB17,BD17,BF17,BH17,BJ17),2)+$C17/2&gt;AT17)),($F$5/$C$4),0))))</f>
        <v/>
      </c>
      <c r="AV17" s="281" t="str">
        <f t="shared" si="43"/>
        <v/>
      </c>
      <c r="AW17" s="280" t="str">
        <f>IF($B17="","",IF(AV17="","",IF($L$4="Media aritmética",(AV17&lt;=$C17)*($F$5/$C$4)+(AV17&gt;$C17)*0,IF(AND(ROUND(AVERAGE(#REF!,$F17,$H17,$J17,$L17,$N17,$P17,$R17,$T17,$V17,$X17,$Z17,$AB17,$AD17,$AF17,$AH17,$AJ17,AL17,AN17,AP17,AR17,AT17,AV17,AX17,AZ17,BB17,BD17,BF17,BH17,BJ17),2)-$C17/2&lt;=AV17,(ROUND(AVERAGE(#REF!,$F17,$H17,$J17,$L17,$N17,$P17,$R17,$T17,$V17,$X17,$Z17,$AB17,$AD17,$AF17,$AH17,$AJ17,AL17,AN17,AP17,AR17,AT17,AV17,AX17,AZ17,BB17,BD17,BF17,BH17,BJ17),2)+$C17/2&gt;AV17)),($F$5/$C$4),0))))</f>
        <v/>
      </c>
      <c r="AX17" s="281" t="str">
        <f t="shared" si="44"/>
        <v/>
      </c>
      <c r="AY17" s="280" t="str">
        <f>IF($B17="","",IF(AX17="","",IF($L$4="Media aritmética",(AX17&lt;=$C17)*($F$5/$C$4)+(AX17&gt;$C17)*0,IF(AND(ROUND(AVERAGE(#REF!,$F17,$H17,$J17,$L17,$N17,$P17,$R17,$T17,$V17,$X17,$Z17,$AB17,$AD17,$AF17,$AH17,$AJ17,AL17,AN17,AP17,AR17,AT17,AV17,AX17,AZ17,BB17,BD17,BF17,BH17,BJ17),2)-$C17/2&lt;=AX17,(ROUND(AVERAGE(#REF!,$F17,$H17,$J17,$L17,$N17,$P17,$R17,$T17,$V17,$X17,$Z17,$AB17,$AD17,$AF17,$AH17,$AJ17,AL17,AN17,AP17,AR17,AT17,AV17,AX17,AZ17,BB17,BD17,BF17,BH17,BJ17),2)+$C17/2&gt;AX17)),($F$5/$C$4),0))))</f>
        <v/>
      </c>
      <c r="AZ17" s="281" t="str">
        <f t="shared" si="45"/>
        <v/>
      </c>
      <c r="BA17" s="280" t="str">
        <f>IF($B17="","",IF(AZ17="","",IF($L$4="Media aritmética",(AZ17&lt;=$C17)*($F$5/$C$4)+(AZ17&gt;$C17)*0,IF(AND(ROUND(AVERAGE(#REF!,$F17,$H17,$J17,$L17,$N17,$P17,$R17,$T17,$V17,$X17,$Z17,$AB17,$AD17,$AF17,$AH17,$AJ17,AL17,AN17,AP17,AR17,AT17,AV17,AX17,AZ17,BB17,BD17,BF17,BH17,BJ17),2)-$C17/2&lt;=AZ17,(ROUND(AVERAGE(#REF!,$F17,$H17,$J17,$L17,$N17,$P17,$R17,$T17,$V17,$X17,$Z17,$AB17,$AD17,$AF17,$AH17,$AJ17,AL17,AN17,AP17,AR17,AT17,AV17,AX17,AZ17,BB17,BD17,BF17,BH17,BJ17),2)+$C17/2&gt;AZ17)),($F$5/$C$4),0))))</f>
        <v/>
      </c>
      <c r="BB17" s="281" t="str">
        <f t="shared" si="46"/>
        <v/>
      </c>
      <c r="BC17" s="280" t="str">
        <f>IF($B17="","",IF(BB17="","",IF($L$4="Media aritmética",(BB17&lt;=$C17)*($F$5/$C$4)+(BB17&gt;$C17)*0,IF(AND(ROUND(AVERAGE(#REF!,$F17,$H17,$J17,$L17,$N17,$P17,$R17,$T17,$V17,$X17,$Z17,$AB17,$AD17,$AF17,$AH17,$AJ17,AJ17,AL17,AN17,AP17,AR17,AT17,AV17,AX17,AZ17,BB17,BD17,BF17,BH17),2)-$C17/2&lt;=BB17,(ROUND(AVERAGE(#REF!,$F17,$H17,$J17,$L17,$N17,$P17,$R17,$T17,$V17,$X17,$Z17,$AB17,$AD17,$AF17,$AH17,$AJ17,AJ17,AL17,AN17,AP17,AR17,AT17,AV17,AX17,AZ17,BB17,BD17,BF17,BH17),2)+$C17/2&gt;BB17)),($F$5/$C$4),0))))</f>
        <v/>
      </c>
      <c r="BD17" s="281" t="str">
        <f t="shared" si="47"/>
        <v/>
      </c>
      <c r="BE17" s="280" t="str">
        <f>IF($B17="","",IF(BD17="","",IF($L$4="Media aritmética",(BD17&lt;=$C17)*($F$5/$C$4)+(BD17&gt;$C17)*0,IF(AND(ROUND(AVERAGE(#REF!,$F17,$H17,$J17,$L17,$N17,$P17,$R17,$T17,$V17,$X17,$Z17,$AB17,$AD17,$AF17,$AH17,$AJ17,AL17,AN17,AP17,AR17,AT17,AV17,AX17,AZ17,BB17,BD17,BF17,BH17,BJ17),2)-$C17/2&lt;=BD17,(ROUND(AVERAGE(#REF!,$F17,$H17,$J17,$L17,$N17,$P17,$R17,$T17,$V17,$X17,$Z17,$AB17,$AD17,$AF17,$AH17,$AJ17,AL17,AN17,AP17,AR17,AT17,AV17,AX17,AZ17,BB17,BD17,BF17,BH17,BJ17),2)+$C17/2&gt;BD17)),($F$5/$C$4),0))))</f>
        <v/>
      </c>
      <c r="BF17" s="75" t="str">
        <f t="shared" si="77"/>
        <v/>
      </c>
      <c r="BG17" s="78" t="str">
        <f>IF($B17="","",IF(BF17="","",IF($L$4="Media aritmética",(BF17&lt;=$C17)*($F$5/$C$4)+(BF17&gt;$C17)*0,IF(AND(ROUND(AVERAGE(#REF!,$F17,$H17,$J17,$L17,$N17,$P17,$R17,$T17,$V17,$X17,$Z17,$AB17,$AD17,$AF17,$AH17,$AJ17,AL17,AN17,AP17,AR17,AT17,AV17,AX17,AZ17,BB17,BD17,BF17,BH17,BJ17),2)-$C17/2&lt;=BF17,(ROUND(AVERAGE(#REF!,$F17,$H17,$J17,$L17,$N17,$P17,$R17,$T17,$V17,$X17,$Z17,$AB17,$AD17,$AF17,$AH17,$AJ17,AL17,AN17,AP17,AR17,AT17,AV17,AX17,AZ17,BB17,BD17,BF17,BH17,BJ17),2)+$C17/2&gt;BF17)),($F$5/$C$4),0))))</f>
        <v/>
      </c>
      <c r="BH17" s="75" t="str">
        <f t="shared" si="48"/>
        <v/>
      </c>
      <c r="BI17" s="78" t="str">
        <f>IF($B17="","",IF(BH17="","",IF($L$4="Media aritmética",(BH17&lt;=$C17)*($F$5/$C$4)+(BH17&gt;$C17)*0,IF(AND(ROUND(AVERAGE(#REF!,$F17,$H17,$J17,$L17,$N17,$P17,$R17,$T17,$V17,$X17,$Z17,$AB17,$AD17,$AF17,$AH17,$AJ17,AL17,AN17,AP17,AR17,AT17,AV17,AX17,AZ17,BB17,BD17,BF17,BH17,BJ17),2)-$C17/2&lt;=BH17,(ROUND(AVERAGE(#REF!,$F17,$H17,$J17,$L17,$N17,$P17,$R17,$T17,$V17,$X17,$Z17,$AB17,$AD17,$AF17,$AH17,$AJ17,AL17,AN17,AP17,AR17,AT17,AV17,AX17,AZ17,BB17,BD17,BF17,BH17,BJ17),2)+$C17/2&gt;BH17)),($F$5/$C$4),0))))</f>
        <v/>
      </c>
      <c r="BJ17" s="75" t="str">
        <f t="shared" si="49"/>
        <v/>
      </c>
      <c r="BK17" s="78" t="str">
        <f>IF($B17="","",IF(BJ17="","",IF($L$4="Media aritmética",(BJ17&lt;=$C17)*($F$5/$C$4)+(BJ17&gt;$C17)*0,IF(AND(ROUND(AVERAGE(#REF!,$F17,$H17,$J17,$L17,$N17,$P17,$R17,$T17,$V17,$X17,$Z17,$AB17,$AD17,$AF17,$AH17,$AJ17,AL17,AN17,AP17,AR17,AT17,AV17,AX17,AZ17,BB17,BD17,BF17,BH17,BJ17),2)-$C17/2&lt;=BJ17,(ROUND(AVERAGE(#REF!,$F17,$H17,$J17,$L17,$N17,$P17,$R17,$T17,$V17,$X17,$Z17,$AB17,$AD17,$AF17,$AH17,$AJ17,AL17,AN17,AP17,AR17,AT17,AV17,AX17,AZ17,BB17,BD17,BF17,BH17,BJ17),2)+$C17/2&gt;BJ17)),($F$5/$C$4),0))))</f>
        <v/>
      </c>
      <c r="BM17" s="426">
        <f t="shared" si="81"/>
        <v>112981.98937530625</v>
      </c>
      <c r="BN17" s="429">
        <f t="shared" si="86"/>
        <v>1797342.2105363961</v>
      </c>
      <c r="BO17" s="430">
        <f t="shared" si="87"/>
        <v>1740851.215848743</v>
      </c>
      <c r="BP17" s="430">
        <f t="shared" si="88"/>
        <v>1853833.2052240493</v>
      </c>
      <c r="BR17" s="536">
        <f t="shared" si="82"/>
        <v>2045966.5761858374</v>
      </c>
      <c r="BS17" s="426">
        <f t="shared" si="83"/>
        <v>390981.69128415</v>
      </c>
      <c r="BT17" s="430">
        <f t="shared" si="84"/>
        <v>2241457.4218279123</v>
      </c>
      <c r="BU17" s="430">
        <f t="shared" si="85"/>
        <v>1850475.7305437624</v>
      </c>
    </row>
    <row r="18" spans="1:73" s="66" customFormat="1" ht="21" customHeight="1">
      <c r="A18" s="238">
        <v>5</v>
      </c>
      <c r="B18" s="283" t="s">
        <v>418</v>
      </c>
      <c r="C18" s="428">
        <f t="shared" si="50"/>
        <v>691930.81</v>
      </c>
      <c r="D18" s="366"/>
      <c r="E18" s="280" t="str">
        <f t="shared" si="26"/>
        <v/>
      </c>
      <c r="F18" s="281">
        <v>2584490.8581155557</v>
      </c>
      <c r="G18" s="280">
        <f t="shared" si="51"/>
        <v>24</v>
      </c>
      <c r="H18" s="281">
        <v>2264085.6550566945</v>
      </c>
      <c r="I18" s="280">
        <f t="shared" si="52"/>
        <v>24</v>
      </c>
      <c r="J18" s="281">
        <v>3908188.4639733331</v>
      </c>
      <c r="K18" s="280">
        <f t="shared" si="53"/>
        <v>0</v>
      </c>
      <c r="L18" s="281">
        <v>1890792.3289733334</v>
      </c>
      <c r="M18" s="280">
        <f t="shared" si="54"/>
        <v>0</v>
      </c>
      <c r="N18" s="281">
        <v>2342219.8684533332</v>
      </c>
      <c r="O18" s="280">
        <f t="shared" si="55"/>
        <v>24</v>
      </c>
      <c r="P18" s="281" t="str">
        <f t="shared" si="27"/>
        <v/>
      </c>
      <c r="Q18" s="280" t="str">
        <f t="shared" si="56"/>
        <v/>
      </c>
      <c r="R18" s="281" t="str">
        <f t="shared" si="28"/>
        <v/>
      </c>
      <c r="S18" s="280" t="str">
        <f t="shared" si="57"/>
        <v/>
      </c>
      <c r="T18" s="281" t="str">
        <f t="shared" si="29"/>
        <v/>
      </c>
      <c r="U18" s="280" t="str">
        <f t="shared" si="58"/>
        <v/>
      </c>
      <c r="V18" s="281" t="str">
        <f t="shared" si="30"/>
        <v/>
      </c>
      <c r="W18" s="280" t="str">
        <f t="shared" si="59"/>
        <v/>
      </c>
      <c r="X18" s="281" t="str">
        <f t="shared" si="31"/>
        <v/>
      </c>
      <c r="Y18" s="280" t="str">
        <f t="shared" si="60"/>
        <v/>
      </c>
      <c r="Z18" s="281" t="str">
        <f t="shared" si="32"/>
        <v/>
      </c>
      <c r="AA18" s="280" t="str">
        <f t="shared" si="61"/>
        <v/>
      </c>
      <c r="AB18" s="281" t="str">
        <f t="shared" si="33"/>
        <v/>
      </c>
      <c r="AC18" s="280" t="str">
        <f t="shared" si="62"/>
        <v/>
      </c>
      <c r="AD18" s="281" t="str">
        <f t="shared" si="34"/>
        <v/>
      </c>
      <c r="AE18" s="280" t="str">
        <f t="shared" si="63"/>
        <v/>
      </c>
      <c r="AF18" s="281" t="str">
        <f t="shared" si="35"/>
        <v/>
      </c>
      <c r="AG18" s="280" t="str">
        <f t="shared" si="64"/>
        <v/>
      </c>
      <c r="AH18" s="281" t="str">
        <f t="shared" si="36"/>
        <v/>
      </c>
      <c r="AI18" s="280" t="str">
        <f t="shared" si="65"/>
        <v/>
      </c>
      <c r="AJ18" s="281" t="str">
        <f t="shared" si="37"/>
        <v/>
      </c>
      <c r="AK18" s="280" t="str">
        <f t="shared" si="66"/>
        <v/>
      </c>
      <c r="AL18" s="281" t="str">
        <f t="shared" si="38"/>
        <v/>
      </c>
      <c r="AM18" s="280" t="str">
        <f t="shared" si="67"/>
        <v/>
      </c>
      <c r="AN18" s="281" t="str">
        <f t="shared" si="39"/>
        <v/>
      </c>
      <c r="AO18" s="280" t="str">
        <f t="shared" si="68"/>
        <v/>
      </c>
      <c r="AP18" s="281" t="str">
        <f t="shared" si="40"/>
        <v/>
      </c>
      <c r="AQ18" s="280" t="str">
        <f t="shared" si="69"/>
        <v/>
      </c>
      <c r="AR18" s="281" t="str">
        <f t="shared" si="41"/>
        <v/>
      </c>
      <c r="AS18" s="280" t="str">
        <f t="shared" si="70"/>
        <v/>
      </c>
      <c r="AT18" s="281" t="str">
        <f t="shared" si="42"/>
        <v/>
      </c>
      <c r="AU18" s="280" t="str">
        <f t="shared" si="71"/>
        <v/>
      </c>
      <c r="AV18" s="281" t="str">
        <f t="shared" si="43"/>
        <v/>
      </c>
      <c r="AW18" s="280" t="str">
        <f t="shared" si="72"/>
        <v/>
      </c>
      <c r="AX18" s="281" t="str">
        <f t="shared" si="44"/>
        <v/>
      </c>
      <c r="AY18" s="280" t="str">
        <f t="shared" si="73"/>
        <v/>
      </c>
      <c r="AZ18" s="281" t="str">
        <f t="shared" si="45"/>
        <v/>
      </c>
      <c r="BA18" s="280" t="str">
        <f t="shared" si="74"/>
        <v/>
      </c>
      <c r="BB18" s="281" t="str">
        <f t="shared" si="46"/>
        <v/>
      </c>
      <c r="BC18" s="280" t="str">
        <f t="shared" si="75"/>
        <v/>
      </c>
      <c r="BD18" s="281" t="str">
        <f t="shared" si="47"/>
        <v/>
      </c>
      <c r="BE18" s="280" t="str">
        <f t="shared" si="76"/>
        <v/>
      </c>
      <c r="BF18" s="75" t="str">
        <f t="shared" si="77"/>
        <v/>
      </c>
      <c r="BG18" s="78" t="str">
        <f t="shared" si="78"/>
        <v/>
      </c>
      <c r="BH18" s="75" t="str">
        <f t="shared" si="48"/>
        <v/>
      </c>
      <c r="BI18" s="78" t="str">
        <f t="shared" si="79"/>
        <v/>
      </c>
      <c r="BJ18" s="75" t="str">
        <f t="shared" si="49"/>
        <v/>
      </c>
      <c r="BK18" s="78" t="str">
        <f t="shared" si="80"/>
        <v/>
      </c>
      <c r="BM18" s="426">
        <f t="shared" si="81"/>
        <v>283475.46450357459</v>
      </c>
      <c r="BN18" s="429">
        <f t="shared" si="86"/>
        <v>2246456.2807151945</v>
      </c>
      <c r="BO18" s="430">
        <f t="shared" si="87"/>
        <v>2104718.5484634074</v>
      </c>
      <c r="BP18" s="430">
        <f t="shared" si="88"/>
        <v>2388194.0129669816</v>
      </c>
      <c r="BR18" s="536">
        <f t="shared" si="82"/>
        <v>2597955.4349144502</v>
      </c>
      <c r="BS18" s="426">
        <f t="shared" si="83"/>
        <v>691930.81352472387</v>
      </c>
      <c r="BT18" s="430">
        <f t="shared" si="84"/>
        <v>2943920.8416768122</v>
      </c>
      <c r="BU18" s="430">
        <f t="shared" si="85"/>
        <v>2251990.0281520882</v>
      </c>
    </row>
    <row r="19" spans="1:73" s="66" customFormat="1" ht="21" hidden="1" customHeight="1">
      <c r="A19" s="238">
        <v>6</v>
      </c>
      <c r="B19" s="283"/>
      <c r="C19" s="364" t="str">
        <f t="shared" ref="C19:C78" si="89">IF(B19="","",IF($L$4="Media aritmética",ROUND(AVERAGE(D19,F19,H19,J19,L19,N19,P19,R19,T19,V19,X19,Z19,AB19,AF19,AH19,AD19,AJ19,AL19,AN19,AP19,AR19,AT19,AV19,AX19,AZ19,BB19,BD19),2),ROUND(_xlfn.STDEV.P(D19,F19,H19,J19,L19,N19,P19,R19,T19,V19,X19,Z19,AB19,AF19,AH19,AD19,AJ19,AL19,AN19,AP19,AR19,AT19,AV19,AX19,AZ19,BB19,BD19),2)))</f>
        <v/>
      </c>
      <c r="D19" s="366" t="str">
        <f t="shared" ref="D19:D101" si="90">IF($D$8="Habilitado",IF($B19="","",ROUND(VLOOKUP($B19,OFERENTE_1,5,FALSE),2)),"")</f>
        <v/>
      </c>
      <c r="E19" s="280" t="str">
        <f t="shared" si="26"/>
        <v/>
      </c>
      <c r="F19" s="281" t="str">
        <f t="shared" ref="F19:F101" si="91">IF($F$8="Habilitado",IF($B19="","",ROUND(VLOOKUP($B19,OFERENTE_2,5,FALSE),2)),"")</f>
        <v/>
      </c>
      <c r="G19" s="280" t="str">
        <f t="shared" si="51"/>
        <v/>
      </c>
      <c r="H19" s="281" t="str">
        <f t="shared" ref="H19:H101" si="92">IF($H$8="Habilitado",IF($B19="","",ROUND(VLOOKUP($B19,OFERENTE_3,5,FALSE),2)),"")</f>
        <v/>
      </c>
      <c r="I19" s="280" t="str">
        <f t="shared" si="52"/>
        <v/>
      </c>
      <c r="J19" s="281" t="str">
        <f t="shared" ref="J19:J101" si="93">IF($J$8="Habilitado",IF($B19="","",ROUND(VLOOKUP($B19,OFERENTE_4,6,FALSE),2)),"")</f>
        <v/>
      </c>
      <c r="K19" s="280" t="str">
        <f t="shared" si="53"/>
        <v/>
      </c>
      <c r="L19" s="281"/>
      <c r="M19" s="280" t="str">
        <f t="shared" si="54"/>
        <v/>
      </c>
      <c r="N19" s="281" t="str">
        <f t="shared" ref="N19:N101" si="94">IF($N$8="Habilitado",IF($B19="","",ROUND(VLOOKUP($B19,OFERENTE_6,5,FALSE),2)),"")</f>
        <v/>
      </c>
      <c r="O19" s="280" t="str">
        <f t="shared" si="55"/>
        <v/>
      </c>
      <c r="P19" s="281" t="str">
        <f t="shared" si="27"/>
        <v/>
      </c>
      <c r="Q19" s="280" t="str">
        <f t="shared" si="56"/>
        <v/>
      </c>
      <c r="R19" s="281" t="str">
        <f t="shared" si="28"/>
        <v/>
      </c>
      <c r="S19" s="280" t="str">
        <f t="shared" si="57"/>
        <v/>
      </c>
      <c r="T19" s="281" t="str">
        <f t="shared" si="29"/>
        <v/>
      </c>
      <c r="U19" s="280" t="str">
        <f t="shared" si="58"/>
        <v/>
      </c>
      <c r="V19" s="281" t="str">
        <f t="shared" si="30"/>
        <v/>
      </c>
      <c r="W19" s="280" t="str">
        <f t="shared" si="59"/>
        <v/>
      </c>
      <c r="X19" s="281" t="str">
        <f t="shared" si="31"/>
        <v/>
      </c>
      <c r="Y19" s="280" t="str">
        <f t="shared" si="60"/>
        <v/>
      </c>
      <c r="Z19" s="281" t="str">
        <f t="shared" si="32"/>
        <v/>
      </c>
      <c r="AA19" s="280" t="str">
        <f t="shared" si="61"/>
        <v/>
      </c>
      <c r="AB19" s="281" t="str">
        <f t="shared" si="33"/>
        <v/>
      </c>
      <c r="AC19" s="280" t="str">
        <f t="shared" si="62"/>
        <v/>
      </c>
      <c r="AD19" s="281" t="str">
        <f t="shared" si="34"/>
        <v/>
      </c>
      <c r="AE19" s="280" t="str">
        <f t="shared" si="63"/>
        <v/>
      </c>
      <c r="AF19" s="281" t="str">
        <f t="shared" si="35"/>
        <v/>
      </c>
      <c r="AG19" s="280" t="str">
        <f t="shared" si="64"/>
        <v/>
      </c>
      <c r="AH19" s="281" t="str">
        <f t="shared" si="36"/>
        <v/>
      </c>
      <c r="AI19" s="280" t="str">
        <f t="shared" si="65"/>
        <v/>
      </c>
      <c r="AJ19" s="281" t="str">
        <f t="shared" si="37"/>
        <v/>
      </c>
      <c r="AK19" s="280" t="str">
        <f t="shared" si="66"/>
        <v/>
      </c>
      <c r="AL19" s="281" t="str">
        <f t="shared" si="38"/>
        <v/>
      </c>
      <c r="AM19" s="280" t="str">
        <f t="shared" si="67"/>
        <v/>
      </c>
      <c r="AN19" s="281" t="str">
        <f t="shared" si="39"/>
        <v/>
      </c>
      <c r="AO19" s="280" t="str">
        <f t="shared" si="68"/>
        <v/>
      </c>
      <c r="AP19" s="281" t="str">
        <f t="shared" si="40"/>
        <v/>
      </c>
      <c r="AQ19" s="280" t="str">
        <f t="shared" si="69"/>
        <v/>
      </c>
      <c r="AR19" s="281" t="str">
        <f t="shared" si="41"/>
        <v/>
      </c>
      <c r="AS19" s="280" t="str">
        <f t="shared" si="70"/>
        <v/>
      </c>
      <c r="AT19" s="281" t="str">
        <f t="shared" si="42"/>
        <v/>
      </c>
      <c r="AU19" s="280" t="str">
        <f t="shared" si="71"/>
        <v/>
      </c>
      <c r="AV19" s="281" t="str">
        <f t="shared" si="43"/>
        <v/>
      </c>
      <c r="AW19" s="280" t="str">
        <f t="shared" si="72"/>
        <v/>
      </c>
      <c r="AX19" s="281" t="str">
        <f t="shared" si="44"/>
        <v/>
      </c>
      <c r="AY19" s="280" t="str">
        <f t="shared" si="73"/>
        <v/>
      </c>
      <c r="AZ19" s="281" t="str">
        <f t="shared" si="45"/>
        <v/>
      </c>
      <c r="BA19" s="280" t="str">
        <f t="shared" si="74"/>
        <v/>
      </c>
      <c r="BB19" s="281" t="str">
        <f t="shared" si="46"/>
        <v/>
      </c>
      <c r="BC19" s="280" t="str">
        <f t="shared" si="75"/>
        <v/>
      </c>
      <c r="BD19" s="281" t="str">
        <f t="shared" si="47"/>
        <v/>
      </c>
      <c r="BE19" s="280" t="str">
        <f t="shared" si="76"/>
        <v/>
      </c>
      <c r="BF19" s="75" t="str">
        <f t="shared" si="77"/>
        <v/>
      </c>
      <c r="BG19" s="78" t="str">
        <f t="shared" si="78"/>
        <v/>
      </c>
      <c r="BH19" s="75" t="str">
        <f t="shared" si="48"/>
        <v/>
      </c>
      <c r="BI19" s="78" t="str">
        <f t="shared" si="79"/>
        <v/>
      </c>
      <c r="BJ19" s="75" t="str">
        <f t="shared" si="49"/>
        <v/>
      </c>
      <c r="BK19" s="78" t="str">
        <f t="shared" si="80"/>
        <v/>
      </c>
    </row>
    <row r="20" spans="1:73" s="66" customFormat="1" ht="21" hidden="1" customHeight="1">
      <c r="A20" s="238">
        <v>7</v>
      </c>
      <c r="B20" s="283"/>
      <c r="C20" s="364" t="str">
        <f t="shared" si="89"/>
        <v/>
      </c>
      <c r="D20" s="366" t="str">
        <f t="shared" si="90"/>
        <v/>
      </c>
      <c r="E20" s="280" t="str">
        <f t="shared" si="26"/>
        <v/>
      </c>
      <c r="F20" s="281" t="str">
        <f t="shared" si="91"/>
        <v/>
      </c>
      <c r="G20" s="280" t="str">
        <f t="shared" si="51"/>
        <v/>
      </c>
      <c r="H20" s="281" t="str">
        <f t="shared" si="92"/>
        <v/>
      </c>
      <c r="I20" s="280" t="str">
        <f t="shared" si="52"/>
        <v/>
      </c>
      <c r="J20" s="281" t="str">
        <f t="shared" si="93"/>
        <v/>
      </c>
      <c r="K20" s="280" t="str">
        <f t="shared" si="53"/>
        <v/>
      </c>
      <c r="L20" s="281"/>
      <c r="M20" s="280" t="str">
        <f t="shared" si="54"/>
        <v/>
      </c>
      <c r="N20" s="281" t="str">
        <f t="shared" si="94"/>
        <v/>
      </c>
      <c r="O20" s="280" t="str">
        <f t="shared" si="55"/>
        <v/>
      </c>
      <c r="P20" s="281" t="str">
        <f t="shared" si="27"/>
        <v/>
      </c>
      <c r="Q20" s="280" t="str">
        <f t="shared" si="56"/>
        <v/>
      </c>
      <c r="R20" s="281" t="str">
        <f t="shared" si="28"/>
        <v/>
      </c>
      <c r="S20" s="280" t="str">
        <f t="shared" si="57"/>
        <v/>
      </c>
      <c r="T20" s="281" t="str">
        <f t="shared" si="29"/>
        <v/>
      </c>
      <c r="U20" s="280" t="str">
        <f t="shared" si="58"/>
        <v/>
      </c>
      <c r="V20" s="281" t="str">
        <f t="shared" si="30"/>
        <v/>
      </c>
      <c r="W20" s="280" t="str">
        <f t="shared" si="59"/>
        <v/>
      </c>
      <c r="X20" s="281" t="str">
        <f t="shared" si="31"/>
        <v/>
      </c>
      <c r="Y20" s="280" t="str">
        <f t="shared" si="60"/>
        <v/>
      </c>
      <c r="Z20" s="281" t="str">
        <f t="shared" si="32"/>
        <v/>
      </c>
      <c r="AA20" s="280" t="str">
        <f t="shared" si="61"/>
        <v/>
      </c>
      <c r="AB20" s="281" t="str">
        <f t="shared" si="33"/>
        <v/>
      </c>
      <c r="AC20" s="280" t="str">
        <f t="shared" si="62"/>
        <v/>
      </c>
      <c r="AD20" s="281" t="str">
        <f t="shared" si="34"/>
        <v/>
      </c>
      <c r="AE20" s="280" t="str">
        <f t="shared" si="63"/>
        <v/>
      </c>
      <c r="AF20" s="281" t="str">
        <f t="shared" si="35"/>
        <v/>
      </c>
      <c r="AG20" s="280" t="str">
        <f t="shared" si="64"/>
        <v/>
      </c>
      <c r="AH20" s="281" t="str">
        <f t="shared" si="36"/>
        <v/>
      </c>
      <c r="AI20" s="280" t="str">
        <f t="shared" si="65"/>
        <v/>
      </c>
      <c r="AJ20" s="281" t="str">
        <f t="shared" si="37"/>
        <v/>
      </c>
      <c r="AK20" s="280" t="str">
        <f t="shared" si="66"/>
        <v/>
      </c>
      <c r="AL20" s="281" t="str">
        <f t="shared" si="38"/>
        <v/>
      </c>
      <c r="AM20" s="280" t="str">
        <f t="shared" si="67"/>
        <v/>
      </c>
      <c r="AN20" s="281" t="str">
        <f t="shared" si="39"/>
        <v/>
      </c>
      <c r="AO20" s="280" t="str">
        <f t="shared" si="68"/>
        <v/>
      </c>
      <c r="AP20" s="281" t="str">
        <f t="shared" si="40"/>
        <v/>
      </c>
      <c r="AQ20" s="280" t="str">
        <f t="shared" si="69"/>
        <v/>
      </c>
      <c r="AR20" s="281" t="str">
        <f t="shared" si="41"/>
        <v/>
      </c>
      <c r="AS20" s="280" t="str">
        <f t="shared" si="70"/>
        <v/>
      </c>
      <c r="AT20" s="281" t="str">
        <f t="shared" si="42"/>
        <v/>
      </c>
      <c r="AU20" s="280" t="str">
        <f t="shared" si="71"/>
        <v/>
      </c>
      <c r="AV20" s="281" t="str">
        <f t="shared" si="43"/>
        <v/>
      </c>
      <c r="AW20" s="280" t="str">
        <f t="shared" si="72"/>
        <v/>
      </c>
      <c r="AX20" s="281" t="str">
        <f t="shared" si="44"/>
        <v/>
      </c>
      <c r="AY20" s="280" t="str">
        <f t="shared" si="73"/>
        <v/>
      </c>
      <c r="AZ20" s="281" t="str">
        <f t="shared" si="45"/>
        <v/>
      </c>
      <c r="BA20" s="280" t="str">
        <f t="shared" si="74"/>
        <v/>
      </c>
      <c r="BB20" s="281" t="str">
        <f t="shared" si="46"/>
        <v/>
      </c>
      <c r="BC20" s="280" t="str">
        <f t="shared" si="75"/>
        <v/>
      </c>
      <c r="BD20" s="281" t="str">
        <f t="shared" si="47"/>
        <v/>
      </c>
      <c r="BE20" s="280" t="str">
        <f t="shared" si="76"/>
        <v/>
      </c>
      <c r="BF20" s="75" t="str">
        <f t="shared" si="77"/>
        <v/>
      </c>
      <c r="BG20" s="78" t="str">
        <f t="shared" si="78"/>
        <v/>
      </c>
      <c r="BH20" s="75" t="str">
        <f t="shared" si="48"/>
        <v/>
      </c>
      <c r="BI20" s="78" t="str">
        <f t="shared" si="79"/>
        <v/>
      </c>
      <c r="BJ20" s="75" t="str">
        <f t="shared" si="49"/>
        <v/>
      </c>
      <c r="BK20" s="78" t="str">
        <f t="shared" si="80"/>
        <v/>
      </c>
    </row>
    <row r="21" spans="1:73" s="66" customFormat="1" ht="21" hidden="1" customHeight="1">
      <c r="A21" s="238">
        <v>8</v>
      </c>
      <c r="B21" s="283"/>
      <c r="C21" s="364" t="str">
        <f t="shared" si="89"/>
        <v/>
      </c>
      <c r="D21" s="366" t="str">
        <f t="shared" si="90"/>
        <v/>
      </c>
      <c r="E21" s="280" t="str">
        <f t="shared" si="26"/>
        <v/>
      </c>
      <c r="F21" s="281" t="str">
        <f t="shared" si="91"/>
        <v/>
      </c>
      <c r="G21" s="280" t="str">
        <f t="shared" si="51"/>
        <v/>
      </c>
      <c r="H21" s="281" t="str">
        <f t="shared" si="92"/>
        <v/>
      </c>
      <c r="I21" s="280" t="str">
        <f t="shared" si="52"/>
        <v/>
      </c>
      <c r="J21" s="281" t="str">
        <f t="shared" si="93"/>
        <v/>
      </c>
      <c r="K21" s="280" t="str">
        <f t="shared" si="53"/>
        <v/>
      </c>
      <c r="L21" s="281"/>
      <c r="M21" s="280" t="str">
        <f t="shared" si="54"/>
        <v/>
      </c>
      <c r="N21" s="281" t="str">
        <f t="shared" si="94"/>
        <v/>
      </c>
      <c r="O21" s="280" t="str">
        <f t="shared" si="55"/>
        <v/>
      </c>
      <c r="P21" s="281" t="str">
        <f t="shared" si="27"/>
        <v/>
      </c>
      <c r="Q21" s="280" t="str">
        <f t="shared" si="56"/>
        <v/>
      </c>
      <c r="R21" s="281" t="str">
        <f t="shared" si="28"/>
        <v/>
      </c>
      <c r="S21" s="280" t="str">
        <f t="shared" si="57"/>
        <v/>
      </c>
      <c r="T21" s="281" t="str">
        <f t="shared" si="29"/>
        <v/>
      </c>
      <c r="U21" s="280" t="str">
        <f t="shared" si="58"/>
        <v/>
      </c>
      <c r="V21" s="281" t="str">
        <f t="shared" si="30"/>
        <v/>
      </c>
      <c r="W21" s="280" t="str">
        <f t="shared" si="59"/>
        <v/>
      </c>
      <c r="X21" s="281" t="str">
        <f t="shared" si="31"/>
        <v/>
      </c>
      <c r="Y21" s="280" t="str">
        <f t="shared" si="60"/>
        <v/>
      </c>
      <c r="Z21" s="281" t="str">
        <f t="shared" si="32"/>
        <v/>
      </c>
      <c r="AA21" s="280" t="str">
        <f t="shared" si="61"/>
        <v/>
      </c>
      <c r="AB21" s="281" t="str">
        <f t="shared" si="33"/>
        <v/>
      </c>
      <c r="AC21" s="280" t="str">
        <f t="shared" si="62"/>
        <v/>
      </c>
      <c r="AD21" s="281" t="str">
        <f t="shared" si="34"/>
        <v/>
      </c>
      <c r="AE21" s="280" t="str">
        <f t="shared" si="63"/>
        <v/>
      </c>
      <c r="AF21" s="281" t="str">
        <f t="shared" si="35"/>
        <v/>
      </c>
      <c r="AG21" s="280" t="str">
        <f t="shared" si="64"/>
        <v/>
      </c>
      <c r="AH21" s="281" t="str">
        <f t="shared" si="36"/>
        <v/>
      </c>
      <c r="AI21" s="280" t="str">
        <f t="shared" si="65"/>
        <v/>
      </c>
      <c r="AJ21" s="281" t="str">
        <f t="shared" si="37"/>
        <v/>
      </c>
      <c r="AK21" s="280" t="str">
        <f t="shared" si="66"/>
        <v/>
      </c>
      <c r="AL21" s="281" t="str">
        <f t="shared" si="38"/>
        <v/>
      </c>
      <c r="AM21" s="280" t="str">
        <f t="shared" si="67"/>
        <v/>
      </c>
      <c r="AN21" s="281" t="str">
        <f t="shared" si="39"/>
        <v/>
      </c>
      <c r="AO21" s="280" t="str">
        <f t="shared" si="68"/>
        <v/>
      </c>
      <c r="AP21" s="281" t="str">
        <f t="shared" si="40"/>
        <v/>
      </c>
      <c r="AQ21" s="280" t="str">
        <f t="shared" si="69"/>
        <v/>
      </c>
      <c r="AR21" s="281" t="str">
        <f t="shared" si="41"/>
        <v/>
      </c>
      <c r="AS21" s="280" t="str">
        <f t="shared" si="70"/>
        <v/>
      </c>
      <c r="AT21" s="281" t="str">
        <f t="shared" si="42"/>
        <v/>
      </c>
      <c r="AU21" s="280" t="str">
        <f t="shared" si="71"/>
        <v/>
      </c>
      <c r="AV21" s="281" t="str">
        <f t="shared" si="43"/>
        <v/>
      </c>
      <c r="AW21" s="280" t="str">
        <f t="shared" si="72"/>
        <v/>
      </c>
      <c r="AX21" s="281" t="str">
        <f t="shared" si="44"/>
        <v/>
      </c>
      <c r="AY21" s="280" t="str">
        <f t="shared" si="73"/>
        <v/>
      </c>
      <c r="AZ21" s="281" t="str">
        <f t="shared" si="45"/>
        <v/>
      </c>
      <c r="BA21" s="280" t="str">
        <f t="shared" si="74"/>
        <v/>
      </c>
      <c r="BB21" s="281" t="str">
        <f t="shared" si="46"/>
        <v/>
      </c>
      <c r="BC21" s="280" t="str">
        <f t="shared" si="75"/>
        <v/>
      </c>
      <c r="BD21" s="281" t="str">
        <f t="shared" si="47"/>
        <v/>
      </c>
      <c r="BE21" s="280" t="str">
        <f t="shared" si="76"/>
        <v/>
      </c>
      <c r="BF21" s="75" t="str">
        <f t="shared" si="77"/>
        <v/>
      </c>
      <c r="BG21" s="78" t="str">
        <f t="shared" si="78"/>
        <v/>
      </c>
      <c r="BH21" s="75" t="str">
        <f t="shared" si="48"/>
        <v/>
      </c>
      <c r="BI21" s="78" t="str">
        <f t="shared" si="79"/>
        <v/>
      </c>
      <c r="BJ21" s="75" t="str">
        <f t="shared" si="49"/>
        <v/>
      </c>
      <c r="BK21" s="78" t="str">
        <f t="shared" si="80"/>
        <v/>
      </c>
    </row>
    <row r="22" spans="1:73" s="66" customFormat="1" ht="21" hidden="1" customHeight="1">
      <c r="A22" s="238">
        <v>9</v>
      </c>
      <c r="B22" s="283"/>
      <c r="C22" s="364" t="str">
        <f t="shared" si="89"/>
        <v/>
      </c>
      <c r="D22" s="366" t="str">
        <f t="shared" si="90"/>
        <v/>
      </c>
      <c r="E22" s="280" t="str">
        <f t="shared" si="26"/>
        <v/>
      </c>
      <c r="F22" s="281" t="str">
        <f t="shared" si="91"/>
        <v/>
      </c>
      <c r="G22" s="280" t="str">
        <f t="shared" si="51"/>
        <v/>
      </c>
      <c r="H22" s="281" t="str">
        <f t="shared" si="92"/>
        <v/>
      </c>
      <c r="I22" s="280" t="str">
        <f t="shared" si="52"/>
        <v/>
      </c>
      <c r="J22" s="281" t="str">
        <f t="shared" si="93"/>
        <v/>
      </c>
      <c r="K22" s="280" t="str">
        <f t="shared" si="53"/>
        <v/>
      </c>
      <c r="L22" s="281"/>
      <c r="M22" s="280" t="str">
        <f t="shared" si="54"/>
        <v/>
      </c>
      <c r="N22" s="281" t="str">
        <f t="shared" si="94"/>
        <v/>
      </c>
      <c r="O22" s="280" t="str">
        <f t="shared" si="55"/>
        <v/>
      </c>
      <c r="P22" s="281" t="str">
        <f t="shared" si="27"/>
        <v/>
      </c>
      <c r="Q22" s="280" t="str">
        <f t="shared" si="56"/>
        <v/>
      </c>
      <c r="R22" s="281" t="str">
        <f t="shared" si="28"/>
        <v/>
      </c>
      <c r="S22" s="280" t="str">
        <f t="shared" si="57"/>
        <v/>
      </c>
      <c r="T22" s="281" t="str">
        <f t="shared" si="29"/>
        <v/>
      </c>
      <c r="U22" s="280" t="str">
        <f t="shared" si="58"/>
        <v/>
      </c>
      <c r="V22" s="281" t="str">
        <f t="shared" si="30"/>
        <v/>
      </c>
      <c r="W22" s="280" t="str">
        <f t="shared" si="59"/>
        <v/>
      </c>
      <c r="X22" s="281" t="str">
        <f t="shared" si="31"/>
        <v/>
      </c>
      <c r="Y22" s="280" t="str">
        <f t="shared" si="60"/>
        <v/>
      </c>
      <c r="Z22" s="281" t="str">
        <f t="shared" si="32"/>
        <v/>
      </c>
      <c r="AA22" s="280" t="str">
        <f t="shared" si="61"/>
        <v/>
      </c>
      <c r="AB22" s="281" t="str">
        <f t="shared" si="33"/>
        <v/>
      </c>
      <c r="AC22" s="280" t="str">
        <f t="shared" si="62"/>
        <v/>
      </c>
      <c r="AD22" s="281" t="str">
        <f t="shared" si="34"/>
        <v/>
      </c>
      <c r="AE22" s="280" t="str">
        <f t="shared" si="63"/>
        <v/>
      </c>
      <c r="AF22" s="281" t="str">
        <f t="shared" si="35"/>
        <v/>
      </c>
      <c r="AG22" s="280" t="str">
        <f t="shared" si="64"/>
        <v/>
      </c>
      <c r="AH22" s="281" t="str">
        <f t="shared" si="36"/>
        <v/>
      </c>
      <c r="AI22" s="280" t="str">
        <f t="shared" si="65"/>
        <v/>
      </c>
      <c r="AJ22" s="281" t="str">
        <f t="shared" si="37"/>
        <v/>
      </c>
      <c r="AK22" s="280" t="str">
        <f t="shared" si="66"/>
        <v/>
      </c>
      <c r="AL22" s="281" t="str">
        <f t="shared" si="38"/>
        <v/>
      </c>
      <c r="AM22" s="280" t="str">
        <f t="shared" si="67"/>
        <v/>
      </c>
      <c r="AN22" s="281" t="str">
        <f t="shared" si="39"/>
        <v/>
      </c>
      <c r="AO22" s="280" t="str">
        <f t="shared" si="68"/>
        <v/>
      </c>
      <c r="AP22" s="281" t="str">
        <f t="shared" si="40"/>
        <v/>
      </c>
      <c r="AQ22" s="280" t="str">
        <f t="shared" si="69"/>
        <v/>
      </c>
      <c r="AR22" s="281" t="str">
        <f t="shared" si="41"/>
        <v/>
      </c>
      <c r="AS22" s="280" t="str">
        <f t="shared" si="70"/>
        <v/>
      </c>
      <c r="AT22" s="281" t="str">
        <f t="shared" si="42"/>
        <v/>
      </c>
      <c r="AU22" s="280" t="str">
        <f t="shared" si="71"/>
        <v/>
      </c>
      <c r="AV22" s="281" t="str">
        <f t="shared" si="43"/>
        <v/>
      </c>
      <c r="AW22" s="280" t="str">
        <f t="shared" si="72"/>
        <v/>
      </c>
      <c r="AX22" s="281" t="str">
        <f t="shared" si="44"/>
        <v/>
      </c>
      <c r="AY22" s="280" t="str">
        <f t="shared" si="73"/>
        <v/>
      </c>
      <c r="AZ22" s="281" t="str">
        <f t="shared" si="45"/>
        <v/>
      </c>
      <c r="BA22" s="280" t="str">
        <f t="shared" si="74"/>
        <v/>
      </c>
      <c r="BB22" s="281" t="str">
        <f t="shared" si="46"/>
        <v/>
      </c>
      <c r="BC22" s="280" t="str">
        <f t="shared" si="75"/>
        <v/>
      </c>
      <c r="BD22" s="281" t="str">
        <f t="shared" si="47"/>
        <v/>
      </c>
      <c r="BE22" s="280" t="str">
        <f t="shared" si="76"/>
        <v/>
      </c>
      <c r="BF22" s="75" t="str">
        <f t="shared" si="77"/>
        <v/>
      </c>
      <c r="BG22" s="78" t="str">
        <f t="shared" si="78"/>
        <v/>
      </c>
      <c r="BH22" s="75" t="str">
        <f t="shared" si="48"/>
        <v/>
      </c>
      <c r="BI22" s="78" t="str">
        <f t="shared" si="79"/>
        <v/>
      </c>
      <c r="BJ22" s="75" t="str">
        <f t="shared" si="49"/>
        <v/>
      </c>
      <c r="BK22" s="78" t="str">
        <f t="shared" si="80"/>
        <v/>
      </c>
    </row>
    <row r="23" spans="1:73" s="66" customFormat="1" ht="21" hidden="1" customHeight="1">
      <c r="A23" s="238">
        <f>+A22+1</f>
        <v>10</v>
      </c>
      <c r="B23" s="283"/>
      <c r="C23" s="364" t="str">
        <f t="shared" si="89"/>
        <v/>
      </c>
      <c r="D23" s="366" t="str">
        <f t="shared" si="90"/>
        <v/>
      </c>
      <c r="E23" s="280" t="str">
        <f t="shared" si="26"/>
        <v/>
      </c>
      <c r="F23" s="281" t="str">
        <f t="shared" si="91"/>
        <v/>
      </c>
      <c r="G23" s="280" t="str">
        <f t="shared" si="51"/>
        <v/>
      </c>
      <c r="H23" s="281" t="str">
        <f t="shared" si="92"/>
        <v/>
      </c>
      <c r="I23" s="280" t="str">
        <f t="shared" si="52"/>
        <v/>
      </c>
      <c r="J23" s="281" t="str">
        <f t="shared" si="93"/>
        <v/>
      </c>
      <c r="K23" s="280" t="str">
        <f t="shared" ref="K23:K78" si="95">IF($B23="","",IF(J23="","",IF($L$4="Media aritmética",(J23&lt;=$C23)*($F$5/$C$4)+(J23&gt;$C23)*0,IF(AND(ROUND(AVERAGE($D23,$F23,$H23,$J23,$L23,$N23,$P23,$R23,$T23,$V23,$X23,$Z23,$AB23,$AD23,$AF23,$AH23,$AJ23,AL23,AN23,AP23,AR23,AT23,AV23,AX23,AZ23,BB23,BD23,BF23,BH23,BJ23),2)-$C23/2&lt;=J23,(ROUND(AVERAGE($D23,$F23,$H23,$J23,$L23,$N23,$P23,$R23,$T23,$V23,$X23,$Z23,$AB23,$AD23,$AF23,$AH23,$AJ23,AL23,AN23,AP23,AR23,AT23,AV23,AX23,AZ23,BB23,BD23,BF23,BH23,BJ23),2)+$C23/2&gt;J23)),($F$5/$C$4),0))))</f>
        <v/>
      </c>
      <c r="L23" s="281"/>
      <c r="M23" s="280" t="str">
        <f t="shared" si="54"/>
        <v/>
      </c>
      <c r="N23" s="281" t="str">
        <f t="shared" si="94"/>
        <v/>
      </c>
      <c r="O23" s="280" t="str">
        <f t="shared" ref="O23:O78" si="96">IF($B23="","",IF(N23="","",IF($L$4="Media aritmética",(N23&lt;=$C23)*($F$5/$C$4)+(N23&gt;$C23)*0,IF(AND(ROUND(AVERAGE($D23,$F23,$H23,$J23,$L23,$N23,$P23,$R23,$T23,$V23,$X23,$Z23,$AB23,$AD23,$AF23,$AH23,$AJ23,AL23,AN23,AP23,AR23,AT23,AV23,AX23,AZ23,BB23,BD23,BF23,BH23,BJ23),2)-$C23/2&lt;=N23,(ROUND(AVERAGE($D23,$F23,$H23,$J23,$L23,$N23,$P23,$R23,$T23,$V23,$X23,$Z23,$AB23,$AD23,$AF23,$AH23,$AJ23,AL23,AN23,AP23,AR23,AT23,AV23,AX23,AZ23,BB23,BD23,BF23,BH23,BJ23),2)+$C23/2&gt;N23)),($F$5/$C$4),0))))</f>
        <v/>
      </c>
      <c r="P23" s="281" t="str">
        <f t="shared" si="27"/>
        <v/>
      </c>
      <c r="Q23" s="280" t="str">
        <f t="shared" ref="Q23:Q78" si="97">IF($B23="","",IF(P23="","",IF($L$4="Media aritmética",(P23&lt;=$C23)*($F$5/$C$4)+(P23&gt;$C23)*0,IF(AND(ROUND(AVERAGE($D23,$F23,$H23,$J23,$L23,$N23,$P23,$R23,$T23,$V23,$X23,$Z23,$AB23,$AD23,$AF23,$AH23,$AJ23,AL23,AN23,AP23,AR23,AT23,AV23,AX23,AZ23,BB23,BD23,BF23,BH23,BJ23),2)-$C23/2&lt;=P23,(ROUND(AVERAGE($D23,$F23,$H23,$J23,$L23,$N23,$P23,$R23,$T23,$V23,$X23,$Z23,$AB23,$AD23,$AF23,$AH23,$AJ23,AL23,AN23,AP23,AR23,AT23,AV23,AX23,AZ23,BB23,BD23,BF23,BH23,BJ23),2)+$C23/2&gt;P23)),($F$5/$C$4),0))))</f>
        <v/>
      </c>
      <c r="R23" s="281" t="str">
        <f t="shared" si="28"/>
        <v/>
      </c>
      <c r="S23" s="280" t="str">
        <f t="shared" ref="S23:S78" si="98">IF($B23="","",IF(R23="","",IF($L$4="Media aritmética",(R23&lt;=$C23)*($F$5/$C$4)+(R23&gt;$C23)*0,IF(AND(ROUND(AVERAGE($D23,$F23,$H23,$J23,$L23,$N23,$P23,$R23,$T23,$V23,$X23,$Z23,$AB23,$AD23,$AF23,$AH23,$AJ23,AL23,AN23,AP23,AR23,AT23,AV23,AX23,AZ23,BB23,BD23,BF23,BH23,BJ23),2)-$C23/2&lt;=R23,(ROUND(AVERAGE($D23,$F23,$H23,$J23,$L23,$N23,$P23,$R23,$T23,$V23,$X23,$Z23,$AB23,$AD23,$AF23,$AH23,$AJ23,AL23,AN23,AP23,AR23,AT23,AV23,AX23,AZ23,BB23,BD23,BF23,BH23,BJ23),2)+$C23/2&gt;R23)),($F$5/$C$4),0))))</f>
        <v/>
      </c>
      <c r="T23" s="281" t="str">
        <f t="shared" si="29"/>
        <v/>
      </c>
      <c r="U23" s="280" t="str">
        <f t="shared" ref="U23:U78" si="99">IF($B23="","",IF(T23="","",IF($L$4="Media aritmética",(T23&lt;=$C23)*($F$5/$C$4)+(T23&gt;$C23)*0,IF(AND(ROUND(AVERAGE($D23,$F23,$H23,$J23,$L23,$N23,$P23,$R23,$T23,$V23,$X23,$Z23,$AB23,$AD23,$AF23,$AH23,$AJ23,AL23,AN23,AP23,AR23,AT23,AV23,AX23,AZ23,BB23,BD23,BF23,BH23,BJ23),2)-$C23/2&lt;=T23,(ROUND(AVERAGE($D23,$F23,$H23,$J23,$L23,$N23,$P23,$R23,$T23,$V23,$X23,$Z23,$AB23,$AD23,$AF23,$AH23,$AJ23,AL23,AN23,AP23,AR23,AT23,AV23,AX23,AZ23,BB23,BD23,BF23,BH23,BJ23),2)+$C23/2&gt;T23)),($F$5/$C$4),0))))</f>
        <v/>
      </c>
      <c r="V23" s="281" t="str">
        <f t="shared" si="30"/>
        <v/>
      </c>
      <c r="W23" s="280" t="str">
        <f t="shared" ref="W23:W78" si="100">IF($B23="","",IF(V23="","",IF($L$4="Media aritmética",(V23&lt;=$C23)*($F$5/$C$4)+(V23&gt;$C23)*0,IF(AND(ROUND(AVERAGE($D23,$F23,$H23,$J23,$L23,$N23,$P23,$R23,$T23,$V23,$X23,$Z23,$AB23,$AD23,$AF23,$AH23,$AJ23,AL23,AN23,AP23,AR23,AT23,AV23,AX23,AZ23,BB23,BD23,BF23,BH23,BJ23),2)-$C23/2&lt;=V23,(ROUND(AVERAGE($D23,$F23,$H23,$J23,$L23,$N23,$P23,$R23,$T23,$V23,$X23,$Z23,$AB23,$AD23,$AF23,$AH23,$AJ23,AL23,AN23,AP23,AR23,AT23,AV23,AX23,AZ23,BB23,BD23,BF23,BH23,BJ23),2)+$C23/2&gt;V23)),($F$5/$C$4),0))))</f>
        <v/>
      </c>
      <c r="X23" s="281" t="str">
        <f t="shared" si="31"/>
        <v/>
      </c>
      <c r="Y23" s="280" t="str">
        <f t="shared" ref="Y23:Y78" si="101">IF($B23="","",IF(X23="","",IF($L$4="Media aritmética",(X23&lt;=$C23)*($F$5/$C$4)+(X23&gt;$C23)*0,IF(AND(ROUND(AVERAGE($D23,$F23,$H23,$J23,$L23,$N23,$P23,$R23,$T23,$V23,$X23,$Z23,$AB23,$AD23,$AF23,$AH23,$AJ23,AL23,AN23,AP23,AR23,AT23,AV23,AX23,AZ23,BB23,BD23,BF23,BH23,BJ23),2)-$C23/2&lt;=X23,(ROUND(AVERAGE($D23,$F23,$H23,$J23,$L23,$N23,$P23,$R23,$T23,$V23,$X23,$Z23,$AB23,$AD23,$AF23,$AH23,$AJ23,AL23,AN23,AP23,AR23,AT23,AV23,AX23,AZ23,BB23,BD23,BF23,BH23,BJ23),2)+$C23/2&gt;X23)),($F$5/$C$4),0))))</f>
        <v/>
      </c>
      <c r="Z23" s="281" t="str">
        <f t="shared" si="32"/>
        <v/>
      </c>
      <c r="AA23" s="280" t="str">
        <f t="shared" ref="AA23:AA78" si="102">IF($B23="","",IF(Z23="","",IF($L$4="Media aritmética",(Z23&lt;=$C23)*($F$5/$C$4)+(Z23&gt;$C23)*0,IF(AND(ROUND(AVERAGE($D23,$F23,$H23,$J23,$L23,$N23,$P23,$R23,$T23,$V23,$X23,$Z23,$AB23,$AD23,$AF23,$AH23,$AJ23,AL23,AN23,AP23,AR23,AT23,AV23,AX23,AZ23,BB23,BD23,BF23,BH23,BJ23),2)-$C23/2&lt;=Z23,(ROUND(AVERAGE($D23,$F23,$H23,$J23,$L23,$N23,$P23,$R23,$T23,$V23,$X23,$Z23,$AB23,$AD23,$AF23,$AH23,$AJ23,AL23,AN23,AP23,AR23,AT23,AV23,AX23,AZ23,BB23,BD23,BF23,BH23,BJ23),2)+$C23/2&gt;Z23)),($F$5/$C$4),0))))</f>
        <v/>
      </c>
      <c r="AB23" s="281" t="str">
        <f t="shared" si="33"/>
        <v/>
      </c>
      <c r="AC23" s="280" t="str">
        <f t="shared" ref="AC23:AC78" si="103">IF($B23="","",IF(AB23="","",IF($L$4="Media aritmética",(AB23&lt;=$C23)*($F$5/$C$4)+(AB23&gt;$C23)*0,IF(AND(ROUND(AVERAGE($D23,$F23,$H23,$J23,$L23,$N23,$P23,$R23,$T23,$V23,$X23,$Z23,$AB23,$AD23,$AF23,$AH23,$AJ23,AL23,AN23,AP23,AR23,AT23,AV23,AX23,AZ23,BB23,BD23,BF23,BH23,BJ23),2)-$C23/2&lt;=AB23,(ROUND(AVERAGE($D23,$F23,$H23,$J23,$L23,$N23,$P23,$R23,$T23,$V23,$X23,$Z23,$AB23,$AD23,$AF23,$AH23,$AJ23,AL23,AN23,AP23,AR23,AT23,AV23,AX23,AZ23,BB23,BD23,BF23,BH23,BJ23),2)+$C23/2&gt;AB23)),($F$5/$C$4),0))))</f>
        <v/>
      </c>
      <c r="AD23" s="281" t="str">
        <f t="shared" si="34"/>
        <v/>
      </c>
      <c r="AE23" s="280" t="str">
        <f t="shared" ref="AE23:AE78" si="104">IF($B23="","",IF(AD23="","",IF($L$4="Media aritmética",(AD23&lt;=$C23)*($F$5/$C$4)+(AD23&gt;$C23)*0,IF(AND(ROUND(AVERAGE($D23,$F23,$H23,$J23,$L23,$N23,$P23,$R23,$T23,$V23,$X23,$Z23,$AB23,$AD23,$AF23,$AH23,$AJ23,AL23,AN23,AP23,AR23,AT23,AV23,AX23,AZ23,BB23,BD23,BF23,BH23,BJ23),2)-$C23/2&lt;=AD23,(ROUND(AVERAGE($D23,$F23,$H23,$J23,$L23,$N23,$P23,$R23,$T23,$V23,$X23,$Z23,$AB23,$AD23,$AF23,$AH23,$AJ23,AL23,AN23,AP23,AR23,AT23,AV23,AX23,AZ23,BB23,BD23,BF23,BH23,BJ23),2)+$C23/2&gt;AD23)),($F$5/$C$4),0))))</f>
        <v/>
      </c>
      <c r="AF23" s="281" t="str">
        <f t="shared" si="35"/>
        <v/>
      </c>
      <c r="AG23" s="280" t="str">
        <f t="shared" ref="AG23:AG78" si="105">IF($B23="","",IF(AF23="","",IF($L$4="Media aritmética",(AF23&lt;=$C23)*($F$5/$C$4)+(AF23&gt;$C23)*0,IF(AND(ROUND(AVERAGE($D23,$F23,$H23,$J23,$L23,$N23,$P23,$R23,$T23,$V23,$X23,$Z23,$AB23,$AD23,$AF23,$AH23,$AJ23,AL23,AN23,AP23,AR23,AT23,AV23,AX23,AZ23,BB23,BD23,BF23,BH23,BJ23),2)-$C23/2&lt;=AF23,(ROUND(AVERAGE($D23,$F23,$H23,$J23,$L23,$N23,$P23,$R23,$T23,$V23,$X23,$Z23,$AB23,$AD23,$AF23,$AH23,$AJ23,AL23,AN23,AP23,AR23,AT23,AV23,AX23,AZ23,BB23,BD23,BF23,BH23,BJ23),2)+$C23/2&gt;AF23)),($F$5/$C$4),0))))</f>
        <v/>
      </c>
      <c r="AH23" s="281" t="str">
        <f t="shared" si="36"/>
        <v/>
      </c>
      <c r="AI23" s="280" t="str">
        <f t="shared" ref="AI23:AI78" si="106">IF($B23="","",IF(AH23="","",IF($L$4="Media aritmética",(AH23&lt;=$C23)*($F$5/$C$4)+(AH23&gt;$C23)*0,IF(AND(ROUND(AVERAGE($D23,$F23,$H23,$J23,$L23,$N23,$P23,$R23,$T23,$V23,$X23,$Z23,$AB23,$AD23,$AF23,$AH23,$AJ23,AL23,AN23,AP23,AR23,AT23,AV23,AX23,AZ23,BB23,BD23,BF23,BH23,BJ23),2)-$C23/2&lt;=AH23,(ROUND(AVERAGE($D23,$F23,$H23,$J23,$L23,$N23,$P23,$R23,$T23,$V23,$X23,$Z23,$AB23,$AD23,$AF23,$AH23,$AJ23,AL23,AN23,AP23,AR23,AT23,AV23,AX23,AZ23,BB23,BD23,BF23,BH23,BJ23),2)+$C23/2&gt;AH23)),($F$5/$C$4),0))))</f>
        <v/>
      </c>
      <c r="AJ23" s="281" t="str">
        <f t="shared" si="37"/>
        <v/>
      </c>
      <c r="AK23" s="280" t="str">
        <f t="shared" ref="AK23:AK78" si="107">IF($B23="","",IF(AJ23="","",IF($L$4="Media aritmética",(AJ23&lt;=$C23)*($F$5/$C$4)+(AJ23&gt;$C23)*0,IF(AND(ROUND(AVERAGE($D23,$F23,$H23,$J23,$L23,$N23,$P23,$R23,$T23,$V23,$X23,$Z23,$AB23,$AD23,$AF23,$AH23,$AJ23,AL23,AN23,AP23,AR23,AT23,AV23,AX23,AZ23,BB23,BD23,BF23,BH23,BJ23),2)-$C23/2&lt;=AJ23,(ROUND(AVERAGE($D23,$F23,$H23,$J23,$L23,$N23,$P23,$R23,$T23,$V23,$X23,$Z23,$AB23,$AD23,$AF23,$AH23,$AJ23,AL23,AN23,AP23,AR23,AT23,AV23,AX23,AZ23,BB23,BD23,BF23,BH23,BJ23),2)+$C23/2&gt;AJ23)),($F$5/$C$4),0))))</f>
        <v/>
      </c>
      <c r="AL23" s="281" t="str">
        <f t="shared" si="38"/>
        <v/>
      </c>
      <c r="AM23" s="280" t="str">
        <f t="shared" ref="AM23:AM78" si="108">IF($B23="","",IF(AL23="","",IF($L$4="Media aritmética",(AL23&lt;=$C23)*($F$5/$C$4)+(AL23&gt;$C23)*0,IF(AND(ROUND(AVERAGE($D23,$F23,$H23,$J23,$L23,$N23,$P23,$R23,$T23,$V23,$X23,$Z23,$AB23,$AD23,$AF23,$AH23,$AJ23,AL23,AN23,AP23,AR23,AT23,AV23,AX23,AZ23,BB23,BD23,BF23,BH23,BJ23),2)-$C23/2&lt;=AL23,(ROUND(AVERAGE($D23,$F23,$H23,$J23,$L23,$N23,$P23,$R23,$T23,$V23,$X23,$Z23,$AB23,$AD23,$AF23,$AH23,$AJ23,AL23,AN23,AP23,AR23,AT23,AV23,AX23,AZ23,BB23,BD23,BF23,BH23,BJ23),2)+$C23/2&gt;AL23)),($F$5/$C$4),0))))</f>
        <v/>
      </c>
      <c r="AN23" s="281" t="str">
        <f t="shared" si="39"/>
        <v/>
      </c>
      <c r="AO23" s="280" t="str">
        <f t="shared" ref="AO23:AO78" si="109">IF($B23="","",IF(AN23="","",IF($L$4="Media aritmética",(AN23&lt;=$C23)*($F$5/$C$4)+(AN23&gt;$C23)*0,IF(AND(ROUND(AVERAGE($D23,$F23,$H23,$J23,$L23,$N23,$P23,$R23,$T23,$V23,$X23,$Z23,$AB23,$AD23,$AF23,$AH23,$AJ23,AL23,AN23,AP23,AR23,AT23,AV23,AX23,AZ23,BB23,BD23,BF23,BH23,BJ23),2)-$C23/2&lt;=AN23,(ROUND(AVERAGE($D23,$F23,$H23,$J23,$L23,$N23,$P23,$R23,$T23,$V23,$X23,$Z23,$AB23,$AD23,$AF23,$AH23,$AJ23,AL23,AN23,AP23,AR23,AT23,AV23,AX23,AZ23,BB23,BD23,BF23,BH23,BJ23),2)+$C23/2&gt;AN23)),($F$5/$C$4),0))))</f>
        <v/>
      </c>
      <c r="AP23" s="281" t="str">
        <f t="shared" si="40"/>
        <v/>
      </c>
      <c r="AQ23" s="280" t="str">
        <f t="shared" ref="AQ23:AQ78" si="110">IF($B23="","",IF(AP23="","",IF($L$4="Media aritmética",(AP23&lt;=$C23)*($F$5/$C$4)+(AP23&gt;$C23)*0,IF(AND(ROUND(AVERAGE($D23,$F23,$H23,$J23,$L23,$N23,$P23,$R23,$T23,$V23,$X23,$Z23,$AB23,$AD23,$AF23,$AH23,$AJ23,AL23,AN23,AP23,AR23,AT23,AV23,AX23,AZ23,BB23,BD23,BF23,BH23,BJ23),2)-$C23/2&lt;=AP23,(ROUND(AVERAGE($D23,$F23,$H23,$J23,$L23,$N23,$P23,$R23,$T23,$V23,$X23,$Z23,$AB23,$AD23,$AF23,$AH23,$AJ23,AL23,AN23,AP23,AR23,AT23,AV23,AX23,AZ23,BB23,BD23,BF23,BH23,BJ23),2)+$C23/2&gt;AP23)),($F$5/$C$4),0))))</f>
        <v/>
      </c>
      <c r="AR23" s="281" t="str">
        <f t="shared" si="41"/>
        <v/>
      </c>
      <c r="AS23" s="280" t="str">
        <f t="shared" ref="AS23:AS78" si="111">IF($B23="","",IF(AR23="","",IF($L$4="Media aritmética",(AR23&lt;=$C23)*($F$5/$C$4)+(AR23&gt;$C23)*0,IF(AND(ROUND(AVERAGE($D23,$F23,$H23,$J23,$L23,$N23,$P23,$R23,$T23,$V23,$X23,$Z23,$AB23,$AD23,$AF23,$AH23,$AJ23,AL23,AN23,AP23,AR23,AT23,AV23,AX23,AZ23,BB23,BD23,BF23,BH23,BJ23),2)-$C23/2&lt;=AR23,(ROUND(AVERAGE($D23,$F23,$H23,$J23,$L23,$N23,$P23,$R23,$T23,$V23,$X23,$Z23,$AB23,$AD23,$AF23,$AH23,$AJ23,AL23,AN23,AP23,AR23,AT23,AV23,AX23,AZ23,BB23,BD23,BF23,BH23,BJ23),2)+$C23/2&gt;AR23)),($F$5/$C$4),0))))</f>
        <v/>
      </c>
      <c r="AT23" s="281" t="str">
        <f t="shared" si="42"/>
        <v/>
      </c>
      <c r="AU23" s="280" t="str">
        <f t="shared" ref="AU23:AU78" si="112">IF($B23="","",IF(AT23="","",IF($L$4="Media aritmética",(AT23&lt;=$C23)*($F$5/$C$4)+(AT23&gt;$C23)*0,IF(AND(ROUND(AVERAGE($D23,$F23,$H23,$J23,$L23,$N23,$P23,$R23,$T23,$V23,$X23,$Z23,$AB23,$AD23,$AF23,$AH23,$AJ23,AL23,AN23,AP23,AR23,AT23,AV23,AX23,AZ23,BB23,BD23,BF23,BH23,BJ23),2)-$C23/2&lt;=AT23,(ROUND(AVERAGE($D23,$F23,$H23,$J23,$L23,$N23,$P23,$R23,$T23,$V23,$X23,$Z23,$AB23,$AD23,$AF23,$AH23,$AJ23,AL23,AN23,AP23,AR23,AT23,AV23,AX23,AZ23,BB23,BD23,BF23,BH23,BJ23),2)+$C23/2&gt;AT23)),($F$5/$C$4),0))))</f>
        <v/>
      </c>
      <c r="AV23" s="281" t="str">
        <f t="shared" si="43"/>
        <v/>
      </c>
      <c r="AW23" s="280" t="str">
        <f t="shared" ref="AW23:AW78" si="113">IF($B23="","",IF(AV23="","",IF($L$4="Media aritmética",(AV23&lt;=$C23)*($F$5/$C$4)+(AV23&gt;$C23)*0,IF(AND(ROUND(AVERAGE($D23,$F23,$H23,$J23,$L23,$N23,$P23,$R23,$T23,$V23,$X23,$Z23,$AB23,$AD23,$AF23,$AH23,$AJ23,AL23,AN23,AP23,AR23,AT23,AV23,AX23,AZ23,BB23,BD23,BF23,BH23,BJ23),2)-$C23/2&lt;=AV23,(ROUND(AVERAGE($D23,$F23,$H23,$J23,$L23,$N23,$P23,$R23,$T23,$V23,$X23,$Z23,$AB23,$AD23,$AF23,$AH23,$AJ23,AL23,AN23,AP23,AR23,AT23,AV23,AX23,AZ23,BB23,BD23,BF23,BH23,BJ23),2)+$C23/2&gt;AV23)),($F$5/$C$4),0))))</f>
        <v/>
      </c>
      <c r="AX23" s="281" t="str">
        <f t="shared" si="44"/>
        <v/>
      </c>
      <c r="AY23" s="280" t="str">
        <f t="shared" ref="AY23:AY78" si="114">IF($B23="","",IF(AX23="","",IF($L$4="Media aritmética",(AX23&lt;=$C23)*($F$5/$C$4)+(AX23&gt;$C23)*0,IF(AND(ROUND(AVERAGE($D23,$F23,$H23,$J23,$L23,$N23,$P23,$R23,$T23,$V23,$X23,$Z23,$AB23,$AD23,$AF23,$AH23,$AJ23,AL23,AN23,AP23,AR23,AT23,AV23,AX23,AZ23,BB23,BD23,BF23,BH23,BJ23),2)-$C23/2&lt;=AX23,(ROUND(AVERAGE($D23,$F23,$H23,$J23,$L23,$N23,$P23,$R23,$T23,$V23,$X23,$Z23,$AB23,$AD23,$AF23,$AH23,$AJ23,AL23,AN23,AP23,AR23,AT23,AV23,AX23,AZ23,BB23,BD23,BF23,BH23,BJ23),2)+$C23/2&gt;AX23)),($F$5/$C$4),0))))</f>
        <v/>
      </c>
      <c r="AZ23" s="281" t="str">
        <f t="shared" si="45"/>
        <v/>
      </c>
      <c r="BA23" s="280"/>
      <c r="BB23" s="281" t="str">
        <f t="shared" si="46"/>
        <v/>
      </c>
      <c r="BC23" s="280" t="str">
        <f t="shared" si="75"/>
        <v/>
      </c>
      <c r="BD23" s="281" t="str">
        <f t="shared" si="47"/>
        <v/>
      </c>
      <c r="BE23" s="280" t="str">
        <f t="shared" si="76"/>
        <v/>
      </c>
      <c r="BF23" s="281"/>
      <c r="BG23" s="280"/>
      <c r="BH23" s="281"/>
      <c r="BI23" s="280"/>
      <c r="BJ23" s="281"/>
      <c r="BK23" s="280"/>
    </row>
    <row r="24" spans="1:73" s="66" customFormat="1" ht="21" hidden="1" customHeight="1">
      <c r="A24" s="238">
        <f t="shared" ref="A24:A118" si="115">+A23+1</f>
        <v>11</v>
      </c>
      <c r="B24" s="283"/>
      <c r="C24" s="364" t="str">
        <f t="shared" si="89"/>
        <v/>
      </c>
      <c r="D24" s="366" t="str">
        <f t="shared" si="90"/>
        <v/>
      </c>
      <c r="E24" s="280" t="str">
        <f t="shared" si="26"/>
        <v/>
      </c>
      <c r="F24" s="281" t="str">
        <f t="shared" si="91"/>
        <v/>
      </c>
      <c r="G24" s="280" t="str">
        <f t="shared" si="51"/>
        <v/>
      </c>
      <c r="H24" s="281" t="str">
        <f t="shared" si="92"/>
        <v/>
      </c>
      <c r="I24" s="280" t="str">
        <f t="shared" si="52"/>
        <v/>
      </c>
      <c r="J24" s="281" t="str">
        <f t="shared" si="93"/>
        <v/>
      </c>
      <c r="K24" s="280" t="str">
        <f t="shared" si="95"/>
        <v/>
      </c>
      <c r="L24" s="281"/>
      <c r="M24" s="280" t="str">
        <f t="shared" si="54"/>
        <v/>
      </c>
      <c r="N24" s="281" t="str">
        <f t="shared" si="94"/>
        <v/>
      </c>
      <c r="O24" s="280" t="str">
        <f t="shared" si="96"/>
        <v/>
      </c>
      <c r="P24" s="281" t="str">
        <f t="shared" si="27"/>
        <v/>
      </c>
      <c r="Q24" s="280" t="str">
        <f t="shared" si="97"/>
        <v/>
      </c>
      <c r="R24" s="281" t="str">
        <f t="shared" si="28"/>
        <v/>
      </c>
      <c r="S24" s="280" t="str">
        <f t="shared" si="98"/>
        <v/>
      </c>
      <c r="T24" s="281" t="str">
        <f t="shared" si="29"/>
        <v/>
      </c>
      <c r="U24" s="280" t="str">
        <f t="shared" si="99"/>
        <v/>
      </c>
      <c r="V24" s="281" t="str">
        <f t="shared" si="30"/>
        <v/>
      </c>
      <c r="W24" s="280" t="str">
        <f t="shared" si="100"/>
        <v/>
      </c>
      <c r="X24" s="281" t="str">
        <f t="shared" si="31"/>
        <v/>
      </c>
      <c r="Y24" s="280" t="str">
        <f t="shared" si="101"/>
        <v/>
      </c>
      <c r="Z24" s="281" t="str">
        <f t="shared" si="32"/>
        <v/>
      </c>
      <c r="AA24" s="280" t="str">
        <f t="shared" si="102"/>
        <v/>
      </c>
      <c r="AB24" s="281" t="str">
        <f t="shared" si="33"/>
        <v/>
      </c>
      <c r="AC24" s="280" t="str">
        <f t="shared" si="103"/>
        <v/>
      </c>
      <c r="AD24" s="281" t="str">
        <f t="shared" si="34"/>
        <v/>
      </c>
      <c r="AE24" s="280" t="str">
        <f t="shared" si="104"/>
        <v/>
      </c>
      <c r="AF24" s="281" t="str">
        <f t="shared" si="35"/>
        <v/>
      </c>
      <c r="AG24" s="280" t="str">
        <f t="shared" si="105"/>
        <v/>
      </c>
      <c r="AH24" s="281" t="str">
        <f t="shared" si="36"/>
        <v/>
      </c>
      <c r="AI24" s="280" t="str">
        <f t="shared" si="106"/>
        <v/>
      </c>
      <c r="AJ24" s="281" t="str">
        <f t="shared" si="37"/>
        <v/>
      </c>
      <c r="AK24" s="280" t="str">
        <f t="shared" si="107"/>
        <v/>
      </c>
      <c r="AL24" s="281" t="str">
        <f t="shared" si="38"/>
        <v/>
      </c>
      <c r="AM24" s="280" t="str">
        <f t="shared" si="108"/>
        <v/>
      </c>
      <c r="AN24" s="281" t="str">
        <f t="shared" si="39"/>
        <v/>
      </c>
      <c r="AO24" s="280" t="str">
        <f t="shared" si="109"/>
        <v/>
      </c>
      <c r="AP24" s="281" t="str">
        <f t="shared" si="40"/>
        <v/>
      </c>
      <c r="AQ24" s="280" t="str">
        <f t="shared" si="110"/>
        <v/>
      </c>
      <c r="AR24" s="281" t="str">
        <f t="shared" si="41"/>
        <v/>
      </c>
      <c r="AS24" s="280" t="str">
        <f t="shared" si="111"/>
        <v/>
      </c>
      <c r="AT24" s="281" t="str">
        <f t="shared" si="42"/>
        <v/>
      </c>
      <c r="AU24" s="280" t="str">
        <f t="shared" si="112"/>
        <v/>
      </c>
      <c r="AV24" s="281" t="str">
        <f t="shared" si="43"/>
        <v/>
      </c>
      <c r="AW24" s="280" t="str">
        <f t="shared" si="113"/>
        <v/>
      </c>
      <c r="AX24" s="281" t="str">
        <f t="shared" si="44"/>
        <v/>
      </c>
      <c r="AY24" s="280" t="str">
        <f t="shared" si="114"/>
        <v/>
      </c>
      <c r="AZ24" s="281" t="str">
        <f t="shared" si="45"/>
        <v/>
      </c>
      <c r="BA24" s="280"/>
      <c r="BB24" s="281" t="str">
        <f t="shared" si="46"/>
        <v/>
      </c>
      <c r="BC24" s="280" t="str">
        <f t="shared" si="75"/>
        <v/>
      </c>
      <c r="BD24" s="281" t="str">
        <f t="shared" si="47"/>
        <v/>
      </c>
      <c r="BE24" s="280" t="str">
        <f t="shared" si="76"/>
        <v/>
      </c>
      <c r="BF24" s="281"/>
      <c r="BG24" s="280"/>
      <c r="BH24" s="281"/>
      <c r="BI24" s="280"/>
      <c r="BJ24" s="281"/>
      <c r="BK24" s="280"/>
    </row>
    <row r="25" spans="1:73" s="66" customFormat="1" ht="21" hidden="1" customHeight="1">
      <c r="A25" s="238">
        <f t="shared" si="115"/>
        <v>12</v>
      </c>
      <c r="B25" s="283"/>
      <c r="C25" s="364" t="str">
        <f t="shared" si="89"/>
        <v/>
      </c>
      <c r="D25" s="366" t="str">
        <f t="shared" si="90"/>
        <v/>
      </c>
      <c r="E25" s="280" t="str">
        <f t="shared" si="26"/>
        <v/>
      </c>
      <c r="F25" s="281" t="str">
        <f t="shared" si="91"/>
        <v/>
      </c>
      <c r="G25" s="280" t="str">
        <f t="shared" si="51"/>
        <v/>
      </c>
      <c r="H25" s="281" t="str">
        <f t="shared" si="92"/>
        <v/>
      </c>
      <c r="I25" s="280" t="str">
        <f t="shared" si="52"/>
        <v/>
      </c>
      <c r="J25" s="281" t="str">
        <f t="shared" si="93"/>
        <v/>
      </c>
      <c r="K25" s="280" t="str">
        <f t="shared" si="95"/>
        <v/>
      </c>
      <c r="L25" s="281"/>
      <c r="M25" s="280" t="str">
        <f t="shared" si="54"/>
        <v/>
      </c>
      <c r="N25" s="281" t="str">
        <f t="shared" si="94"/>
        <v/>
      </c>
      <c r="O25" s="280" t="str">
        <f t="shared" si="96"/>
        <v/>
      </c>
      <c r="P25" s="281" t="str">
        <f t="shared" si="27"/>
        <v/>
      </c>
      <c r="Q25" s="280" t="str">
        <f t="shared" si="97"/>
        <v/>
      </c>
      <c r="R25" s="281" t="str">
        <f t="shared" si="28"/>
        <v/>
      </c>
      <c r="S25" s="280" t="str">
        <f t="shared" si="98"/>
        <v/>
      </c>
      <c r="T25" s="281" t="str">
        <f t="shared" si="29"/>
        <v/>
      </c>
      <c r="U25" s="280" t="str">
        <f t="shared" si="99"/>
        <v/>
      </c>
      <c r="V25" s="281" t="str">
        <f t="shared" si="30"/>
        <v/>
      </c>
      <c r="W25" s="280" t="str">
        <f t="shared" si="100"/>
        <v/>
      </c>
      <c r="X25" s="281" t="str">
        <f t="shared" si="31"/>
        <v/>
      </c>
      <c r="Y25" s="280" t="str">
        <f t="shared" si="101"/>
        <v/>
      </c>
      <c r="Z25" s="281" t="str">
        <f t="shared" si="32"/>
        <v/>
      </c>
      <c r="AA25" s="280" t="str">
        <f t="shared" si="102"/>
        <v/>
      </c>
      <c r="AB25" s="281" t="str">
        <f t="shared" si="33"/>
        <v/>
      </c>
      <c r="AC25" s="280" t="str">
        <f t="shared" si="103"/>
        <v/>
      </c>
      <c r="AD25" s="281" t="str">
        <f t="shared" si="34"/>
        <v/>
      </c>
      <c r="AE25" s="280" t="str">
        <f t="shared" si="104"/>
        <v/>
      </c>
      <c r="AF25" s="281" t="str">
        <f t="shared" si="35"/>
        <v/>
      </c>
      <c r="AG25" s="280" t="str">
        <f t="shared" si="105"/>
        <v/>
      </c>
      <c r="AH25" s="281" t="str">
        <f t="shared" si="36"/>
        <v/>
      </c>
      <c r="AI25" s="280" t="str">
        <f t="shared" si="106"/>
        <v/>
      </c>
      <c r="AJ25" s="281" t="str">
        <f t="shared" si="37"/>
        <v/>
      </c>
      <c r="AK25" s="280" t="str">
        <f t="shared" si="107"/>
        <v/>
      </c>
      <c r="AL25" s="281" t="str">
        <f t="shared" si="38"/>
        <v/>
      </c>
      <c r="AM25" s="280" t="str">
        <f t="shared" si="108"/>
        <v/>
      </c>
      <c r="AN25" s="281" t="str">
        <f t="shared" si="39"/>
        <v/>
      </c>
      <c r="AO25" s="280" t="str">
        <f t="shared" si="109"/>
        <v/>
      </c>
      <c r="AP25" s="281" t="str">
        <f t="shared" si="40"/>
        <v/>
      </c>
      <c r="AQ25" s="280" t="str">
        <f t="shared" si="110"/>
        <v/>
      </c>
      <c r="AR25" s="281" t="str">
        <f t="shared" si="41"/>
        <v/>
      </c>
      <c r="AS25" s="280" t="str">
        <f t="shared" si="111"/>
        <v/>
      </c>
      <c r="AT25" s="281" t="str">
        <f t="shared" si="42"/>
        <v/>
      </c>
      <c r="AU25" s="280" t="str">
        <f t="shared" si="112"/>
        <v/>
      </c>
      <c r="AV25" s="281" t="str">
        <f t="shared" si="43"/>
        <v/>
      </c>
      <c r="AW25" s="280" t="str">
        <f t="shared" si="113"/>
        <v/>
      </c>
      <c r="AX25" s="281" t="str">
        <f t="shared" si="44"/>
        <v/>
      </c>
      <c r="AY25" s="280" t="str">
        <f t="shared" si="114"/>
        <v/>
      </c>
      <c r="AZ25" s="281" t="str">
        <f t="shared" si="45"/>
        <v/>
      </c>
      <c r="BA25" s="280"/>
      <c r="BB25" s="281" t="str">
        <f t="shared" si="46"/>
        <v/>
      </c>
      <c r="BC25" s="280" t="str">
        <f t="shared" si="75"/>
        <v/>
      </c>
      <c r="BD25" s="281" t="str">
        <f t="shared" si="47"/>
        <v/>
      </c>
      <c r="BE25" s="280" t="str">
        <f t="shared" si="76"/>
        <v/>
      </c>
      <c r="BF25" s="281"/>
      <c r="BG25" s="280"/>
      <c r="BH25" s="281"/>
      <c r="BI25" s="280"/>
      <c r="BJ25" s="281"/>
      <c r="BK25" s="280"/>
    </row>
    <row r="26" spans="1:73" s="66" customFormat="1" ht="21" hidden="1" customHeight="1">
      <c r="A26" s="238">
        <f t="shared" si="115"/>
        <v>13</v>
      </c>
      <c r="B26" s="283"/>
      <c r="C26" s="364" t="str">
        <f t="shared" si="89"/>
        <v/>
      </c>
      <c r="D26" s="366" t="str">
        <f t="shared" si="90"/>
        <v/>
      </c>
      <c r="E26" s="280" t="str">
        <f t="shared" si="26"/>
        <v/>
      </c>
      <c r="F26" s="281" t="str">
        <f t="shared" si="91"/>
        <v/>
      </c>
      <c r="G26" s="280" t="str">
        <f t="shared" si="51"/>
        <v/>
      </c>
      <c r="H26" s="281" t="str">
        <f t="shared" si="92"/>
        <v/>
      </c>
      <c r="I26" s="280" t="str">
        <f t="shared" si="52"/>
        <v/>
      </c>
      <c r="J26" s="281" t="str">
        <f t="shared" si="93"/>
        <v/>
      </c>
      <c r="K26" s="280" t="str">
        <f t="shared" si="95"/>
        <v/>
      </c>
      <c r="L26" s="281"/>
      <c r="M26" s="280" t="str">
        <f t="shared" si="54"/>
        <v/>
      </c>
      <c r="N26" s="281" t="str">
        <f t="shared" si="94"/>
        <v/>
      </c>
      <c r="O26" s="280" t="str">
        <f t="shared" si="96"/>
        <v/>
      </c>
      <c r="P26" s="281" t="str">
        <f t="shared" si="27"/>
        <v/>
      </c>
      <c r="Q26" s="280" t="str">
        <f t="shared" si="97"/>
        <v/>
      </c>
      <c r="R26" s="281" t="str">
        <f t="shared" si="28"/>
        <v/>
      </c>
      <c r="S26" s="280" t="str">
        <f t="shared" si="98"/>
        <v/>
      </c>
      <c r="T26" s="281" t="str">
        <f t="shared" si="29"/>
        <v/>
      </c>
      <c r="U26" s="280" t="str">
        <f t="shared" si="99"/>
        <v/>
      </c>
      <c r="V26" s="281" t="str">
        <f t="shared" si="30"/>
        <v/>
      </c>
      <c r="W26" s="280" t="str">
        <f t="shared" si="100"/>
        <v/>
      </c>
      <c r="X26" s="281" t="str">
        <f t="shared" si="31"/>
        <v/>
      </c>
      <c r="Y26" s="280" t="str">
        <f t="shared" si="101"/>
        <v/>
      </c>
      <c r="Z26" s="281" t="str">
        <f t="shared" si="32"/>
        <v/>
      </c>
      <c r="AA26" s="280" t="str">
        <f t="shared" si="102"/>
        <v/>
      </c>
      <c r="AB26" s="281" t="str">
        <f t="shared" si="33"/>
        <v/>
      </c>
      <c r="AC26" s="280" t="str">
        <f t="shared" si="103"/>
        <v/>
      </c>
      <c r="AD26" s="281" t="str">
        <f t="shared" si="34"/>
        <v/>
      </c>
      <c r="AE26" s="280" t="str">
        <f t="shared" si="104"/>
        <v/>
      </c>
      <c r="AF26" s="281" t="str">
        <f t="shared" si="35"/>
        <v/>
      </c>
      <c r="AG26" s="280" t="str">
        <f t="shared" si="105"/>
        <v/>
      </c>
      <c r="AH26" s="281" t="str">
        <f t="shared" si="36"/>
        <v/>
      </c>
      <c r="AI26" s="280" t="str">
        <f t="shared" si="106"/>
        <v/>
      </c>
      <c r="AJ26" s="281" t="str">
        <f t="shared" si="37"/>
        <v/>
      </c>
      <c r="AK26" s="280" t="str">
        <f t="shared" si="107"/>
        <v/>
      </c>
      <c r="AL26" s="281" t="str">
        <f t="shared" si="38"/>
        <v/>
      </c>
      <c r="AM26" s="280" t="str">
        <f t="shared" si="108"/>
        <v/>
      </c>
      <c r="AN26" s="281" t="str">
        <f t="shared" si="39"/>
        <v/>
      </c>
      <c r="AO26" s="280" t="str">
        <f t="shared" si="109"/>
        <v/>
      </c>
      <c r="AP26" s="281" t="str">
        <f t="shared" si="40"/>
        <v/>
      </c>
      <c r="AQ26" s="280" t="str">
        <f t="shared" si="110"/>
        <v/>
      </c>
      <c r="AR26" s="281" t="str">
        <f t="shared" si="41"/>
        <v/>
      </c>
      <c r="AS26" s="280" t="str">
        <f t="shared" si="111"/>
        <v/>
      </c>
      <c r="AT26" s="281" t="str">
        <f t="shared" si="42"/>
        <v/>
      </c>
      <c r="AU26" s="280" t="str">
        <f t="shared" si="112"/>
        <v/>
      </c>
      <c r="AV26" s="281" t="str">
        <f t="shared" si="43"/>
        <v/>
      </c>
      <c r="AW26" s="280" t="str">
        <f t="shared" si="113"/>
        <v/>
      </c>
      <c r="AX26" s="281" t="str">
        <f t="shared" si="44"/>
        <v/>
      </c>
      <c r="AY26" s="280" t="str">
        <f t="shared" si="114"/>
        <v/>
      </c>
      <c r="AZ26" s="281" t="str">
        <f t="shared" si="45"/>
        <v/>
      </c>
      <c r="BA26" s="280"/>
      <c r="BB26" s="281" t="str">
        <f t="shared" si="46"/>
        <v/>
      </c>
      <c r="BC26" s="280" t="str">
        <f t="shared" si="75"/>
        <v/>
      </c>
      <c r="BD26" s="281" t="str">
        <f t="shared" si="47"/>
        <v/>
      </c>
      <c r="BE26" s="280" t="str">
        <f t="shared" si="76"/>
        <v/>
      </c>
      <c r="BF26" s="281"/>
      <c r="BG26" s="280"/>
      <c r="BH26" s="281"/>
      <c r="BI26" s="280"/>
      <c r="BJ26" s="281"/>
      <c r="BK26" s="280"/>
    </row>
    <row r="27" spans="1:73" s="66" customFormat="1" ht="21" hidden="1" customHeight="1">
      <c r="A27" s="238">
        <f t="shared" si="115"/>
        <v>14</v>
      </c>
      <c r="B27" s="283"/>
      <c r="C27" s="364" t="str">
        <f t="shared" si="89"/>
        <v/>
      </c>
      <c r="D27" s="366" t="str">
        <f t="shared" si="90"/>
        <v/>
      </c>
      <c r="E27" s="280" t="str">
        <f t="shared" si="26"/>
        <v/>
      </c>
      <c r="F27" s="281" t="str">
        <f t="shared" si="91"/>
        <v/>
      </c>
      <c r="G27" s="280" t="str">
        <f t="shared" si="51"/>
        <v/>
      </c>
      <c r="H27" s="281" t="str">
        <f t="shared" si="92"/>
        <v/>
      </c>
      <c r="I27" s="280" t="str">
        <f t="shared" si="52"/>
        <v/>
      </c>
      <c r="J27" s="281" t="str">
        <f t="shared" si="93"/>
        <v/>
      </c>
      <c r="K27" s="280" t="str">
        <f t="shared" si="95"/>
        <v/>
      </c>
      <c r="L27" s="281"/>
      <c r="M27" s="280" t="str">
        <f t="shared" si="54"/>
        <v/>
      </c>
      <c r="N27" s="281" t="str">
        <f t="shared" si="94"/>
        <v/>
      </c>
      <c r="O27" s="280" t="str">
        <f t="shared" si="96"/>
        <v/>
      </c>
      <c r="P27" s="281" t="str">
        <f t="shared" si="27"/>
        <v/>
      </c>
      <c r="Q27" s="280" t="str">
        <f t="shared" si="97"/>
        <v/>
      </c>
      <c r="R27" s="281" t="str">
        <f t="shared" si="28"/>
        <v/>
      </c>
      <c r="S27" s="280" t="str">
        <f t="shared" si="98"/>
        <v/>
      </c>
      <c r="T27" s="281" t="str">
        <f t="shared" si="29"/>
        <v/>
      </c>
      <c r="U27" s="280" t="str">
        <f t="shared" si="99"/>
        <v/>
      </c>
      <c r="V27" s="281" t="str">
        <f t="shared" si="30"/>
        <v/>
      </c>
      <c r="W27" s="280" t="str">
        <f t="shared" si="100"/>
        <v/>
      </c>
      <c r="X27" s="281" t="str">
        <f t="shared" si="31"/>
        <v/>
      </c>
      <c r="Y27" s="280" t="str">
        <f t="shared" si="101"/>
        <v/>
      </c>
      <c r="Z27" s="281" t="str">
        <f t="shared" si="32"/>
        <v/>
      </c>
      <c r="AA27" s="280" t="str">
        <f t="shared" si="102"/>
        <v/>
      </c>
      <c r="AB27" s="281" t="str">
        <f t="shared" si="33"/>
        <v/>
      </c>
      <c r="AC27" s="280" t="str">
        <f t="shared" si="103"/>
        <v/>
      </c>
      <c r="AD27" s="281" t="str">
        <f t="shared" si="34"/>
        <v/>
      </c>
      <c r="AE27" s="280" t="str">
        <f t="shared" si="104"/>
        <v/>
      </c>
      <c r="AF27" s="281" t="str">
        <f t="shared" si="35"/>
        <v/>
      </c>
      <c r="AG27" s="280" t="str">
        <f t="shared" si="105"/>
        <v/>
      </c>
      <c r="AH27" s="281" t="str">
        <f t="shared" si="36"/>
        <v/>
      </c>
      <c r="AI27" s="280" t="str">
        <f t="shared" si="106"/>
        <v/>
      </c>
      <c r="AJ27" s="281" t="str">
        <f t="shared" si="37"/>
        <v/>
      </c>
      <c r="AK27" s="280" t="str">
        <f t="shared" si="107"/>
        <v/>
      </c>
      <c r="AL27" s="281" t="str">
        <f t="shared" si="38"/>
        <v/>
      </c>
      <c r="AM27" s="280" t="str">
        <f t="shared" si="108"/>
        <v/>
      </c>
      <c r="AN27" s="281" t="str">
        <f t="shared" si="39"/>
        <v/>
      </c>
      <c r="AO27" s="280" t="str">
        <f t="shared" si="109"/>
        <v/>
      </c>
      <c r="AP27" s="281" t="str">
        <f t="shared" si="40"/>
        <v/>
      </c>
      <c r="AQ27" s="280" t="str">
        <f t="shared" si="110"/>
        <v/>
      </c>
      <c r="AR27" s="281" t="str">
        <f t="shared" si="41"/>
        <v/>
      </c>
      <c r="AS27" s="280" t="str">
        <f t="shared" si="111"/>
        <v/>
      </c>
      <c r="AT27" s="281" t="str">
        <f t="shared" si="42"/>
        <v/>
      </c>
      <c r="AU27" s="280" t="str">
        <f t="shared" si="112"/>
        <v/>
      </c>
      <c r="AV27" s="281" t="str">
        <f t="shared" si="43"/>
        <v/>
      </c>
      <c r="AW27" s="280" t="str">
        <f t="shared" si="113"/>
        <v/>
      </c>
      <c r="AX27" s="281" t="str">
        <f t="shared" si="44"/>
        <v/>
      </c>
      <c r="AY27" s="280" t="str">
        <f t="shared" si="114"/>
        <v/>
      </c>
      <c r="AZ27" s="281" t="str">
        <f t="shared" si="45"/>
        <v/>
      </c>
      <c r="BA27" s="280"/>
      <c r="BB27" s="281" t="str">
        <f t="shared" si="46"/>
        <v/>
      </c>
      <c r="BC27" s="280" t="str">
        <f t="shared" si="75"/>
        <v/>
      </c>
      <c r="BD27" s="281" t="str">
        <f t="shared" si="47"/>
        <v/>
      </c>
      <c r="BE27" s="280" t="str">
        <f t="shared" si="76"/>
        <v/>
      </c>
      <c r="BF27" s="281"/>
      <c r="BG27" s="280"/>
      <c r="BH27" s="281"/>
      <c r="BI27" s="280"/>
      <c r="BJ27" s="281"/>
      <c r="BK27" s="280"/>
    </row>
    <row r="28" spans="1:73" s="66" customFormat="1" ht="21" hidden="1" customHeight="1">
      <c r="A28" s="238">
        <f t="shared" si="115"/>
        <v>15</v>
      </c>
      <c r="B28" s="283"/>
      <c r="C28" s="364" t="str">
        <f t="shared" si="89"/>
        <v/>
      </c>
      <c r="D28" s="366" t="str">
        <f t="shared" si="90"/>
        <v/>
      </c>
      <c r="E28" s="280" t="str">
        <f t="shared" si="26"/>
        <v/>
      </c>
      <c r="F28" s="281" t="str">
        <f t="shared" si="91"/>
        <v/>
      </c>
      <c r="G28" s="280" t="str">
        <f t="shared" si="51"/>
        <v/>
      </c>
      <c r="H28" s="281" t="str">
        <f t="shared" si="92"/>
        <v/>
      </c>
      <c r="I28" s="280" t="str">
        <f t="shared" si="52"/>
        <v/>
      </c>
      <c r="J28" s="281" t="str">
        <f t="shared" si="93"/>
        <v/>
      </c>
      <c r="K28" s="280" t="str">
        <f t="shared" si="95"/>
        <v/>
      </c>
      <c r="L28" s="281"/>
      <c r="M28" s="280" t="str">
        <f t="shared" si="54"/>
        <v/>
      </c>
      <c r="N28" s="281" t="str">
        <f t="shared" si="94"/>
        <v/>
      </c>
      <c r="O28" s="280" t="str">
        <f t="shared" si="96"/>
        <v/>
      </c>
      <c r="P28" s="281" t="str">
        <f t="shared" si="27"/>
        <v/>
      </c>
      <c r="Q28" s="280" t="str">
        <f t="shared" si="97"/>
        <v/>
      </c>
      <c r="R28" s="281" t="str">
        <f t="shared" si="28"/>
        <v/>
      </c>
      <c r="S28" s="280" t="str">
        <f t="shared" si="98"/>
        <v/>
      </c>
      <c r="T28" s="281" t="str">
        <f t="shared" si="29"/>
        <v/>
      </c>
      <c r="U28" s="280" t="str">
        <f t="shared" si="99"/>
        <v/>
      </c>
      <c r="V28" s="281" t="str">
        <f t="shared" si="30"/>
        <v/>
      </c>
      <c r="W28" s="280" t="str">
        <f t="shared" si="100"/>
        <v/>
      </c>
      <c r="X28" s="281" t="str">
        <f t="shared" si="31"/>
        <v/>
      </c>
      <c r="Y28" s="280" t="str">
        <f t="shared" si="101"/>
        <v/>
      </c>
      <c r="Z28" s="281" t="str">
        <f t="shared" si="32"/>
        <v/>
      </c>
      <c r="AA28" s="280" t="str">
        <f t="shared" si="102"/>
        <v/>
      </c>
      <c r="AB28" s="281" t="str">
        <f t="shared" si="33"/>
        <v/>
      </c>
      <c r="AC28" s="280" t="str">
        <f t="shared" si="103"/>
        <v/>
      </c>
      <c r="AD28" s="281" t="str">
        <f t="shared" si="34"/>
        <v/>
      </c>
      <c r="AE28" s="280" t="str">
        <f t="shared" si="104"/>
        <v/>
      </c>
      <c r="AF28" s="281" t="str">
        <f t="shared" si="35"/>
        <v/>
      </c>
      <c r="AG28" s="280" t="str">
        <f t="shared" si="105"/>
        <v/>
      </c>
      <c r="AH28" s="281" t="str">
        <f t="shared" si="36"/>
        <v/>
      </c>
      <c r="AI28" s="280" t="str">
        <f t="shared" si="106"/>
        <v/>
      </c>
      <c r="AJ28" s="281" t="str">
        <f t="shared" si="37"/>
        <v/>
      </c>
      <c r="AK28" s="280" t="str">
        <f t="shared" si="107"/>
        <v/>
      </c>
      <c r="AL28" s="281" t="str">
        <f t="shared" si="38"/>
        <v/>
      </c>
      <c r="AM28" s="280" t="str">
        <f t="shared" si="108"/>
        <v/>
      </c>
      <c r="AN28" s="281" t="str">
        <f t="shared" si="39"/>
        <v/>
      </c>
      <c r="AO28" s="280" t="str">
        <f t="shared" si="109"/>
        <v/>
      </c>
      <c r="AP28" s="281" t="str">
        <f t="shared" si="40"/>
        <v/>
      </c>
      <c r="AQ28" s="280" t="str">
        <f t="shared" si="110"/>
        <v/>
      </c>
      <c r="AR28" s="281" t="str">
        <f t="shared" si="41"/>
        <v/>
      </c>
      <c r="AS28" s="280" t="str">
        <f t="shared" si="111"/>
        <v/>
      </c>
      <c r="AT28" s="281" t="str">
        <f t="shared" si="42"/>
        <v/>
      </c>
      <c r="AU28" s="280" t="str">
        <f t="shared" si="112"/>
        <v/>
      </c>
      <c r="AV28" s="281" t="str">
        <f t="shared" si="43"/>
        <v/>
      </c>
      <c r="AW28" s="280" t="str">
        <f t="shared" si="113"/>
        <v/>
      </c>
      <c r="AX28" s="281" t="str">
        <f t="shared" si="44"/>
        <v/>
      </c>
      <c r="AY28" s="280" t="str">
        <f t="shared" si="114"/>
        <v/>
      </c>
      <c r="AZ28" s="281" t="str">
        <f t="shared" si="45"/>
        <v/>
      </c>
      <c r="BA28" s="280"/>
      <c r="BB28" s="281" t="str">
        <f t="shared" si="46"/>
        <v/>
      </c>
      <c r="BC28" s="280" t="str">
        <f t="shared" si="75"/>
        <v/>
      </c>
      <c r="BD28" s="281" t="str">
        <f t="shared" si="47"/>
        <v/>
      </c>
      <c r="BE28" s="280" t="str">
        <f t="shared" si="76"/>
        <v/>
      </c>
      <c r="BF28" s="281"/>
      <c r="BG28" s="280"/>
      <c r="BH28" s="281"/>
      <c r="BI28" s="280"/>
      <c r="BJ28" s="281"/>
      <c r="BK28" s="280"/>
    </row>
    <row r="29" spans="1:73" s="66" customFormat="1" ht="21" hidden="1" customHeight="1">
      <c r="A29" s="238">
        <f t="shared" si="115"/>
        <v>16</v>
      </c>
      <c r="B29" s="283"/>
      <c r="C29" s="364" t="str">
        <f t="shared" si="89"/>
        <v/>
      </c>
      <c r="D29" s="366" t="str">
        <f t="shared" si="90"/>
        <v/>
      </c>
      <c r="E29" s="280" t="str">
        <f t="shared" si="26"/>
        <v/>
      </c>
      <c r="F29" s="281" t="str">
        <f t="shared" si="91"/>
        <v/>
      </c>
      <c r="G29" s="280" t="str">
        <f t="shared" si="51"/>
        <v/>
      </c>
      <c r="H29" s="281" t="str">
        <f t="shared" si="92"/>
        <v/>
      </c>
      <c r="I29" s="280" t="str">
        <f t="shared" si="52"/>
        <v/>
      </c>
      <c r="J29" s="281" t="str">
        <f t="shared" si="93"/>
        <v/>
      </c>
      <c r="K29" s="280" t="str">
        <f t="shared" si="95"/>
        <v/>
      </c>
      <c r="L29" s="281"/>
      <c r="M29" s="280" t="str">
        <f t="shared" si="54"/>
        <v/>
      </c>
      <c r="N29" s="281" t="str">
        <f t="shared" si="94"/>
        <v/>
      </c>
      <c r="O29" s="280" t="str">
        <f t="shared" si="96"/>
        <v/>
      </c>
      <c r="P29" s="281" t="str">
        <f t="shared" si="27"/>
        <v/>
      </c>
      <c r="Q29" s="280" t="str">
        <f t="shared" si="97"/>
        <v/>
      </c>
      <c r="R29" s="281" t="str">
        <f t="shared" si="28"/>
        <v/>
      </c>
      <c r="S29" s="280" t="str">
        <f t="shared" si="98"/>
        <v/>
      </c>
      <c r="T29" s="281" t="str">
        <f t="shared" si="29"/>
        <v/>
      </c>
      <c r="U29" s="280" t="str">
        <f t="shared" si="99"/>
        <v/>
      </c>
      <c r="V29" s="281" t="str">
        <f t="shared" si="30"/>
        <v/>
      </c>
      <c r="W29" s="280" t="str">
        <f t="shared" si="100"/>
        <v/>
      </c>
      <c r="X29" s="281" t="str">
        <f t="shared" si="31"/>
        <v/>
      </c>
      <c r="Y29" s="280" t="str">
        <f t="shared" si="101"/>
        <v/>
      </c>
      <c r="Z29" s="281" t="str">
        <f t="shared" si="32"/>
        <v/>
      </c>
      <c r="AA29" s="280" t="str">
        <f t="shared" si="102"/>
        <v/>
      </c>
      <c r="AB29" s="281" t="str">
        <f t="shared" si="33"/>
        <v/>
      </c>
      <c r="AC29" s="280" t="str">
        <f t="shared" si="103"/>
        <v/>
      </c>
      <c r="AD29" s="281" t="str">
        <f t="shared" si="34"/>
        <v/>
      </c>
      <c r="AE29" s="280" t="str">
        <f t="shared" si="104"/>
        <v/>
      </c>
      <c r="AF29" s="281" t="str">
        <f t="shared" si="35"/>
        <v/>
      </c>
      <c r="AG29" s="280" t="str">
        <f t="shared" si="105"/>
        <v/>
      </c>
      <c r="AH29" s="281" t="str">
        <f t="shared" si="36"/>
        <v/>
      </c>
      <c r="AI29" s="280" t="str">
        <f t="shared" si="106"/>
        <v/>
      </c>
      <c r="AJ29" s="281" t="str">
        <f t="shared" si="37"/>
        <v/>
      </c>
      <c r="AK29" s="280" t="str">
        <f t="shared" si="107"/>
        <v/>
      </c>
      <c r="AL29" s="281" t="str">
        <f t="shared" si="38"/>
        <v/>
      </c>
      <c r="AM29" s="280" t="str">
        <f t="shared" si="108"/>
        <v/>
      </c>
      <c r="AN29" s="281" t="str">
        <f t="shared" si="39"/>
        <v/>
      </c>
      <c r="AO29" s="280" t="str">
        <f t="shared" si="109"/>
        <v/>
      </c>
      <c r="AP29" s="281" t="str">
        <f t="shared" si="40"/>
        <v/>
      </c>
      <c r="AQ29" s="280" t="str">
        <f t="shared" si="110"/>
        <v/>
      </c>
      <c r="AR29" s="281" t="str">
        <f t="shared" si="41"/>
        <v/>
      </c>
      <c r="AS29" s="280" t="str">
        <f t="shared" si="111"/>
        <v/>
      </c>
      <c r="AT29" s="281" t="str">
        <f t="shared" si="42"/>
        <v/>
      </c>
      <c r="AU29" s="280" t="str">
        <f t="shared" si="112"/>
        <v/>
      </c>
      <c r="AV29" s="281" t="str">
        <f t="shared" si="43"/>
        <v/>
      </c>
      <c r="AW29" s="280" t="str">
        <f t="shared" si="113"/>
        <v/>
      </c>
      <c r="AX29" s="281" t="str">
        <f t="shared" si="44"/>
        <v/>
      </c>
      <c r="AY29" s="280" t="str">
        <f t="shared" si="114"/>
        <v/>
      </c>
      <c r="AZ29" s="281" t="str">
        <f t="shared" si="45"/>
        <v/>
      </c>
      <c r="BA29" s="280"/>
      <c r="BB29" s="281" t="str">
        <f t="shared" si="46"/>
        <v/>
      </c>
      <c r="BC29" s="280" t="str">
        <f t="shared" si="75"/>
        <v/>
      </c>
      <c r="BD29" s="281" t="str">
        <f t="shared" si="47"/>
        <v/>
      </c>
      <c r="BE29" s="280" t="str">
        <f t="shared" si="76"/>
        <v/>
      </c>
      <c r="BF29" s="281"/>
      <c r="BG29" s="280"/>
      <c r="BH29" s="281"/>
      <c r="BI29" s="280"/>
      <c r="BJ29" s="281"/>
      <c r="BK29" s="280"/>
    </row>
    <row r="30" spans="1:73" s="66" customFormat="1" ht="21" hidden="1" customHeight="1">
      <c r="A30" s="238">
        <f t="shared" si="115"/>
        <v>17</v>
      </c>
      <c r="B30" s="283"/>
      <c r="C30" s="364" t="str">
        <f t="shared" si="89"/>
        <v/>
      </c>
      <c r="D30" s="366" t="str">
        <f t="shared" si="90"/>
        <v/>
      </c>
      <c r="E30" s="280" t="str">
        <f t="shared" si="26"/>
        <v/>
      </c>
      <c r="F30" s="281" t="str">
        <f t="shared" si="91"/>
        <v/>
      </c>
      <c r="G30" s="280" t="str">
        <f t="shared" si="51"/>
        <v/>
      </c>
      <c r="H30" s="281" t="str">
        <f t="shared" si="92"/>
        <v/>
      </c>
      <c r="I30" s="280" t="str">
        <f t="shared" si="52"/>
        <v/>
      </c>
      <c r="J30" s="281" t="str">
        <f t="shared" si="93"/>
        <v/>
      </c>
      <c r="K30" s="280" t="str">
        <f t="shared" si="95"/>
        <v/>
      </c>
      <c r="L30" s="281"/>
      <c r="M30" s="280" t="str">
        <f t="shared" si="54"/>
        <v/>
      </c>
      <c r="N30" s="281" t="str">
        <f t="shared" si="94"/>
        <v/>
      </c>
      <c r="O30" s="280" t="str">
        <f t="shared" si="96"/>
        <v/>
      </c>
      <c r="P30" s="281" t="str">
        <f t="shared" si="27"/>
        <v/>
      </c>
      <c r="Q30" s="280" t="str">
        <f t="shared" si="97"/>
        <v/>
      </c>
      <c r="R30" s="281" t="str">
        <f t="shared" si="28"/>
        <v/>
      </c>
      <c r="S30" s="280" t="str">
        <f t="shared" si="98"/>
        <v/>
      </c>
      <c r="T30" s="281" t="str">
        <f t="shared" si="29"/>
        <v/>
      </c>
      <c r="U30" s="280" t="str">
        <f t="shared" si="99"/>
        <v/>
      </c>
      <c r="V30" s="281" t="str">
        <f t="shared" si="30"/>
        <v/>
      </c>
      <c r="W30" s="280" t="str">
        <f t="shared" si="100"/>
        <v/>
      </c>
      <c r="X30" s="281" t="str">
        <f t="shared" si="31"/>
        <v/>
      </c>
      <c r="Y30" s="280" t="str">
        <f t="shared" si="101"/>
        <v/>
      </c>
      <c r="Z30" s="281" t="str">
        <f t="shared" si="32"/>
        <v/>
      </c>
      <c r="AA30" s="280" t="str">
        <f t="shared" si="102"/>
        <v/>
      </c>
      <c r="AB30" s="281" t="str">
        <f t="shared" si="33"/>
        <v/>
      </c>
      <c r="AC30" s="280" t="str">
        <f t="shared" si="103"/>
        <v/>
      </c>
      <c r="AD30" s="281" t="str">
        <f t="shared" si="34"/>
        <v/>
      </c>
      <c r="AE30" s="280" t="str">
        <f t="shared" si="104"/>
        <v/>
      </c>
      <c r="AF30" s="281" t="str">
        <f t="shared" si="35"/>
        <v/>
      </c>
      <c r="AG30" s="280" t="str">
        <f t="shared" si="105"/>
        <v/>
      </c>
      <c r="AH30" s="281" t="str">
        <f t="shared" si="36"/>
        <v/>
      </c>
      <c r="AI30" s="280" t="str">
        <f t="shared" si="106"/>
        <v/>
      </c>
      <c r="AJ30" s="281" t="str">
        <f t="shared" si="37"/>
        <v/>
      </c>
      <c r="AK30" s="280" t="str">
        <f t="shared" si="107"/>
        <v/>
      </c>
      <c r="AL30" s="281" t="str">
        <f t="shared" si="38"/>
        <v/>
      </c>
      <c r="AM30" s="280" t="str">
        <f t="shared" si="108"/>
        <v/>
      </c>
      <c r="AN30" s="281" t="str">
        <f t="shared" si="39"/>
        <v/>
      </c>
      <c r="AO30" s="280" t="str">
        <f t="shared" si="109"/>
        <v/>
      </c>
      <c r="AP30" s="281" t="str">
        <f t="shared" si="40"/>
        <v/>
      </c>
      <c r="AQ30" s="280" t="str">
        <f t="shared" si="110"/>
        <v/>
      </c>
      <c r="AR30" s="281" t="str">
        <f t="shared" si="41"/>
        <v/>
      </c>
      <c r="AS30" s="280" t="str">
        <f t="shared" si="111"/>
        <v/>
      </c>
      <c r="AT30" s="281" t="str">
        <f t="shared" si="42"/>
        <v/>
      </c>
      <c r="AU30" s="280" t="str">
        <f t="shared" si="112"/>
        <v/>
      </c>
      <c r="AV30" s="281" t="str">
        <f t="shared" si="43"/>
        <v/>
      </c>
      <c r="AW30" s="280" t="str">
        <f t="shared" si="113"/>
        <v/>
      </c>
      <c r="AX30" s="281" t="str">
        <f t="shared" si="44"/>
        <v/>
      </c>
      <c r="AY30" s="280" t="str">
        <f t="shared" si="114"/>
        <v/>
      </c>
      <c r="AZ30" s="281" t="str">
        <f t="shared" si="45"/>
        <v/>
      </c>
      <c r="BA30" s="280"/>
      <c r="BB30" s="281" t="str">
        <f t="shared" si="46"/>
        <v/>
      </c>
      <c r="BC30" s="280" t="str">
        <f t="shared" si="75"/>
        <v/>
      </c>
      <c r="BD30" s="281" t="str">
        <f t="shared" si="47"/>
        <v/>
      </c>
      <c r="BE30" s="280" t="str">
        <f t="shared" si="76"/>
        <v/>
      </c>
      <c r="BF30" s="281"/>
      <c r="BG30" s="280"/>
      <c r="BH30" s="281"/>
      <c r="BI30" s="280"/>
      <c r="BJ30" s="281"/>
      <c r="BK30" s="280"/>
    </row>
    <row r="31" spans="1:73" s="66" customFormat="1" ht="21" hidden="1" customHeight="1">
      <c r="A31" s="238">
        <f t="shared" si="115"/>
        <v>18</v>
      </c>
      <c r="B31" s="283"/>
      <c r="C31" s="364" t="str">
        <f t="shared" si="89"/>
        <v/>
      </c>
      <c r="D31" s="366" t="str">
        <f t="shared" si="90"/>
        <v/>
      </c>
      <c r="E31" s="280" t="str">
        <f t="shared" si="26"/>
        <v/>
      </c>
      <c r="F31" s="281" t="str">
        <f t="shared" si="91"/>
        <v/>
      </c>
      <c r="G31" s="280" t="str">
        <f t="shared" si="51"/>
        <v/>
      </c>
      <c r="H31" s="281" t="str">
        <f t="shared" si="92"/>
        <v/>
      </c>
      <c r="I31" s="280" t="str">
        <f t="shared" si="52"/>
        <v/>
      </c>
      <c r="J31" s="281" t="str">
        <f t="shared" si="93"/>
        <v/>
      </c>
      <c r="K31" s="280" t="str">
        <f t="shared" si="95"/>
        <v/>
      </c>
      <c r="L31" s="281"/>
      <c r="M31" s="280" t="str">
        <f t="shared" si="54"/>
        <v/>
      </c>
      <c r="N31" s="281" t="str">
        <f t="shared" si="94"/>
        <v/>
      </c>
      <c r="O31" s="280" t="str">
        <f t="shared" si="96"/>
        <v/>
      </c>
      <c r="P31" s="281" t="str">
        <f t="shared" si="27"/>
        <v/>
      </c>
      <c r="Q31" s="280" t="str">
        <f t="shared" si="97"/>
        <v/>
      </c>
      <c r="R31" s="281" t="str">
        <f t="shared" si="28"/>
        <v/>
      </c>
      <c r="S31" s="280" t="str">
        <f t="shared" si="98"/>
        <v/>
      </c>
      <c r="T31" s="281" t="str">
        <f t="shared" si="29"/>
        <v/>
      </c>
      <c r="U31" s="280" t="str">
        <f t="shared" si="99"/>
        <v/>
      </c>
      <c r="V31" s="281" t="str">
        <f t="shared" si="30"/>
        <v/>
      </c>
      <c r="W31" s="280" t="str">
        <f t="shared" si="100"/>
        <v/>
      </c>
      <c r="X31" s="281" t="str">
        <f t="shared" si="31"/>
        <v/>
      </c>
      <c r="Y31" s="280" t="str">
        <f t="shared" si="101"/>
        <v/>
      </c>
      <c r="Z31" s="281" t="str">
        <f t="shared" si="32"/>
        <v/>
      </c>
      <c r="AA31" s="280" t="str">
        <f t="shared" si="102"/>
        <v/>
      </c>
      <c r="AB31" s="281" t="str">
        <f t="shared" si="33"/>
        <v/>
      </c>
      <c r="AC31" s="280" t="str">
        <f t="shared" si="103"/>
        <v/>
      </c>
      <c r="AD31" s="281" t="str">
        <f t="shared" si="34"/>
        <v/>
      </c>
      <c r="AE31" s="280" t="str">
        <f t="shared" si="104"/>
        <v/>
      </c>
      <c r="AF31" s="281" t="str">
        <f t="shared" si="35"/>
        <v/>
      </c>
      <c r="AG31" s="280" t="str">
        <f t="shared" si="105"/>
        <v/>
      </c>
      <c r="AH31" s="281" t="str">
        <f t="shared" si="36"/>
        <v/>
      </c>
      <c r="AI31" s="280" t="str">
        <f t="shared" si="106"/>
        <v/>
      </c>
      <c r="AJ31" s="281" t="str">
        <f t="shared" si="37"/>
        <v/>
      </c>
      <c r="AK31" s="280" t="str">
        <f t="shared" si="107"/>
        <v/>
      </c>
      <c r="AL31" s="281" t="str">
        <f t="shared" si="38"/>
        <v/>
      </c>
      <c r="AM31" s="280" t="str">
        <f t="shared" si="108"/>
        <v/>
      </c>
      <c r="AN31" s="281" t="str">
        <f t="shared" si="39"/>
        <v/>
      </c>
      <c r="AO31" s="280" t="str">
        <f t="shared" si="109"/>
        <v/>
      </c>
      <c r="AP31" s="281" t="str">
        <f t="shared" si="40"/>
        <v/>
      </c>
      <c r="AQ31" s="280" t="str">
        <f t="shared" si="110"/>
        <v/>
      </c>
      <c r="AR31" s="281" t="str">
        <f t="shared" si="41"/>
        <v/>
      </c>
      <c r="AS31" s="280" t="str">
        <f t="shared" si="111"/>
        <v/>
      </c>
      <c r="AT31" s="281" t="str">
        <f t="shared" si="42"/>
        <v/>
      </c>
      <c r="AU31" s="280" t="str">
        <f t="shared" si="112"/>
        <v/>
      </c>
      <c r="AV31" s="281" t="str">
        <f t="shared" si="43"/>
        <v/>
      </c>
      <c r="AW31" s="280" t="str">
        <f t="shared" si="113"/>
        <v/>
      </c>
      <c r="AX31" s="281" t="str">
        <f t="shared" si="44"/>
        <v/>
      </c>
      <c r="AY31" s="280" t="str">
        <f t="shared" si="114"/>
        <v/>
      </c>
      <c r="AZ31" s="281" t="str">
        <f t="shared" si="45"/>
        <v/>
      </c>
      <c r="BA31" s="280"/>
      <c r="BB31" s="281" t="str">
        <f t="shared" si="46"/>
        <v/>
      </c>
      <c r="BC31" s="280" t="str">
        <f t="shared" si="75"/>
        <v/>
      </c>
      <c r="BD31" s="281" t="str">
        <f t="shared" si="47"/>
        <v/>
      </c>
      <c r="BE31" s="280" t="str">
        <f t="shared" si="76"/>
        <v/>
      </c>
      <c r="BF31" s="281"/>
      <c r="BG31" s="280"/>
      <c r="BH31" s="281"/>
      <c r="BI31" s="280"/>
      <c r="BJ31" s="281"/>
      <c r="BK31" s="280"/>
    </row>
    <row r="32" spans="1:73" s="66" customFormat="1" ht="21" hidden="1" customHeight="1">
      <c r="A32" s="238">
        <f t="shared" si="115"/>
        <v>19</v>
      </c>
      <c r="B32" s="283"/>
      <c r="C32" s="364" t="str">
        <f t="shared" si="89"/>
        <v/>
      </c>
      <c r="D32" s="366" t="str">
        <f t="shared" si="90"/>
        <v/>
      </c>
      <c r="E32" s="280" t="str">
        <f t="shared" si="26"/>
        <v/>
      </c>
      <c r="F32" s="281" t="str">
        <f t="shared" si="91"/>
        <v/>
      </c>
      <c r="G32" s="280" t="str">
        <f t="shared" si="51"/>
        <v/>
      </c>
      <c r="H32" s="281" t="str">
        <f t="shared" si="92"/>
        <v/>
      </c>
      <c r="I32" s="280" t="str">
        <f t="shared" si="52"/>
        <v/>
      </c>
      <c r="J32" s="281" t="str">
        <f t="shared" si="93"/>
        <v/>
      </c>
      <c r="K32" s="280" t="str">
        <f t="shared" si="95"/>
        <v/>
      </c>
      <c r="L32" s="281"/>
      <c r="M32" s="280" t="str">
        <f t="shared" si="54"/>
        <v/>
      </c>
      <c r="N32" s="281" t="str">
        <f t="shared" si="94"/>
        <v/>
      </c>
      <c r="O32" s="280" t="str">
        <f t="shared" si="96"/>
        <v/>
      </c>
      <c r="P32" s="281" t="str">
        <f t="shared" si="27"/>
        <v/>
      </c>
      <c r="Q32" s="280" t="str">
        <f t="shared" si="97"/>
        <v/>
      </c>
      <c r="R32" s="281" t="str">
        <f t="shared" si="28"/>
        <v/>
      </c>
      <c r="S32" s="280" t="str">
        <f t="shared" si="98"/>
        <v/>
      </c>
      <c r="T32" s="281" t="str">
        <f t="shared" si="29"/>
        <v/>
      </c>
      <c r="U32" s="280" t="str">
        <f t="shared" si="99"/>
        <v/>
      </c>
      <c r="V32" s="281" t="str">
        <f t="shared" si="30"/>
        <v/>
      </c>
      <c r="W32" s="280" t="str">
        <f t="shared" si="100"/>
        <v/>
      </c>
      <c r="X32" s="281" t="str">
        <f t="shared" si="31"/>
        <v/>
      </c>
      <c r="Y32" s="280" t="str">
        <f t="shared" si="101"/>
        <v/>
      </c>
      <c r="Z32" s="281" t="str">
        <f t="shared" si="32"/>
        <v/>
      </c>
      <c r="AA32" s="280" t="str">
        <f t="shared" si="102"/>
        <v/>
      </c>
      <c r="AB32" s="281" t="str">
        <f t="shared" si="33"/>
        <v/>
      </c>
      <c r="AC32" s="280" t="str">
        <f t="shared" si="103"/>
        <v/>
      </c>
      <c r="AD32" s="281" t="str">
        <f t="shared" si="34"/>
        <v/>
      </c>
      <c r="AE32" s="280" t="str">
        <f t="shared" si="104"/>
        <v/>
      </c>
      <c r="AF32" s="281" t="str">
        <f t="shared" si="35"/>
        <v/>
      </c>
      <c r="AG32" s="280" t="str">
        <f t="shared" si="105"/>
        <v/>
      </c>
      <c r="AH32" s="281" t="str">
        <f t="shared" si="36"/>
        <v/>
      </c>
      <c r="AI32" s="280" t="str">
        <f t="shared" si="106"/>
        <v/>
      </c>
      <c r="AJ32" s="281" t="str">
        <f t="shared" si="37"/>
        <v/>
      </c>
      <c r="AK32" s="280" t="str">
        <f t="shared" si="107"/>
        <v/>
      </c>
      <c r="AL32" s="281" t="str">
        <f t="shared" si="38"/>
        <v/>
      </c>
      <c r="AM32" s="280" t="str">
        <f t="shared" si="108"/>
        <v/>
      </c>
      <c r="AN32" s="281" t="str">
        <f t="shared" si="39"/>
        <v/>
      </c>
      <c r="AO32" s="280" t="str">
        <f t="shared" si="109"/>
        <v/>
      </c>
      <c r="AP32" s="281" t="str">
        <f t="shared" si="40"/>
        <v/>
      </c>
      <c r="AQ32" s="280" t="str">
        <f t="shared" si="110"/>
        <v/>
      </c>
      <c r="AR32" s="281" t="str">
        <f t="shared" si="41"/>
        <v/>
      </c>
      <c r="AS32" s="280" t="str">
        <f t="shared" si="111"/>
        <v/>
      </c>
      <c r="AT32" s="281" t="str">
        <f t="shared" si="42"/>
        <v/>
      </c>
      <c r="AU32" s="280" t="str">
        <f t="shared" si="112"/>
        <v/>
      </c>
      <c r="AV32" s="281" t="str">
        <f t="shared" si="43"/>
        <v/>
      </c>
      <c r="AW32" s="280" t="str">
        <f t="shared" si="113"/>
        <v/>
      </c>
      <c r="AX32" s="281" t="str">
        <f t="shared" si="44"/>
        <v/>
      </c>
      <c r="AY32" s="280" t="str">
        <f t="shared" si="114"/>
        <v/>
      </c>
      <c r="AZ32" s="281" t="str">
        <f t="shared" si="45"/>
        <v/>
      </c>
      <c r="BA32" s="280"/>
      <c r="BB32" s="281" t="str">
        <f t="shared" si="46"/>
        <v/>
      </c>
      <c r="BC32" s="280" t="str">
        <f t="shared" si="75"/>
        <v/>
      </c>
      <c r="BD32" s="281" t="str">
        <f t="shared" si="47"/>
        <v/>
      </c>
      <c r="BE32" s="280" t="str">
        <f t="shared" si="76"/>
        <v/>
      </c>
      <c r="BF32" s="281"/>
      <c r="BG32" s="280"/>
      <c r="BH32" s="281"/>
      <c r="BI32" s="280"/>
      <c r="BJ32" s="281"/>
      <c r="BK32" s="280"/>
    </row>
    <row r="33" spans="1:63" s="66" customFormat="1" ht="21" hidden="1" customHeight="1">
      <c r="A33" s="238">
        <f t="shared" si="115"/>
        <v>20</v>
      </c>
      <c r="B33" s="283"/>
      <c r="C33" s="364" t="str">
        <f t="shared" si="89"/>
        <v/>
      </c>
      <c r="D33" s="366" t="str">
        <f t="shared" si="90"/>
        <v/>
      </c>
      <c r="E33" s="280" t="str">
        <f t="shared" si="26"/>
        <v/>
      </c>
      <c r="F33" s="281" t="str">
        <f t="shared" si="91"/>
        <v/>
      </c>
      <c r="G33" s="280" t="str">
        <f t="shared" si="51"/>
        <v/>
      </c>
      <c r="H33" s="281" t="str">
        <f t="shared" si="92"/>
        <v/>
      </c>
      <c r="I33" s="280" t="str">
        <f t="shared" si="52"/>
        <v/>
      </c>
      <c r="J33" s="281" t="str">
        <f t="shared" si="93"/>
        <v/>
      </c>
      <c r="K33" s="280" t="str">
        <f t="shared" si="95"/>
        <v/>
      </c>
      <c r="L33" s="281"/>
      <c r="M33" s="280" t="str">
        <f t="shared" si="54"/>
        <v/>
      </c>
      <c r="N33" s="281" t="str">
        <f t="shared" si="94"/>
        <v/>
      </c>
      <c r="O33" s="280" t="str">
        <f t="shared" si="96"/>
        <v/>
      </c>
      <c r="P33" s="281" t="str">
        <f t="shared" si="27"/>
        <v/>
      </c>
      <c r="Q33" s="280" t="str">
        <f t="shared" si="97"/>
        <v/>
      </c>
      <c r="R33" s="281" t="str">
        <f t="shared" si="28"/>
        <v/>
      </c>
      <c r="S33" s="280" t="str">
        <f t="shared" si="98"/>
        <v/>
      </c>
      <c r="T33" s="281" t="str">
        <f t="shared" si="29"/>
        <v/>
      </c>
      <c r="U33" s="280" t="str">
        <f t="shared" si="99"/>
        <v/>
      </c>
      <c r="V33" s="281" t="str">
        <f t="shared" si="30"/>
        <v/>
      </c>
      <c r="W33" s="280" t="str">
        <f t="shared" si="100"/>
        <v/>
      </c>
      <c r="X33" s="281" t="str">
        <f t="shared" si="31"/>
        <v/>
      </c>
      <c r="Y33" s="280" t="str">
        <f t="shared" si="101"/>
        <v/>
      </c>
      <c r="Z33" s="281" t="str">
        <f t="shared" si="32"/>
        <v/>
      </c>
      <c r="AA33" s="280" t="str">
        <f t="shared" si="102"/>
        <v/>
      </c>
      <c r="AB33" s="281" t="str">
        <f t="shared" si="33"/>
        <v/>
      </c>
      <c r="AC33" s="280" t="str">
        <f t="shared" si="103"/>
        <v/>
      </c>
      <c r="AD33" s="281" t="str">
        <f t="shared" si="34"/>
        <v/>
      </c>
      <c r="AE33" s="280" t="str">
        <f t="shared" si="104"/>
        <v/>
      </c>
      <c r="AF33" s="281" t="str">
        <f t="shared" si="35"/>
        <v/>
      </c>
      <c r="AG33" s="280" t="str">
        <f t="shared" si="105"/>
        <v/>
      </c>
      <c r="AH33" s="281" t="str">
        <f t="shared" si="36"/>
        <v/>
      </c>
      <c r="AI33" s="280" t="str">
        <f t="shared" si="106"/>
        <v/>
      </c>
      <c r="AJ33" s="281" t="str">
        <f t="shared" si="37"/>
        <v/>
      </c>
      <c r="AK33" s="280" t="str">
        <f t="shared" si="107"/>
        <v/>
      </c>
      <c r="AL33" s="281" t="str">
        <f t="shared" si="38"/>
        <v/>
      </c>
      <c r="AM33" s="280" t="str">
        <f t="shared" si="108"/>
        <v/>
      </c>
      <c r="AN33" s="281" t="str">
        <f t="shared" si="39"/>
        <v/>
      </c>
      <c r="AO33" s="280" t="str">
        <f t="shared" si="109"/>
        <v/>
      </c>
      <c r="AP33" s="281" t="str">
        <f t="shared" si="40"/>
        <v/>
      </c>
      <c r="AQ33" s="280" t="str">
        <f t="shared" si="110"/>
        <v/>
      </c>
      <c r="AR33" s="281" t="str">
        <f t="shared" si="41"/>
        <v/>
      </c>
      <c r="AS33" s="280" t="str">
        <f t="shared" si="111"/>
        <v/>
      </c>
      <c r="AT33" s="281" t="str">
        <f t="shared" si="42"/>
        <v/>
      </c>
      <c r="AU33" s="280" t="str">
        <f t="shared" si="112"/>
        <v/>
      </c>
      <c r="AV33" s="281" t="str">
        <f t="shared" si="43"/>
        <v/>
      </c>
      <c r="AW33" s="280" t="str">
        <f t="shared" si="113"/>
        <v/>
      </c>
      <c r="AX33" s="281" t="str">
        <f t="shared" si="44"/>
        <v/>
      </c>
      <c r="AY33" s="280" t="str">
        <f t="shared" si="114"/>
        <v/>
      </c>
      <c r="AZ33" s="281" t="str">
        <f t="shared" si="45"/>
        <v/>
      </c>
      <c r="BA33" s="280"/>
      <c r="BB33" s="281" t="str">
        <f t="shared" si="46"/>
        <v/>
      </c>
      <c r="BC33" s="280" t="str">
        <f t="shared" si="75"/>
        <v/>
      </c>
      <c r="BD33" s="281" t="str">
        <f t="shared" si="47"/>
        <v/>
      </c>
      <c r="BE33" s="280" t="str">
        <f t="shared" si="76"/>
        <v/>
      </c>
      <c r="BF33" s="281"/>
      <c r="BG33" s="280"/>
      <c r="BH33" s="281"/>
      <c r="BI33" s="280"/>
      <c r="BJ33" s="281"/>
      <c r="BK33" s="280"/>
    </row>
    <row r="34" spans="1:63" s="66" customFormat="1" ht="21" hidden="1" customHeight="1">
      <c r="A34" s="238">
        <f t="shared" si="115"/>
        <v>21</v>
      </c>
      <c r="B34" s="283"/>
      <c r="C34" s="364" t="str">
        <f t="shared" si="89"/>
        <v/>
      </c>
      <c r="D34" s="366" t="str">
        <f t="shared" si="90"/>
        <v/>
      </c>
      <c r="E34" s="280" t="str">
        <f t="shared" si="26"/>
        <v/>
      </c>
      <c r="F34" s="281" t="str">
        <f t="shared" si="91"/>
        <v/>
      </c>
      <c r="G34" s="280" t="str">
        <f t="shared" si="51"/>
        <v/>
      </c>
      <c r="H34" s="281" t="str">
        <f t="shared" si="92"/>
        <v/>
      </c>
      <c r="I34" s="280" t="str">
        <f t="shared" si="52"/>
        <v/>
      </c>
      <c r="J34" s="281" t="str">
        <f t="shared" si="93"/>
        <v/>
      </c>
      <c r="K34" s="280" t="str">
        <f t="shared" si="95"/>
        <v/>
      </c>
      <c r="L34" s="281"/>
      <c r="M34" s="280" t="str">
        <f t="shared" si="54"/>
        <v/>
      </c>
      <c r="N34" s="281" t="str">
        <f t="shared" si="94"/>
        <v/>
      </c>
      <c r="O34" s="280" t="str">
        <f t="shared" si="96"/>
        <v/>
      </c>
      <c r="P34" s="281" t="str">
        <f t="shared" si="27"/>
        <v/>
      </c>
      <c r="Q34" s="280" t="str">
        <f t="shared" si="97"/>
        <v/>
      </c>
      <c r="R34" s="281" t="str">
        <f t="shared" si="28"/>
        <v/>
      </c>
      <c r="S34" s="280" t="str">
        <f t="shared" si="98"/>
        <v/>
      </c>
      <c r="T34" s="281" t="str">
        <f t="shared" si="29"/>
        <v/>
      </c>
      <c r="U34" s="280" t="str">
        <f t="shared" si="99"/>
        <v/>
      </c>
      <c r="V34" s="281" t="str">
        <f t="shared" si="30"/>
        <v/>
      </c>
      <c r="W34" s="280" t="str">
        <f t="shared" si="100"/>
        <v/>
      </c>
      <c r="X34" s="281" t="str">
        <f t="shared" si="31"/>
        <v/>
      </c>
      <c r="Y34" s="280" t="str">
        <f t="shared" si="101"/>
        <v/>
      </c>
      <c r="Z34" s="281" t="str">
        <f t="shared" si="32"/>
        <v/>
      </c>
      <c r="AA34" s="280" t="str">
        <f t="shared" si="102"/>
        <v/>
      </c>
      <c r="AB34" s="281" t="str">
        <f t="shared" si="33"/>
        <v/>
      </c>
      <c r="AC34" s="280" t="str">
        <f t="shared" si="103"/>
        <v/>
      </c>
      <c r="AD34" s="281" t="str">
        <f t="shared" si="34"/>
        <v/>
      </c>
      <c r="AE34" s="280" t="str">
        <f t="shared" si="104"/>
        <v/>
      </c>
      <c r="AF34" s="281" t="str">
        <f t="shared" si="35"/>
        <v/>
      </c>
      <c r="AG34" s="280" t="str">
        <f t="shared" si="105"/>
        <v/>
      </c>
      <c r="AH34" s="281" t="str">
        <f t="shared" si="36"/>
        <v/>
      </c>
      <c r="AI34" s="280" t="str">
        <f t="shared" si="106"/>
        <v/>
      </c>
      <c r="AJ34" s="281" t="str">
        <f t="shared" si="37"/>
        <v/>
      </c>
      <c r="AK34" s="280" t="str">
        <f t="shared" si="107"/>
        <v/>
      </c>
      <c r="AL34" s="281" t="str">
        <f t="shared" si="38"/>
        <v/>
      </c>
      <c r="AM34" s="280" t="str">
        <f t="shared" si="108"/>
        <v/>
      </c>
      <c r="AN34" s="281" t="str">
        <f t="shared" si="39"/>
        <v/>
      </c>
      <c r="AO34" s="280" t="str">
        <f t="shared" si="109"/>
        <v/>
      </c>
      <c r="AP34" s="281" t="str">
        <f t="shared" si="40"/>
        <v/>
      </c>
      <c r="AQ34" s="280" t="str">
        <f t="shared" si="110"/>
        <v/>
      </c>
      <c r="AR34" s="281" t="str">
        <f t="shared" si="41"/>
        <v/>
      </c>
      <c r="AS34" s="280" t="str">
        <f t="shared" si="111"/>
        <v/>
      </c>
      <c r="AT34" s="281" t="str">
        <f t="shared" si="42"/>
        <v/>
      </c>
      <c r="AU34" s="280" t="str">
        <f t="shared" si="112"/>
        <v/>
      </c>
      <c r="AV34" s="281" t="str">
        <f t="shared" si="43"/>
        <v/>
      </c>
      <c r="AW34" s="280" t="str">
        <f t="shared" si="113"/>
        <v/>
      </c>
      <c r="AX34" s="281" t="str">
        <f t="shared" si="44"/>
        <v/>
      </c>
      <c r="AY34" s="280" t="str">
        <f t="shared" si="114"/>
        <v/>
      </c>
      <c r="AZ34" s="281" t="str">
        <f t="shared" si="45"/>
        <v/>
      </c>
      <c r="BA34" s="280"/>
      <c r="BB34" s="281" t="str">
        <f t="shared" si="46"/>
        <v/>
      </c>
      <c r="BC34" s="280" t="str">
        <f t="shared" si="75"/>
        <v/>
      </c>
      <c r="BD34" s="281" t="str">
        <f t="shared" si="47"/>
        <v/>
      </c>
      <c r="BE34" s="280" t="str">
        <f t="shared" si="76"/>
        <v/>
      </c>
      <c r="BF34" s="281"/>
      <c r="BG34" s="280"/>
      <c r="BH34" s="281"/>
      <c r="BI34" s="280"/>
      <c r="BJ34" s="281"/>
      <c r="BK34" s="280"/>
    </row>
    <row r="35" spans="1:63" s="66" customFormat="1" ht="21" hidden="1" customHeight="1">
      <c r="A35" s="238">
        <f t="shared" si="115"/>
        <v>22</v>
      </c>
      <c r="B35" s="283"/>
      <c r="C35" s="364" t="str">
        <f t="shared" si="89"/>
        <v/>
      </c>
      <c r="D35" s="366" t="str">
        <f t="shared" si="90"/>
        <v/>
      </c>
      <c r="E35" s="280" t="str">
        <f t="shared" si="26"/>
        <v/>
      </c>
      <c r="F35" s="281" t="str">
        <f t="shared" si="91"/>
        <v/>
      </c>
      <c r="G35" s="280" t="str">
        <f t="shared" si="51"/>
        <v/>
      </c>
      <c r="H35" s="281" t="str">
        <f t="shared" si="92"/>
        <v/>
      </c>
      <c r="I35" s="280" t="str">
        <f t="shared" si="52"/>
        <v/>
      </c>
      <c r="J35" s="281" t="str">
        <f t="shared" si="93"/>
        <v/>
      </c>
      <c r="K35" s="280" t="str">
        <f t="shared" si="95"/>
        <v/>
      </c>
      <c r="L35" s="281"/>
      <c r="M35" s="280" t="str">
        <f t="shared" si="54"/>
        <v/>
      </c>
      <c r="N35" s="281" t="str">
        <f t="shared" si="94"/>
        <v/>
      </c>
      <c r="O35" s="280" t="str">
        <f t="shared" si="96"/>
        <v/>
      </c>
      <c r="P35" s="281" t="str">
        <f t="shared" si="27"/>
        <v/>
      </c>
      <c r="Q35" s="280" t="str">
        <f t="shared" si="97"/>
        <v/>
      </c>
      <c r="R35" s="281" t="str">
        <f t="shared" si="28"/>
        <v/>
      </c>
      <c r="S35" s="280" t="str">
        <f t="shared" si="98"/>
        <v/>
      </c>
      <c r="T35" s="281" t="str">
        <f t="shared" si="29"/>
        <v/>
      </c>
      <c r="U35" s="280" t="str">
        <f t="shared" si="99"/>
        <v/>
      </c>
      <c r="V35" s="281" t="str">
        <f t="shared" si="30"/>
        <v/>
      </c>
      <c r="W35" s="280" t="str">
        <f t="shared" si="100"/>
        <v/>
      </c>
      <c r="X35" s="281" t="str">
        <f t="shared" si="31"/>
        <v/>
      </c>
      <c r="Y35" s="280" t="str">
        <f t="shared" si="101"/>
        <v/>
      </c>
      <c r="Z35" s="281" t="str">
        <f t="shared" si="32"/>
        <v/>
      </c>
      <c r="AA35" s="280" t="str">
        <f t="shared" si="102"/>
        <v/>
      </c>
      <c r="AB35" s="281" t="str">
        <f t="shared" si="33"/>
        <v/>
      </c>
      <c r="AC35" s="280" t="str">
        <f t="shared" si="103"/>
        <v/>
      </c>
      <c r="AD35" s="281" t="str">
        <f t="shared" si="34"/>
        <v/>
      </c>
      <c r="AE35" s="280" t="str">
        <f t="shared" si="104"/>
        <v/>
      </c>
      <c r="AF35" s="281" t="str">
        <f t="shared" si="35"/>
        <v/>
      </c>
      <c r="AG35" s="280" t="str">
        <f t="shared" si="105"/>
        <v/>
      </c>
      <c r="AH35" s="281" t="str">
        <f t="shared" si="36"/>
        <v/>
      </c>
      <c r="AI35" s="280" t="str">
        <f t="shared" si="106"/>
        <v/>
      </c>
      <c r="AJ35" s="281" t="str">
        <f t="shared" si="37"/>
        <v/>
      </c>
      <c r="AK35" s="280" t="str">
        <f t="shared" si="107"/>
        <v/>
      </c>
      <c r="AL35" s="281" t="str">
        <f t="shared" si="38"/>
        <v/>
      </c>
      <c r="AM35" s="280" t="str">
        <f t="shared" si="108"/>
        <v/>
      </c>
      <c r="AN35" s="281" t="str">
        <f t="shared" si="39"/>
        <v/>
      </c>
      <c r="AO35" s="280" t="str">
        <f t="shared" si="109"/>
        <v/>
      </c>
      <c r="AP35" s="281" t="str">
        <f t="shared" si="40"/>
        <v/>
      </c>
      <c r="AQ35" s="280" t="str">
        <f t="shared" si="110"/>
        <v/>
      </c>
      <c r="AR35" s="281" t="str">
        <f t="shared" si="41"/>
        <v/>
      </c>
      <c r="AS35" s="280" t="str">
        <f t="shared" si="111"/>
        <v/>
      </c>
      <c r="AT35" s="281" t="str">
        <f t="shared" si="42"/>
        <v/>
      </c>
      <c r="AU35" s="280" t="str">
        <f t="shared" si="112"/>
        <v/>
      </c>
      <c r="AV35" s="281" t="str">
        <f t="shared" si="43"/>
        <v/>
      </c>
      <c r="AW35" s="280" t="str">
        <f t="shared" si="113"/>
        <v/>
      </c>
      <c r="AX35" s="281" t="str">
        <f t="shared" si="44"/>
        <v/>
      </c>
      <c r="AY35" s="280" t="str">
        <f t="shared" si="114"/>
        <v/>
      </c>
      <c r="AZ35" s="281" t="str">
        <f t="shared" si="45"/>
        <v/>
      </c>
      <c r="BA35" s="280"/>
      <c r="BB35" s="281" t="str">
        <f t="shared" si="46"/>
        <v/>
      </c>
      <c r="BC35" s="280" t="str">
        <f t="shared" si="75"/>
        <v/>
      </c>
      <c r="BD35" s="281" t="str">
        <f t="shared" si="47"/>
        <v/>
      </c>
      <c r="BE35" s="280" t="str">
        <f t="shared" si="76"/>
        <v/>
      </c>
      <c r="BF35" s="281"/>
      <c r="BG35" s="280"/>
      <c r="BH35" s="281"/>
      <c r="BI35" s="280"/>
      <c r="BJ35" s="281"/>
      <c r="BK35" s="280"/>
    </row>
    <row r="36" spans="1:63" s="66" customFormat="1" ht="21" hidden="1" customHeight="1">
      <c r="A36" s="238">
        <f t="shared" si="115"/>
        <v>23</v>
      </c>
      <c r="B36" s="283"/>
      <c r="C36" s="364" t="str">
        <f t="shared" si="89"/>
        <v/>
      </c>
      <c r="D36" s="366" t="str">
        <f t="shared" si="90"/>
        <v/>
      </c>
      <c r="E36" s="280" t="str">
        <f t="shared" si="26"/>
        <v/>
      </c>
      <c r="F36" s="281" t="str">
        <f t="shared" si="91"/>
        <v/>
      </c>
      <c r="G36" s="280" t="str">
        <f t="shared" si="51"/>
        <v/>
      </c>
      <c r="H36" s="281" t="str">
        <f t="shared" si="92"/>
        <v/>
      </c>
      <c r="I36" s="280" t="str">
        <f t="shared" si="52"/>
        <v/>
      </c>
      <c r="J36" s="281" t="str">
        <f t="shared" si="93"/>
        <v/>
      </c>
      <c r="K36" s="280" t="str">
        <f t="shared" si="95"/>
        <v/>
      </c>
      <c r="L36" s="281"/>
      <c r="M36" s="280" t="str">
        <f t="shared" si="54"/>
        <v/>
      </c>
      <c r="N36" s="281" t="str">
        <f t="shared" si="94"/>
        <v/>
      </c>
      <c r="O36" s="280" t="str">
        <f t="shared" si="96"/>
        <v/>
      </c>
      <c r="P36" s="281" t="str">
        <f t="shared" si="27"/>
        <v/>
      </c>
      <c r="Q36" s="280" t="str">
        <f t="shared" si="97"/>
        <v/>
      </c>
      <c r="R36" s="281" t="str">
        <f t="shared" si="28"/>
        <v/>
      </c>
      <c r="S36" s="280" t="str">
        <f t="shared" si="98"/>
        <v/>
      </c>
      <c r="T36" s="281" t="str">
        <f t="shared" si="29"/>
        <v/>
      </c>
      <c r="U36" s="280" t="str">
        <f t="shared" si="99"/>
        <v/>
      </c>
      <c r="V36" s="281" t="str">
        <f t="shared" si="30"/>
        <v/>
      </c>
      <c r="W36" s="280" t="str">
        <f t="shared" si="100"/>
        <v/>
      </c>
      <c r="X36" s="281" t="str">
        <f t="shared" si="31"/>
        <v/>
      </c>
      <c r="Y36" s="280" t="str">
        <f t="shared" si="101"/>
        <v/>
      </c>
      <c r="Z36" s="281" t="str">
        <f t="shared" si="32"/>
        <v/>
      </c>
      <c r="AA36" s="280" t="str">
        <f t="shared" si="102"/>
        <v/>
      </c>
      <c r="AB36" s="281" t="str">
        <f t="shared" si="33"/>
        <v/>
      </c>
      <c r="AC36" s="280" t="str">
        <f t="shared" si="103"/>
        <v/>
      </c>
      <c r="AD36" s="281" t="str">
        <f t="shared" si="34"/>
        <v/>
      </c>
      <c r="AE36" s="280" t="str">
        <f t="shared" si="104"/>
        <v/>
      </c>
      <c r="AF36" s="281" t="str">
        <f t="shared" si="35"/>
        <v/>
      </c>
      <c r="AG36" s="280" t="str">
        <f t="shared" si="105"/>
        <v/>
      </c>
      <c r="AH36" s="281" t="str">
        <f t="shared" si="36"/>
        <v/>
      </c>
      <c r="AI36" s="280" t="str">
        <f t="shared" si="106"/>
        <v/>
      </c>
      <c r="AJ36" s="281" t="str">
        <f t="shared" si="37"/>
        <v/>
      </c>
      <c r="AK36" s="280" t="str">
        <f t="shared" si="107"/>
        <v/>
      </c>
      <c r="AL36" s="281" t="str">
        <f t="shared" si="38"/>
        <v/>
      </c>
      <c r="AM36" s="280" t="str">
        <f t="shared" si="108"/>
        <v/>
      </c>
      <c r="AN36" s="281" t="str">
        <f t="shared" si="39"/>
        <v/>
      </c>
      <c r="AO36" s="280" t="str">
        <f t="shared" si="109"/>
        <v/>
      </c>
      <c r="AP36" s="281" t="str">
        <f t="shared" si="40"/>
        <v/>
      </c>
      <c r="AQ36" s="280" t="str">
        <f t="shared" si="110"/>
        <v/>
      </c>
      <c r="AR36" s="281" t="str">
        <f t="shared" si="41"/>
        <v/>
      </c>
      <c r="AS36" s="280" t="str">
        <f t="shared" si="111"/>
        <v/>
      </c>
      <c r="AT36" s="281" t="str">
        <f t="shared" si="42"/>
        <v/>
      </c>
      <c r="AU36" s="280" t="str">
        <f t="shared" si="112"/>
        <v/>
      </c>
      <c r="AV36" s="281" t="str">
        <f t="shared" si="43"/>
        <v/>
      </c>
      <c r="AW36" s="280" t="str">
        <f t="shared" si="113"/>
        <v/>
      </c>
      <c r="AX36" s="281" t="str">
        <f t="shared" si="44"/>
        <v/>
      </c>
      <c r="AY36" s="280" t="str">
        <f t="shared" si="114"/>
        <v/>
      </c>
      <c r="AZ36" s="281" t="str">
        <f t="shared" si="45"/>
        <v/>
      </c>
      <c r="BA36" s="280"/>
      <c r="BB36" s="281" t="str">
        <f t="shared" si="46"/>
        <v/>
      </c>
      <c r="BC36" s="280" t="str">
        <f t="shared" si="75"/>
        <v/>
      </c>
      <c r="BD36" s="281" t="str">
        <f t="shared" si="47"/>
        <v/>
      </c>
      <c r="BE36" s="280" t="str">
        <f t="shared" si="76"/>
        <v/>
      </c>
      <c r="BF36" s="281"/>
      <c r="BG36" s="280"/>
      <c r="BH36" s="281"/>
      <c r="BI36" s="280"/>
      <c r="BJ36" s="281"/>
      <c r="BK36" s="280"/>
    </row>
    <row r="37" spans="1:63" s="66" customFormat="1" ht="21" hidden="1" customHeight="1">
      <c r="A37" s="238">
        <f t="shared" si="115"/>
        <v>24</v>
      </c>
      <c r="B37" s="283"/>
      <c r="C37" s="364" t="str">
        <f t="shared" si="89"/>
        <v/>
      </c>
      <c r="D37" s="366" t="str">
        <f t="shared" si="90"/>
        <v/>
      </c>
      <c r="E37" s="280" t="str">
        <f t="shared" si="26"/>
        <v/>
      </c>
      <c r="F37" s="281" t="str">
        <f t="shared" si="91"/>
        <v/>
      </c>
      <c r="G37" s="280" t="str">
        <f t="shared" si="51"/>
        <v/>
      </c>
      <c r="H37" s="281" t="str">
        <f t="shared" si="92"/>
        <v/>
      </c>
      <c r="I37" s="280" t="str">
        <f t="shared" si="52"/>
        <v/>
      </c>
      <c r="J37" s="281" t="str">
        <f t="shared" si="93"/>
        <v/>
      </c>
      <c r="K37" s="280" t="str">
        <f t="shared" si="95"/>
        <v/>
      </c>
      <c r="L37" s="281"/>
      <c r="M37" s="280" t="str">
        <f t="shared" si="54"/>
        <v/>
      </c>
      <c r="N37" s="281" t="str">
        <f t="shared" si="94"/>
        <v/>
      </c>
      <c r="O37" s="280" t="str">
        <f t="shared" si="96"/>
        <v/>
      </c>
      <c r="P37" s="281" t="str">
        <f t="shared" si="27"/>
        <v/>
      </c>
      <c r="Q37" s="280" t="str">
        <f t="shared" si="97"/>
        <v/>
      </c>
      <c r="R37" s="281" t="str">
        <f t="shared" si="28"/>
        <v/>
      </c>
      <c r="S37" s="280" t="str">
        <f t="shared" si="98"/>
        <v/>
      </c>
      <c r="T37" s="281" t="str">
        <f t="shared" si="29"/>
        <v/>
      </c>
      <c r="U37" s="280" t="str">
        <f t="shared" si="99"/>
        <v/>
      </c>
      <c r="V37" s="281" t="str">
        <f t="shared" si="30"/>
        <v/>
      </c>
      <c r="W37" s="280" t="str">
        <f t="shared" si="100"/>
        <v/>
      </c>
      <c r="X37" s="281" t="str">
        <f t="shared" si="31"/>
        <v/>
      </c>
      <c r="Y37" s="280" t="str">
        <f t="shared" si="101"/>
        <v/>
      </c>
      <c r="Z37" s="281" t="str">
        <f t="shared" si="32"/>
        <v/>
      </c>
      <c r="AA37" s="280" t="str">
        <f t="shared" si="102"/>
        <v/>
      </c>
      <c r="AB37" s="281" t="str">
        <f t="shared" si="33"/>
        <v/>
      </c>
      <c r="AC37" s="280" t="str">
        <f t="shared" si="103"/>
        <v/>
      </c>
      <c r="AD37" s="281" t="str">
        <f t="shared" si="34"/>
        <v/>
      </c>
      <c r="AE37" s="280" t="str">
        <f t="shared" si="104"/>
        <v/>
      </c>
      <c r="AF37" s="281" t="str">
        <f t="shared" si="35"/>
        <v/>
      </c>
      <c r="AG37" s="280" t="str">
        <f t="shared" si="105"/>
        <v/>
      </c>
      <c r="AH37" s="281" t="str">
        <f t="shared" si="36"/>
        <v/>
      </c>
      <c r="AI37" s="280" t="str">
        <f t="shared" si="106"/>
        <v/>
      </c>
      <c r="AJ37" s="281" t="str">
        <f t="shared" si="37"/>
        <v/>
      </c>
      <c r="AK37" s="280" t="str">
        <f t="shared" si="107"/>
        <v/>
      </c>
      <c r="AL37" s="281" t="str">
        <f t="shared" si="38"/>
        <v/>
      </c>
      <c r="AM37" s="280" t="str">
        <f t="shared" si="108"/>
        <v/>
      </c>
      <c r="AN37" s="281" t="str">
        <f t="shared" si="39"/>
        <v/>
      </c>
      <c r="AO37" s="280" t="str">
        <f t="shared" si="109"/>
        <v/>
      </c>
      <c r="AP37" s="281" t="str">
        <f t="shared" si="40"/>
        <v/>
      </c>
      <c r="AQ37" s="280" t="str">
        <f t="shared" si="110"/>
        <v/>
      </c>
      <c r="AR37" s="281" t="str">
        <f t="shared" si="41"/>
        <v/>
      </c>
      <c r="AS37" s="280" t="str">
        <f t="shared" si="111"/>
        <v/>
      </c>
      <c r="AT37" s="281" t="str">
        <f t="shared" si="42"/>
        <v/>
      </c>
      <c r="AU37" s="280" t="str">
        <f t="shared" si="112"/>
        <v/>
      </c>
      <c r="AV37" s="281" t="str">
        <f t="shared" si="43"/>
        <v/>
      </c>
      <c r="AW37" s="280" t="str">
        <f t="shared" si="113"/>
        <v/>
      </c>
      <c r="AX37" s="281" t="str">
        <f t="shared" si="44"/>
        <v/>
      </c>
      <c r="AY37" s="280" t="str">
        <f t="shared" si="114"/>
        <v/>
      </c>
      <c r="AZ37" s="281" t="str">
        <f t="shared" si="45"/>
        <v/>
      </c>
      <c r="BA37" s="280"/>
      <c r="BB37" s="281" t="str">
        <f t="shared" si="46"/>
        <v/>
      </c>
      <c r="BC37" s="280" t="str">
        <f t="shared" si="75"/>
        <v/>
      </c>
      <c r="BD37" s="281" t="str">
        <f t="shared" si="47"/>
        <v/>
      </c>
      <c r="BE37" s="280" t="str">
        <f t="shared" si="76"/>
        <v/>
      </c>
      <c r="BF37" s="281"/>
      <c r="BG37" s="280"/>
      <c r="BH37" s="281"/>
      <c r="BI37" s="280"/>
      <c r="BJ37" s="281"/>
      <c r="BK37" s="280"/>
    </row>
    <row r="38" spans="1:63" s="66" customFormat="1" ht="21" hidden="1" customHeight="1">
      <c r="A38" s="238">
        <f t="shared" si="115"/>
        <v>25</v>
      </c>
      <c r="B38" s="283"/>
      <c r="C38" s="364" t="str">
        <f t="shared" si="89"/>
        <v/>
      </c>
      <c r="D38" s="366" t="str">
        <f t="shared" si="90"/>
        <v/>
      </c>
      <c r="E38" s="280" t="str">
        <f t="shared" si="26"/>
        <v/>
      </c>
      <c r="F38" s="281" t="str">
        <f t="shared" si="91"/>
        <v/>
      </c>
      <c r="G38" s="280" t="str">
        <f t="shared" si="51"/>
        <v/>
      </c>
      <c r="H38" s="281" t="str">
        <f t="shared" si="92"/>
        <v/>
      </c>
      <c r="I38" s="280" t="str">
        <f t="shared" si="52"/>
        <v/>
      </c>
      <c r="J38" s="281" t="str">
        <f t="shared" si="93"/>
        <v/>
      </c>
      <c r="K38" s="280" t="str">
        <f t="shared" si="95"/>
        <v/>
      </c>
      <c r="L38" s="281"/>
      <c r="M38" s="280" t="str">
        <f t="shared" si="54"/>
        <v/>
      </c>
      <c r="N38" s="281" t="str">
        <f t="shared" si="94"/>
        <v/>
      </c>
      <c r="O38" s="280" t="str">
        <f t="shared" si="96"/>
        <v/>
      </c>
      <c r="P38" s="281" t="str">
        <f t="shared" si="27"/>
        <v/>
      </c>
      <c r="Q38" s="280" t="str">
        <f t="shared" si="97"/>
        <v/>
      </c>
      <c r="R38" s="281" t="str">
        <f t="shared" si="28"/>
        <v/>
      </c>
      <c r="S38" s="280" t="str">
        <f t="shared" si="98"/>
        <v/>
      </c>
      <c r="T38" s="281" t="str">
        <f t="shared" si="29"/>
        <v/>
      </c>
      <c r="U38" s="280" t="str">
        <f t="shared" si="99"/>
        <v/>
      </c>
      <c r="V38" s="281" t="str">
        <f t="shared" si="30"/>
        <v/>
      </c>
      <c r="W38" s="280" t="str">
        <f t="shared" si="100"/>
        <v/>
      </c>
      <c r="X38" s="281" t="str">
        <f t="shared" si="31"/>
        <v/>
      </c>
      <c r="Y38" s="280" t="str">
        <f t="shared" si="101"/>
        <v/>
      </c>
      <c r="Z38" s="281" t="str">
        <f t="shared" si="32"/>
        <v/>
      </c>
      <c r="AA38" s="280" t="str">
        <f t="shared" si="102"/>
        <v/>
      </c>
      <c r="AB38" s="281" t="str">
        <f t="shared" si="33"/>
        <v/>
      </c>
      <c r="AC38" s="280" t="str">
        <f t="shared" si="103"/>
        <v/>
      </c>
      <c r="AD38" s="281" t="str">
        <f t="shared" si="34"/>
        <v/>
      </c>
      <c r="AE38" s="280" t="str">
        <f t="shared" si="104"/>
        <v/>
      </c>
      <c r="AF38" s="281" t="str">
        <f t="shared" si="35"/>
        <v/>
      </c>
      <c r="AG38" s="280" t="str">
        <f t="shared" si="105"/>
        <v/>
      </c>
      <c r="AH38" s="281" t="str">
        <f t="shared" si="36"/>
        <v/>
      </c>
      <c r="AI38" s="280" t="str">
        <f t="shared" si="106"/>
        <v/>
      </c>
      <c r="AJ38" s="281" t="str">
        <f t="shared" si="37"/>
        <v/>
      </c>
      <c r="AK38" s="280" t="str">
        <f t="shared" si="107"/>
        <v/>
      </c>
      <c r="AL38" s="281" t="str">
        <f t="shared" si="38"/>
        <v/>
      </c>
      <c r="AM38" s="280" t="str">
        <f t="shared" si="108"/>
        <v/>
      </c>
      <c r="AN38" s="281" t="str">
        <f t="shared" si="39"/>
        <v/>
      </c>
      <c r="AO38" s="280" t="str">
        <f t="shared" si="109"/>
        <v/>
      </c>
      <c r="AP38" s="281" t="str">
        <f t="shared" si="40"/>
        <v/>
      </c>
      <c r="AQ38" s="280" t="str">
        <f t="shared" si="110"/>
        <v/>
      </c>
      <c r="AR38" s="281" t="str">
        <f t="shared" si="41"/>
        <v/>
      </c>
      <c r="AS38" s="280" t="str">
        <f t="shared" si="111"/>
        <v/>
      </c>
      <c r="AT38" s="281" t="str">
        <f t="shared" si="42"/>
        <v/>
      </c>
      <c r="AU38" s="280" t="str">
        <f t="shared" si="112"/>
        <v/>
      </c>
      <c r="AV38" s="281" t="str">
        <f t="shared" si="43"/>
        <v/>
      </c>
      <c r="AW38" s="280" t="str">
        <f t="shared" si="113"/>
        <v/>
      </c>
      <c r="AX38" s="281" t="str">
        <f t="shared" si="44"/>
        <v/>
      </c>
      <c r="AY38" s="280" t="str">
        <f t="shared" si="114"/>
        <v/>
      </c>
      <c r="AZ38" s="281" t="str">
        <f t="shared" si="45"/>
        <v/>
      </c>
      <c r="BA38" s="280"/>
      <c r="BB38" s="281" t="str">
        <f t="shared" si="46"/>
        <v/>
      </c>
      <c r="BC38" s="280" t="str">
        <f t="shared" si="75"/>
        <v/>
      </c>
      <c r="BD38" s="281" t="str">
        <f t="shared" si="47"/>
        <v/>
      </c>
      <c r="BE38" s="280" t="str">
        <f t="shared" si="76"/>
        <v/>
      </c>
      <c r="BF38" s="281"/>
      <c r="BG38" s="280"/>
      <c r="BH38" s="281"/>
      <c r="BI38" s="280"/>
      <c r="BJ38" s="281"/>
      <c r="BK38" s="280"/>
    </row>
    <row r="39" spans="1:63" s="66" customFormat="1" ht="21" hidden="1" customHeight="1">
      <c r="A39" s="238">
        <f t="shared" si="115"/>
        <v>26</v>
      </c>
      <c r="B39" s="283"/>
      <c r="C39" s="364" t="str">
        <f t="shared" si="89"/>
        <v/>
      </c>
      <c r="D39" s="366" t="str">
        <f t="shared" si="90"/>
        <v/>
      </c>
      <c r="E39" s="280" t="str">
        <f t="shared" si="26"/>
        <v/>
      </c>
      <c r="F39" s="281" t="str">
        <f t="shared" si="91"/>
        <v/>
      </c>
      <c r="G39" s="280" t="str">
        <f t="shared" si="51"/>
        <v/>
      </c>
      <c r="H39" s="281" t="str">
        <f t="shared" si="92"/>
        <v/>
      </c>
      <c r="I39" s="280" t="str">
        <f t="shared" si="52"/>
        <v/>
      </c>
      <c r="J39" s="281" t="str">
        <f t="shared" si="93"/>
        <v/>
      </c>
      <c r="K39" s="280" t="str">
        <f t="shared" si="95"/>
        <v/>
      </c>
      <c r="L39" s="281"/>
      <c r="M39" s="280" t="str">
        <f t="shared" si="54"/>
        <v/>
      </c>
      <c r="N39" s="281" t="str">
        <f t="shared" si="94"/>
        <v/>
      </c>
      <c r="O39" s="280" t="str">
        <f t="shared" si="96"/>
        <v/>
      </c>
      <c r="P39" s="281" t="str">
        <f t="shared" si="27"/>
        <v/>
      </c>
      <c r="Q39" s="280" t="str">
        <f t="shared" si="97"/>
        <v/>
      </c>
      <c r="R39" s="281" t="str">
        <f t="shared" si="28"/>
        <v/>
      </c>
      <c r="S39" s="280" t="str">
        <f t="shared" si="98"/>
        <v/>
      </c>
      <c r="T39" s="281" t="str">
        <f t="shared" si="29"/>
        <v/>
      </c>
      <c r="U39" s="280" t="str">
        <f t="shared" si="99"/>
        <v/>
      </c>
      <c r="V39" s="281" t="str">
        <f t="shared" si="30"/>
        <v/>
      </c>
      <c r="W39" s="280" t="str">
        <f t="shared" si="100"/>
        <v/>
      </c>
      <c r="X39" s="281" t="str">
        <f t="shared" si="31"/>
        <v/>
      </c>
      <c r="Y39" s="280" t="str">
        <f t="shared" si="101"/>
        <v/>
      </c>
      <c r="Z39" s="281" t="str">
        <f t="shared" si="32"/>
        <v/>
      </c>
      <c r="AA39" s="280" t="str">
        <f t="shared" si="102"/>
        <v/>
      </c>
      <c r="AB39" s="281" t="str">
        <f t="shared" si="33"/>
        <v/>
      </c>
      <c r="AC39" s="280" t="str">
        <f t="shared" si="103"/>
        <v/>
      </c>
      <c r="AD39" s="281" t="str">
        <f t="shared" si="34"/>
        <v/>
      </c>
      <c r="AE39" s="280" t="str">
        <f t="shared" si="104"/>
        <v/>
      </c>
      <c r="AF39" s="281" t="str">
        <f t="shared" si="35"/>
        <v/>
      </c>
      <c r="AG39" s="280" t="str">
        <f t="shared" si="105"/>
        <v/>
      </c>
      <c r="AH39" s="281" t="str">
        <f t="shared" si="36"/>
        <v/>
      </c>
      <c r="AI39" s="280" t="str">
        <f t="shared" si="106"/>
        <v/>
      </c>
      <c r="AJ39" s="281" t="str">
        <f t="shared" si="37"/>
        <v/>
      </c>
      <c r="AK39" s="280" t="str">
        <f t="shared" si="107"/>
        <v/>
      </c>
      <c r="AL39" s="281" t="str">
        <f t="shared" si="38"/>
        <v/>
      </c>
      <c r="AM39" s="280" t="str">
        <f t="shared" si="108"/>
        <v/>
      </c>
      <c r="AN39" s="281" t="str">
        <f t="shared" si="39"/>
        <v/>
      </c>
      <c r="AO39" s="280" t="str">
        <f t="shared" si="109"/>
        <v/>
      </c>
      <c r="AP39" s="281" t="str">
        <f t="shared" si="40"/>
        <v/>
      </c>
      <c r="AQ39" s="280" t="str">
        <f t="shared" si="110"/>
        <v/>
      </c>
      <c r="AR39" s="281" t="str">
        <f t="shared" si="41"/>
        <v/>
      </c>
      <c r="AS39" s="280" t="str">
        <f t="shared" si="111"/>
        <v/>
      </c>
      <c r="AT39" s="281" t="str">
        <f t="shared" si="42"/>
        <v/>
      </c>
      <c r="AU39" s="280" t="str">
        <f t="shared" si="112"/>
        <v/>
      </c>
      <c r="AV39" s="281" t="str">
        <f t="shared" si="43"/>
        <v/>
      </c>
      <c r="AW39" s="280" t="str">
        <f t="shared" si="113"/>
        <v/>
      </c>
      <c r="AX39" s="281" t="str">
        <f t="shared" si="44"/>
        <v/>
      </c>
      <c r="AY39" s="280" t="str">
        <f t="shared" si="114"/>
        <v/>
      </c>
      <c r="AZ39" s="281" t="str">
        <f t="shared" si="45"/>
        <v/>
      </c>
      <c r="BA39" s="280"/>
      <c r="BB39" s="281" t="str">
        <f t="shared" si="46"/>
        <v/>
      </c>
      <c r="BC39" s="280" t="str">
        <f t="shared" si="75"/>
        <v/>
      </c>
      <c r="BD39" s="281" t="str">
        <f t="shared" si="47"/>
        <v/>
      </c>
      <c r="BE39" s="280" t="str">
        <f t="shared" si="76"/>
        <v/>
      </c>
      <c r="BF39" s="281"/>
      <c r="BG39" s="280"/>
      <c r="BH39" s="281"/>
      <c r="BI39" s="280"/>
      <c r="BJ39" s="281"/>
      <c r="BK39" s="280"/>
    </row>
    <row r="40" spans="1:63" s="66" customFormat="1" ht="21" hidden="1" customHeight="1">
      <c r="A40" s="238">
        <f t="shared" si="115"/>
        <v>27</v>
      </c>
      <c r="B40" s="283"/>
      <c r="C40" s="364" t="str">
        <f t="shared" si="89"/>
        <v/>
      </c>
      <c r="D40" s="366" t="str">
        <f t="shared" si="90"/>
        <v/>
      </c>
      <c r="E40" s="280" t="str">
        <f t="shared" si="26"/>
        <v/>
      </c>
      <c r="F40" s="281" t="str">
        <f t="shared" si="91"/>
        <v/>
      </c>
      <c r="G40" s="280" t="str">
        <f t="shared" si="51"/>
        <v/>
      </c>
      <c r="H40" s="281" t="str">
        <f t="shared" si="92"/>
        <v/>
      </c>
      <c r="I40" s="280" t="str">
        <f t="shared" si="52"/>
        <v/>
      </c>
      <c r="J40" s="281" t="str">
        <f t="shared" si="93"/>
        <v/>
      </c>
      <c r="K40" s="280" t="str">
        <f t="shared" si="95"/>
        <v/>
      </c>
      <c r="L40" s="281"/>
      <c r="M40" s="280" t="str">
        <f t="shared" si="54"/>
        <v/>
      </c>
      <c r="N40" s="281" t="str">
        <f t="shared" si="94"/>
        <v/>
      </c>
      <c r="O40" s="280" t="str">
        <f t="shared" si="96"/>
        <v/>
      </c>
      <c r="P40" s="281" t="str">
        <f t="shared" si="27"/>
        <v/>
      </c>
      <c r="Q40" s="280" t="str">
        <f t="shared" si="97"/>
        <v/>
      </c>
      <c r="R40" s="281" t="str">
        <f t="shared" si="28"/>
        <v/>
      </c>
      <c r="S40" s="280" t="str">
        <f t="shared" si="98"/>
        <v/>
      </c>
      <c r="T40" s="281" t="str">
        <f t="shared" si="29"/>
        <v/>
      </c>
      <c r="U40" s="280" t="str">
        <f t="shared" si="99"/>
        <v/>
      </c>
      <c r="V40" s="281" t="str">
        <f t="shared" si="30"/>
        <v/>
      </c>
      <c r="W40" s="280" t="str">
        <f t="shared" si="100"/>
        <v/>
      </c>
      <c r="X40" s="281" t="str">
        <f t="shared" si="31"/>
        <v/>
      </c>
      <c r="Y40" s="280" t="str">
        <f t="shared" si="101"/>
        <v/>
      </c>
      <c r="Z40" s="281" t="str">
        <f t="shared" si="32"/>
        <v/>
      </c>
      <c r="AA40" s="280" t="str">
        <f t="shared" si="102"/>
        <v/>
      </c>
      <c r="AB40" s="281" t="str">
        <f t="shared" si="33"/>
        <v/>
      </c>
      <c r="AC40" s="280" t="str">
        <f t="shared" si="103"/>
        <v/>
      </c>
      <c r="AD40" s="281" t="str">
        <f t="shared" si="34"/>
        <v/>
      </c>
      <c r="AE40" s="280" t="str">
        <f t="shared" si="104"/>
        <v/>
      </c>
      <c r="AF40" s="281" t="str">
        <f t="shared" si="35"/>
        <v/>
      </c>
      <c r="AG40" s="280" t="str">
        <f t="shared" si="105"/>
        <v/>
      </c>
      <c r="AH40" s="281" t="str">
        <f t="shared" si="36"/>
        <v/>
      </c>
      <c r="AI40" s="280" t="str">
        <f t="shared" si="106"/>
        <v/>
      </c>
      <c r="AJ40" s="281" t="str">
        <f t="shared" si="37"/>
        <v/>
      </c>
      <c r="AK40" s="280" t="str">
        <f t="shared" si="107"/>
        <v/>
      </c>
      <c r="AL40" s="281" t="str">
        <f t="shared" si="38"/>
        <v/>
      </c>
      <c r="AM40" s="280" t="str">
        <f t="shared" si="108"/>
        <v/>
      </c>
      <c r="AN40" s="281" t="str">
        <f t="shared" si="39"/>
        <v/>
      </c>
      <c r="AO40" s="280" t="str">
        <f t="shared" si="109"/>
        <v/>
      </c>
      <c r="AP40" s="281" t="str">
        <f t="shared" si="40"/>
        <v/>
      </c>
      <c r="AQ40" s="280" t="str">
        <f t="shared" si="110"/>
        <v/>
      </c>
      <c r="AR40" s="281" t="str">
        <f t="shared" si="41"/>
        <v/>
      </c>
      <c r="AS40" s="280" t="str">
        <f t="shared" si="111"/>
        <v/>
      </c>
      <c r="AT40" s="281" t="str">
        <f t="shared" si="42"/>
        <v/>
      </c>
      <c r="AU40" s="280" t="str">
        <f t="shared" si="112"/>
        <v/>
      </c>
      <c r="AV40" s="281" t="str">
        <f t="shared" si="43"/>
        <v/>
      </c>
      <c r="AW40" s="280" t="str">
        <f t="shared" si="113"/>
        <v/>
      </c>
      <c r="AX40" s="281" t="str">
        <f t="shared" si="44"/>
        <v/>
      </c>
      <c r="AY40" s="280" t="str">
        <f t="shared" si="114"/>
        <v/>
      </c>
      <c r="AZ40" s="281" t="str">
        <f t="shared" si="45"/>
        <v/>
      </c>
      <c r="BA40" s="280"/>
      <c r="BB40" s="281" t="str">
        <f t="shared" si="46"/>
        <v/>
      </c>
      <c r="BC40" s="280" t="str">
        <f t="shared" si="75"/>
        <v/>
      </c>
      <c r="BD40" s="281" t="str">
        <f t="shared" si="47"/>
        <v/>
      </c>
      <c r="BE40" s="280" t="str">
        <f t="shared" si="76"/>
        <v/>
      </c>
      <c r="BF40" s="281"/>
      <c r="BG40" s="280"/>
      <c r="BH40" s="281"/>
      <c r="BI40" s="280"/>
      <c r="BJ40" s="281"/>
      <c r="BK40" s="280"/>
    </row>
    <row r="41" spans="1:63" s="66" customFormat="1" ht="21" hidden="1" customHeight="1">
      <c r="A41" s="238">
        <f t="shared" si="115"/>
        <v>28</v>
      </c>
      <c r="B41" s="283"/>
      <c r="C41" s="364" t="str">
        <f t="shared" si="89"/>
        <v/>
      </c>
      <c r="D41" s="366" t="str">
        <f t="shared" si="90"/>
        <v/>
      </c>
      <c r="E41" s="280" t="str">
        <f t="shared" si="26"/>
        <v/>
      </c>
      <c r="F41" s="281" t="str">
        <f t="shared" si="91"/>
        <v/>
      </c>
      <c r="G41" s="280" t="str">
        <f t="shared" si="51"/>
        <v/>
      </c>
      <c r="H41" s="281" t="str">
        <f t="shared" si="92"/>
        <v/>
      </c>
      <c r="I41" s="280" t="str">
        <f t="shared" si="52"/>
        <v/>
      </c>
      <c r="J41" s="281" t="str">
        <f t="shared" si="93"/>
        <v/>
      </c>
      <c r="K41" s="280" t="str">
        <f t="shared" si="95"/>
        <v/>
      </c>
      <c r="L41" s="281"/>
      <c r="M41" s="280" t="str">
        <f t="shared" si="54"/>
        <v/>
      </c>
      <c r="N41" s="281" t="str">
        <f t="shared" si="94"/>
        <v/>
      </c>
      <c r="O41" s="280" t="str">
        <f t="shared" si="96"/>
        <v/>
      </c>
      <c r="P41" s="281" t="str">
        <f t="shared" si="27"/>
        <v/>
      </c>
      <c r="Q41" s="280" t="str">
        <f t="shared" si="97"/>
        <v/>
      </c>
      <c r="R41" s="281" t="str">
        <f t="shared" si="28"/>
        <v/>
      </c>
      <c r="S41" s="280" t="str">
        <f t="shared" si="98"/>
        <v/>
      </c>
      <c r="T41" s="281" t="str">
        <f t="shared" si="29"/>
        <v/>
      </c>
      <c r="U41" s="280" t="str">
        <f t="shared" si="99"/>
        <v/>
      </c>
      <c r="V41" s="281" t="str">
        <f t="shared" si="30"/>
        <v/>
      </c>
      <c r="W41" s="280" t="str">
        <f t="shared" si="100"/>
        <v/>
      </c>
      <c r="X41" s="281" t="str">
        <f t="shared" si="31"/>
        <v/>
      </c>
      <c r="Y41" s="280" t="str">
        <f t="shared" si="101"/>
        <v/>
      </c>
      <c r="Z41" s="281" t="str">
        <f t="shared" si="32"/>
        <v/>
      </c>
      <c r="AA41" s="280" t="str">
        <f t="shared" si="102"/>
        <v/>
      </c>
      <c r="AB41" s="281" t="str">
        <f t="shared" si="33"/>
        <v/>
      </c>
      <c r="AC41" s="280" t="str">
        <f t="shared" si="103"/>
        <v/>
      </c>
      <c r="AD41" s="281" t="str">
        <f t="shared" si="34"/>
        <v/>
      </c>
      <c r="AE41" s="280" t="str">
        <f t="shared" si="104"/>
        <v/>
      </c>
      <c r="AF41" s="281" t="str">
        <f t="shared" si="35"/>
        <v/>
      </c>
      <c r="AG41" s="280" t="str">
        <f t="shared" si="105"/>
        <v/>
      </c>
      <c r="AH41" s="281" t="str">
        <f t="shared" si="36"/>
        <v/>
      </c>
      <c r="AI41" s="280" t="str">
        <f t="shared" si="106"/>
        <v/>
      </c>
      <c r="AJ41" s="281" t="str">
        <f t="shared" si="37"/>
        <v/>
      </c>
      <c r="AK41" s="280" t="str">
        <f t="shared" si="107"/>
        <v/>
      </c>
      <c r="AL41" s="281" t="str">
        <f t="shared" si="38"/>
        <v/>
      </c>
      <c r="AM41" s="280" t="str">
        <f t="shared" si="108"/>
        <v/>
      </c>
      <c r="AN41" s="281" t="str">
        <f t="shared" si="39"/>
        <v/>
      </c>
      <c r="AO41" s="280" t="str">
        <f t="shared" si="109"/>
        <v/>
      </c>
      <c r="AP41" s="281" t="str">
        <f t="shared" si="40"/>
        <v/>
      </c>
      <c r="AQ41" s="280" t="str">
        <f t="shared" si="110"/>
        <v/>
      </c>
      <c r="AR41" s="281" t="str">
        <f t="shared" si="41"/>
        <v/>
      </c>
      <c r="AS41" s="280" t="str">
        <f t="shared" si="111"/>
        <v/>
      </c>
      <c r="AT41" s="281" t="str">
        <f t="shared" si="42"/>
        <v/>
      </c>
      <c r="AU41" s="280" t="str">
        <f t="shared" si="112"/>
        <v/>
      </c>
      <c r="AV41" s="281" t="str">
        <f t="shared" si="43"/>
        <v/>
      </c>
      <c r="AW41" s="280" t="str">
        <f t="shared" si="113"/>
        <v/>
      </c>
      <c r="AX41" s="281" t="str">
        <f t="shared" si="44"/>
        <v/>
      </c>
      <c r="AY41" s="280" t="str">
        <f t="shared" si="114"/>
        <v/>
      </c>
      <c r="AZ41" s="281" t="str">
        <f t="shared" si="45"/>
        <v/>
      </c>
      <c r="BA41" s="280"/>
      <c r="BB41" s="281" t="str">
        <f t="shared" si="46"/>
        <v/>
      </c>
      <c r="BC41" s="280" t="str">
        <f t="shared" si="75"/>
        <v/>
      </c>
      <c r="BD41" s="281" t="str">
        <f t="shared" si="47"/>
        <v/>
      </c>
      <c r="BE41" s="280" t="str">
        <f t="shared" si="76"/>
        <v/>
      </c>
      <c r="BF41" s="281"/>
      <c r="BG41" s="280"/>
      <c r="BH41" s="281"/>
      <c r="BI41" s="280"/>
      <c r="BJ41" s="281"/>
      <c r="BK41" s="280"/>
    </row>
    <row r="42" spans="1:63" s="66" customFormat="1" ht="21" hidden="1" customHeight="1">
      <c r="A42" s="238">
        <f t="shared" si="115"/>
        <v>29</v>
      </c>
      <c r="B42" s="283"/>
      <c r="C42" s="364" t="str">
        <f t="shared" si="89"/>
        <v/>
      </c>
      <c r="D42" s="366" t="str">
        <f t="shared" si="90"/>
        <v/>
      </c>
      <c r="E42" s="280" t="str">
        <f t="shared" si="26"/>
        <v/>
      </c>
      <c r="F42" s="281" t="str">
        <f t="shared" si="91"/>
        <v/>
      </c>
      <c r="G42" s="280" t="str">
        <f t="shared" si="51"/>
        <v/>
      </c>
      <c r="H42" s="281" t="str">
        <f t="shared" si="92"/>
        <v/>
      </c>
      <c r="I42" s="280" t="str">
        <f t="shared" si="52"/>
        <v/>
      </c>
      <c r="J42" s="281" t="str">
        <f t="shared" si="93"/>
        <v/>
      </c>
      <c r="K42" s="280" t="str">
        <f t="shared" si="95"/>
        <v/>
      </c>
      <c r="L42" s="281"/>
      <c r="M42" s="280" t="str">
        <f t="shared" si="54"/>
        <v/>
      </c>
      <c r="N42" s="281" t="str">
        <f t="shared" si="94"/>
        <v/>
      </c>
      <c r="O42" s="280" t="str">
        <f t="shared" si="96"/>
        <v/>
      </c>
      <c r="P42" s="281" t="str">
        <f t="shared" si="27"/>
        <v/>
      </c>
      <c r="Q42" s="280" t="str">
        <f t="shared" si="97"/>
        <v/>
      </c>
      <c r="R42" s="281" t="str">
        <f t="shared" si="28"/>
        <v/>
      </c>
      <c r="S42" s="280" t="str">
        <f t="shared" si="98"/>
        <v/>
      </c>
      <c r="T42" s="281" t="str">
        <f t="shared" si="29"/>
        <v/>
      </c>
      <c r="U42" s="280" t="str">
        <f t="shared" si="99"/>
        <v/>
      </c>
      <c r="V42" s="281" t="str">
        <f t="shared" si="30"/>
        <v/>
      </c>
      <c r="W42" s="280" t="str">
        <f t="shared" si="100"/>
        <v/>
      </c>
      <c r="X42" s="281" t="str">
        <f t="shared" si="31"/>
        <v/>
      </c>
      <c r="Y42" s="280" t="str">
        <f t="shared" si="101"/>
        <v/>
      </c>
      <c r="Z42" s="281" t="str">
        <f t="shared" si="32"/>
        <v/>
      </c>
      <c r="AA42" s="280" t="str">
        <f t="shared" si="102"/>
        <v/>
      </c>
      <c r="AB42" s="281" t="str">
        <f t="shared" si="33"/>
        <v/>
      </c>
      <c r="AC42" s="280" t="str">
        <f t="shared" si="103"/>
        <v/>
      </c>
      <c r="AD42" s="281" t="str">
        <f t="shared" si="34"/>
        <v/>
      </c>
      <c r="AE42" s="280" t="str">
        <f t="shared" si="104"/>
        <v/>
      </c>
      <c r="AF42" s="281" t="str">
        <f t="shared" si="35"/>
        <v/>
      </c>
      <c r="AG42" s="280" t="str">
        <f t="shared" si="105"/>
        <v/>
      </c>
      <c r="AH42" s="281" t="str">
        <f t="shared" si="36"/>
        <v/>
      </c>
      <c r="AI42" s="280" t="str">
        <f t="shared" si="106"/>
        <v/>
      </c>
      <c r="AJ42" s="281" t="str">
        <f t="shared" si="37"/>
        <v/>
      </c>
      <c r="AK42" s="280" t="str">
        <f t="shared" si="107"/>
        <v/>
      </c>
      <c r="AL42" s="281" t="str">
        <f t="shared" si="38"/>
        <v/>
      </c>
      <c r="AM42" s="280" t="str">
        <f t="shared" si="108"/>
        <v/>
      </c>
      <c r="AN42" s="281" t="str">
        <f t="shared" si="39"/>
        <v/>
      </c>
      <c r="AO42" s="280" t="str">
        <f t="shared" si="109"/>
        <v/>
      </c>
      <c r="AP42" s="281" t="str">
        <f t="shared" si="40"/>
        <v/>
      </c>
      <c r="AQ42" s="280" t="str">
        <f t="shared" si="110"/>
        <v/>
      </c>
      <c r="AR42" s="281" t="str">
        <f t="shared" si="41"/>
        <v/>
      </c>
      <c r="AS42" s="280" t="str">
        <f t="shared" si="111"/>
        <v/>
      </c>
      <c r="AT42" s="281" t="str">
        <f t="shared" si="42"/>
        <v/>
      </c>
      <c r="AU42" s="280" t="str">
        <f t="shared" si="112"/>
        <v/>
      </c>
      <c r="AV42" s="281" t="str">
        <f t="shared" si="43"/>
        <v/>
      </c>
      <c r="AW42" s="280" t="str">
        <f t="shared" si="113"/>
        <v/>
      </c>
      <c r="AX42" s="281" t="str">
        <f t="shared" si="44"/>
        <v/>
      </c>
      <c r="AY42" s="280" t="str">
        <f t="shared" si="114"/>
        <v/>
      </c>
      <c r="AZ42" s="281" t="str">
        <f t="shared" si="45"/>
        <v/>
      </c>
      <c r="BA42" s="280"/>
      <c r="BB42" s="281" t="str">
        <f t="shared" si="46"/>
        <v/>
      </c>
      <c r="BC42" s="280" t="str">
        <f t="shared" si="75"/>
        <v/>
      </c>
      <c r="BD42" s="281" t="str">
        <f t="shared" si="47"/>
        <v/>
      </c>
      <c r="BE42" s="280" t="str">
        <f t="shared" si="76"/>
        <v/>
      </c>
      <c r="BF42" s="281"/>
      <c r="BG42" s="280"/>
      <c r="BH42" s="281"/>
      <c r="BI42" s="280"/>
      <c r="BJ42" s="281"/>
      <c r="BK42" s="280"/>
    </row>
    <row r="43" spans="1:63" s="66" customFormat="1" ht="21" hidden="1" customHeight="1">
      <c r="A43" s="238">
        <f t="shared" si="115"/>
        <v>30</v>
      </c>
      <c r="B43" s="283"/>
      <c r="C43" s="364" t="str">
        <f t="shared" si="89"/>
        <v/>
      </c>
      <c r="D43" s="366" t="str">
        <f t="shared" si="90"/>
        <v/>
      </c>
      <c r="E43" s="280" t="str">
        <f t="shared" si="26"/>
        <v/>
      </c>
      <c r="F43" s="281" t="str">
        <f t="shared" si="91"/>
        <v/>
      </c>
      <c r="G43" s="280" t="str">
        <f t="shared" si="51"/>
        <v/>
      </c>
      <c r="H43" s="281" t="str">
        <f t="shared" si="92"/>
        <v/>
      </c>
      <c r="I43" s="280" t="str">
        <f t="shared" si="52"/>
        <v/>
      </c>
      <c r="J43" s="281" t="str">
        <f t="shared" si="93"/>
        <v/>
      </c>
      <c r="K43" s="280" t="str">
        <f t="shared" si="95"/>
        <v/>
      </c>
      <c r="L43" s="281"/>
      <c r="M43" s="280" t="str">
        <f t="shared" si="54"/>
        <v/>
      </c>
      <c r="N43" s="281" t="str">
        <f t="shared" si="94"/>
        <v/>
      </c>
      <c r="O43" s="280" t="str">
        <f t="shared" si="96"/>
        <v/>
      </c>
      <c r="P43" s="281" t="str">
        <f t="shared" si="27"/>
        <v/>
      </c>
      <c r="Q43" s="280" t="str">
        <f t="shared" si="97"/>
        <v/>
      </c>
      <c r="R43" s="281" t="str">
        <f t="shared" si="28"/>
        <v/>
      </c>
      <c r="S43" s="280" t="str">
        <f t="shared" si="98"/>
        <v/>
      </c>
      <c r="T43" s="281" t="str">
        <f t="shared" si="29"/>
        <v/>
      </c>
      <c r="U43" s="280" t="str">
        <f t="shared" si="99"/>
        <v/>
      </c>
      <c r="V43" s="281" t="str">
        <f t="shared" si="30"/>
        <v/>
      </c>
      <c r="W43" s="280" t="str">
        <f t="shared" si="100"/>
        <v/>
      </c>
      <c r="X43" s="281" t="str">
        <f t="shared" si="31"/>
        <v/>
      </c>
      <c r="Y43" s="280" t="str">
        <f t="shared" si="101"/>
        <v/>
      </c>
      <c r="Z43" s="281" t="str">
        <f t="shared" si="32"/>
        <v/>
      </c>
      <c r="AA43" s="280" t="str">
        <f t="shared" si="102"/>
        <v/>
      </c>
      <c r="AB43" s="281" t="str">
        <f t="shared" si="33"/>
        <v/>
      </c>
      <c r="AC43" s="280" t="str">
        <f t="shared" si="103"/>
        <v/>
      </c>
      <c r="AD43" s="281" t="str">
        <f t="shared" si="34"/>
        <v/>
      </c>
      <c r="AE43" s="280" t="str">
        <f t="shared" si="104"/>
        <v/>
      </c>
      <c r="AF43" s="281" t="str">
        <f t="shared" si="35"/>
        <v/>
      </c>
      <c r="AG43" s="280" t="str">
        <f t="shared" si="105"/>
        <v/>
      </c>
      <c r="AH43" s="281" t="str">
        <f t="shared" si="36"/>
        <v/>
      </c>
      <c r="AI43" s="280" t="str">
        <f t="shared" si="106"/>
        <v/>
      </c>
      <c r="AJ43" s="281" t="str">
        <f t="shared" si="37"/>
        <v/>
      </c>
      <c r="AK43" s="280" t="str">
        <f t="shared" si="107"/>
        <v/>
      </c>
      <c r="AL43" s="281" t="str">
        <f t="shared" si="38"/>
        <v/>
      </c>
      <c r="AM43" s="280" t="str">
        <f t="shared" si="108"/>
        <v/>
      </c>
      <c r="AN43" s="281" t="str">
        <f t="shared" si="39"/>
        <v/>
      </c>
      <c r="AO43" s="280" t="str">
        <f t="shared" si="109"/>
        <v/>
      </c>
      <c r="AP43" s="281" t="str">
        <f t="shared" si="40"/>
        <v/>
      </c>
      <c r="AQ43" s="280" t="str">
        <f t="shared" si="110"/>
        <v/>
      </c>
      <c r="AR43" s="281" t="str">
        <f t="shared" si="41"/>
        <v/>
      </c>
      <c r="AS43" s="280" t="str">
        <f t="shared" si="111"/>
        <v/>
      </c>
      <c r="AT43" s="281" t="str">
        <f t="shared" si="42"/>
        <v/>
      </c>
      <c r="AU43" s="280" t="str">
        <f t="shared" si="112"/>
        <v/>
      </c>
      <c r="AV43" s="281" t="str">
        <f t="shared" si="43"/>
        <v/>
      </c>
      <c r="AW43" s="280" t="str">
        <f t="shared" si="113"/>
        <v/>
      </c>
      <c r="AX43" s="281" t="str">
        <f t="shared" si="44"/>
        <v/>
      </c>
      <c r="AY43" s="280" t="str">
        <f t="shared" si="114"/>
        <v/>
      </c>
      <c r="AZ43" s="281" t="str">
        <f t="shared" si="45"/>
        <v/>
      </c>
      <c r="BA43" s="280"/>
      <c r="BB43" s="281" t="str">
        <f t="shared" si="46"/>
        <v/>
      </c>
      <c r="BC43" s="280" t="str">
        <f t="shared" si="75"/>
        <v/>
      </c>
      <c r="BD43" s="281" t="str">
        <f t="shared" si="47"/>
        <v/>
      </c>
      <c r="BE43" s="280" t="str">
        <f t="shared" si="76"/>
        <v/>
      </c>
      <c r="BF43" s="281"/>
      <c r="BG43" s="280"/>
      <c r="BH43" s="281"/>
      <c r="BI43" s="280"/>
      <c r="BJ43" s="281"/>
      <c r="BK43" s="280"/>
    </row>
    <row r="44" spans="1:63" s="66" customFormat="1" ht="21" hidden="1" customHeight="1">
      <c r="A44" s="238">
        <f t="shared" si="115"/>
        <v>31</v>
      </c>
      <c r="B44" s="283"/>
      <c r="C44" s="364" t="str">
        <f t="shared" si="89"/>
        <v/>
      </c>
      <c r="D44" s="366" t="str">
        <f t="shared" si="90"/>
        <v/>
      </c>
      <c r="E44" s="280" t="str">
        <f t="shared" si="26"/>
        <v/>
      </c>
      <c r="F44" s="281" t="str">
        <f t="shared" si="91"/>
        <v/>
      </c>
      <c r="G44" s="280" t="str">
        <f t="shared" si="51"/>
        <v/>
      </c>
      <c r="H44" s="281" t="str">
        <f t="shared" si="92"/>
        <v/>
      </c>
      <c r="I44" s="280" t="str">
        <f t="shared" si="52"/>
        <v/>
      </c>
      <c r="J44" s="281" t="str">
        <f t="shared" si="93"/>
        <v/>
      </c>
      <c r="K44" s="280" t="str">
        <f t="shared" si="95"/>
        <v/>
      </c>
      <c r="L44" s="281"/>
      <c r="M44" s="280" t="str">
        <f t="shared" si="54"/>
        <v/>
      </c>
      <c r="N44" s="281" t="str">
        <f t="shared" si="94"/>
        <v/>
      </c>
      <c r="O44" s="280" t="str">
        <f t="shared" si="96"/>
        <v/>
      </c>
      <c r="P44" s="281" t="str">
        <f t="shared" si="27"/>
        <v/>
      </c>
      <c r="Q44" s="280" t="str">
        <f t="shared" si="97"/>
        <v/>
      </c>
      <c r="R44" s="281" t="str">
        <f t="shared" si="28"/>
        <v/>
      </c>
      <c r="S44" s="280" t="str">
        <f t="shared" si="98"/>
        <v/>
      </c>
      <c r="T44" s="281" t="str">
        <f t="shared" si="29"/>
        <v/>
      </c>
      <c r="U44" s="280" t="str">
        <f t="shared" si="99"/>
        <v/>
      </c>
      <c r="V44" s="281" t="str">
        <f t="shared" si="30"/>
        <v/>
      </c>
      <c r="W44" s="280" t="str">
        <f t="shared" si="100"/>
        <v/>
      </c>
      <c r="X44" s="281" t="str">
        <f t="shared" si="31"/>
        <v/>
      </c>
      <c r="Y44" s="280" t="str">
        <f t="shared" si="101"/>
        <v/>
      </c>
      <c r="Z44" s="281" t="str">
        <f t="shared" si="32"/>
        <v/>
      </c>
      <c r="AA44" s="280" t="str">
        <f t="shared" si="102"/>
        <v/>
      </c>
      <c r="AB44" s="281" t="str">
        <f t="shared" si="33"/>
        <v/>
      </c>
      <c r="AC44" s="280" t="str">
        <f t="shared" si="103"/>
        <v/>
      </c>
      <c r="AD44" s="281" t="str">
        <f t="shared" si="34"/>
        <v/>
      </c>
      <c r="AE44" s="280" t="str">
        <f t="shared" si="104"/>
        <v/>
      </c>
      <c r="AF44" s="281" t="str">
        <f t="shared" si="35"/>
        <v/>
      </c>
      <c r="AG44" s="280" t="str">
        <f t="shared" si="105"/>
        <v/>
      </c>
      <c r="AH44" s="281" t="str">
        <f t="shared" si="36"/>
        <v/>
      </c>
      <c r="AI44" s="280" t="str">
        <f t="shared" si="106"/>
        <v/>
      </c>
      <c r="AJ44" s="281" t="str">
        <f t="shared" si="37"/>
        <v/>
      </c>
      <c r="AK44" s="280" t="str">
        <f t="shared" si="107"/>
        <v/>
      </c>
      <c r="AL44" s="281" t="str">
        <f t="shared" si="38"/>
        <v/>
      </c>
      <c r="AM44" s="280" t="str">
        <f t="shared" si="108"/>
        <v/>
      </c>
      <c r="AN44" s="281" t="str">
        <f t="shared" si="39"/>
        <v/>
      </c>
      <c r="AO44" s="280" t="str">
        <f t="shared" si="109"/>
        <v/>
      </c>
      <c r="AP44" s="281" t="str">
        <f t="shared" si="40"/>
        <v/>
      </c>
      <c r="AQ44" s="280" t="str">
        <f t="shared" si="110"/>
        <v/>
      </c>
      <c r="AR44" s="281" t="str">
        <f t="shared" si="41"/>
        <v/>
      </c>
      <c r="AS44" s="280" t="str">
        <f t="shared" si="111"/>
        <v/>
      </c>
      <c r="AT44" s="281" t="str">
        <f t="shared" si="42"/>
        <v/>
      </c>
      <c r="AU44" s="280" t="str">
        <f t="shared" si="112"/>
        <v/>
      </c>
      <c r="AV44" s="281" t="str">
        <f t="shared" si="43"/>
        <v/>
      </c>
      <c r="AW44" s="280" t="str">
        <f t="shared" si="113"/>
        <v/>
      </c>
      <c r="AX44" s="281" t="str">
        <f t="shared" si="44"/>
        <v/>
      </c>
      <c r="AY44" s="280" t="str">
        <f t="shared" si="114"/>
        <v/>
      </c>
      <c r="AZ44" s="281" t="str">
        <f t="shared" si="45"/>
        <v/>
      </c>
      <c r="BA44" s="280"/>
      <c r="BB44" s="281" t="str">
        <f t="shared" si="46"/>
        <v/>
      </c>
      <c r="BC44" s="280" t="str">
        <f t="shared" si="75"/>
        <v/>
      </c>
      <c r="BD44" s="281" t="str">
        <f t="shared" si="47"/>
        <v/>
      </c>
      <c r="BE44" s="280" t="str">
        <f t="shared" si="76"/>
        <v/>
      </c>
      <c r="BF44" s="281"/>
      <c r="BG44" s="280"/>
      <c r="BH44" s="281"/>
      <c r="BI44" s="280"/>
      <c r="BJ44" s="281"/>
      <c r="BK44" s="280"/>
    </row>
    <row r="45" spans="1:63" s="66" customFormat="1" ht="21" hidden="1" customHeight="1">
      <c r="A45" s="238">
        <f t="shared" si="115"/>
        <v>32</v>
      </c>
      <c r="B45" s="283"/>
      <c r="C45" s="364" t="str">
        <f t="shared" si="89"/>
        <v/>
      </c>
      <c r="D45" s="366" t="str">
        <f t="shared" si="90"/>
        <v/>
      </c>
      <c r="E45" s="280" t="str">
        <f t="shared" si="26"/>
        <v/>
      </c>
      <c r="F45" s="281" t="str">
        <f t="shared" si="91"/>
        <v/>
      </c>
      <c r="G45" s="280" t="str">
        <f t="shared" si="51"/>
        <v/>
      </c>
      <c r="H45" s="281" t="str">
        <f t="shared" si="92"/>
        <v/>
      </c>
      <c r="I45" s="280" t="str">
        <f t="shared" si="52"/>
        <v/>
      </c>
      <c r="J45" s="281" t="str">
        <f t="shared" si="93"/>
        <v/>
      </c>
      <c r="K45" s="280" t="str">
        <f t="shared" si="95"/>
        <v/>
      </c>
      <c r="L45" s="281"/>
      <c r="M45" s="280" t="str">
        <f t="shared" si="54"/>
        <v/>
      </c>
      <c r="N45" s="281" t="str">
        <f t="shared" si="94"/>
        <v/>
      </c>
      <c r="O45" s="280" t="str">
        <f t="shared" si="96"/>
        <v/>
      </c>
      <c r="P45" s="281" t="str">
        <f t="shared" si="27"/>
        <v/>
      </c>
      <c r="Q45" s="280" t="str">
        <f t="shared" si="97"/>
        <v/>
      </c>
      <c r="R45" s="281" t="str">
        <f t="shared" si="28"/>
        <v/>
      </c>
      <c r="S45" s="280" t="str">
        <f t="shared" si="98"/>
        <v/>
      </c>
      <c r="T45" s="281" t="str">
        <f t="shared" si="29"/>
        <v/>
      </c>
      <c r="U45" s="280" t="str">
        <f t="shared" si="99"/>
        <v/>
      </c>
      <c r="V45" s="281" t="str">
        <f t="shared" si="30"/>
        <v/>
      </c>
      <c r="W45" s="280" t="str">
        <f t="shared" si="100"/>
        <v/>
      </c>
      <c r="X45" s="281" t="str">
        <f t="shared" si="31"/>
        <v/>
      </c>
      <c r="Y45" s="280" t="str">
        <f t="shared" si="101"/>
        <v/>
      </c>
      <c r="Z45" s="281" t="str">
        <f t="shared" si="32"/>
        <v/>
      </c>
      <c r="AA45" s="280" t="str">
        <f t="shared" si="102"/>
        <v/>
      </c>
      <c r="AB45" s="281" t="str">
        <f t="shared" si="33"/>
        <v/>
      </c>
      <c r="AC45" s="280" t="str">
        <f t="shared" si="103"/>
        <v/>
      </c>
      <c r="AD45" s="281" t="str">
        <f t="shared" si="34"/>
        <v/>
      </c>
      <c r="AE45" s="280" t="str">
        <f t="shared" si="104"/>
        <v/>
      </c>
      <c r="AF45" s="281" t="str">
        <f t="shared" si="35"/>
        <v/>
      </c>
      <c r="AG45" s="280" t="str">
        <f t="shared" si="105"/>
        <v/>
      </c>
      <c r="AH45" s="281" t="str">
        <f t="shared" si="36"/>
        <v/>
      </c>
      <c r="AI45" s="280" t="str">
        <f t="shared" si="106"/>
        <v/>
      </c>
      <c r="AJ45" s="281" t="str">
        <f t="shared" si="37"/>
        <v/>
      </c>
      <c r="AK45" s="280" t="str">
        <f t="shared" si="107"/>
        <v/>
      </c>
      <c r="AL45" s="281" t="str">
        <f t="shared" si="38"/>
        <v/>
      </c>
      <c r="AM45" s="280" t="str">
        <f t="shared" si="108"/>
        <v/>
      </c>
      <c r="AN45" s="281" t="str">
        <f t="shared" si="39"/>
        <v/>
      </c>
      <c r="AO45" s="280" t="str">
        <f t="shared" si="109"/>
        <v/>
      </c>
      <c r="AP45" s="281" t="str">
        <f t="shared" si="40"/>
        <v/>
      </c>
      <c r="AQ45" s="280" t="str">
        <f t="shared" si="110"/>
        <v/>
      </c>
      <c r="AR45" s="281" t="str">
        <f t="shared" si="41"/>
        <v/>
      </c>
      <c r="AS45" s="280" t="str">
        <f t="shared" si="111"/>
        <v/>
      </c>
      <c r="AT45" s="281" t="str">
        <f t="shared" si="42"/>
        <v/>
      </c>
      <c r="AU45" s="280" t="str">
        <f t="shared" si="112"/>
        <v/>
      </c>
      <c r="AV45" s="281" t="str">
        <f t="shared" si="43"/>
        <v/>
      </c>
      <c r="AW45" s="280" t="str">
        <f t="shared" si="113"/>
        <v/>
      </c>
      <c r="AX45" s="281" t="str">
        <f t="shared" si="44"/>
        <v/>
      </c>
      <c r="AY45" s="280" t="str">
        <f t="shared" si="114"/>
        <v/>
      </c>
      <c r="AZ45" s="281" t="str">
        <f t="shared" si="45"/>
        <v/>
      </c>
      <c r="BA45" s="280"/>
      <c r="BB45" s="281" t="str">
        <f t="shared" si="46"/>
        <v/>
      </c>
      <c r="BC45" s="280" t="str">
        <f t="shared" si="75"/>
        <v/>
      </c>
      <c r="BD45" s="281" t="str">
        <f t="shared" si="47"/>
        <v/>
      </c>
      <c r="BE45" s="280" t="str">
        <f t="shared" si="76"/>
        <v/>
      </c>
      <c r="BF45" s="281"/>
      <c r="BG45" s="280"/>
      <c r="BH45" s="281"/>
      <c r="BI45" s="280"/>
      <c r="BJ45" s="281"/>
      <c r="BK45" s="280"/>
    </row>
    <row r="46" spans="1:63" s="66" customFormat="1" ht="21" hidden="1" customHeight="1">
      <c r="A46" s="238">
        <f t="shared" si="115"/>
        <v>33</v>
      </c>
      <c r="B46" s="283"/>
      <c r="C46" s="364" t="str">
        <f t="shared" si="89"/>
        <v/>
      </c>
      <c r="D46" s="366" t="str">
        <f t="shared" si="90"/>
        <v/>
      </c>
      <c r="E46" s="280" t="str">
        <f t="shared" si="26"/>
        <v/>
      </c>
      <c r="F46" s="281" t="str">
        <f t="shared" si="91"/>
        <v/>
      </c>
      <c r="G46" s="280" t="str">
        <f t="shared" si="51"/>
        <v/>
      </c>
      <c r="H46" s="281" t="str">
        <f t="shared" si="92"/>
        <v/>
      </c>
      <c r="I46" s="280" t="str">
        <f t="shared" si="52"/>
        <v/>
      </c>
      <c r="J46" s="281" t="str">
        <f t="shared" si="93"/>
        <v/>
      </c>
      <c r="K46" s="280" t="str">
        <f t="shared" si="95"/>
        <v/>
      </c>
      <c r="L46" s="281"/>
      <c r="M46" s="280" t="str">
        <f t="shared" si="54"/>
        <v/>
      </c>
      <c r="N46" s="281" t="str">
        <f t="shared" si="94"/>
        <v/>
      </c>
      <c r="O46" s="280" t="str">
        <f t="shared" si="96"/>
        <v/>
      </c>
      <c r="P46" s="281" t="str">
        <f t="shared" si="27"/>
        <v/>
      </c>
      <c r="Q46" s="280" t="str">
        <f t="shared" si="97"/>
        <v/>
      </c>
      <c r="R46" s="281" t="str">
        <f t="shared" si="28"/>
        <v/>
      </c>
      <c r="S46" s="280" t="str">
        <f t="shared" si="98"/>
        <v/>
      </c>
      <c r="T46" s="281" t="str">
        <f t="shared" si="29"/>
        <v/>
      </c>
      <c r="U46" s="280" t="str">
        <f t="shared" si="99"/>
        <v/>
      </c>
      <c r="V46" s="281" t="str">
        <f t="shared" si="30"/>
        <v/>
      </c>
      <c r="W46" s="280" t="str">
        <f t="shared" si="100"/>
        <v/>
      </c>
      <c r="X46" s="281" t="str">
        <f t="shared" si="31"/>
        <v/>
      </c>
      <c r="Y46" s="280" t="str">
        <f t="shared" si="101"/>
        <v/>
      </c>
      <c r="Z46" s="281" t="str">
        <f t="shared" si="32"/>
        <v/>
      </c>
      <c r="AA46" s="280" t="str">
        <f t="shared" si="102"/>
        <v/>
      </c>
      <c r="AB46" s="281" t="str">
        <f t="shared" si="33"/>
        <v/>
      </c>
      <c r="AC46" s="280" t="str">
        <f t="shared" si="103"/>
        <v/>
      </c>
      <c r="AD46" s="281" t="str">
        <f t="shared" si="34"/>
        <v/>
      </c>
      <c r="AE46" s="280" t="str">
        <f t="shared" si="104"/>
        <v/>
      </c>
      <c r="AF46" s="281" t="str">
        <f t="shared" si="35"/>
        <v/>
      </c>
      <c r="AG46" s="280" t="str">
        <f t="shared" si="105"/>
        <v/>
      </c>
      <c r="AH46" s="281" t="str">
        <f t="shared" si="36"/>
        <v/>
      </c>
      <c r="AI46" s="280" t="str">
        <f t="shared" si="106"/>
        <v/>
      </c>
      <c r="AJ46" s="281" t="str">
        <f t="shared" si="37"/>
        <v/>
      </c>
      <c r="AK46" s="280" t="str">
        <f t="shared" si="107"/>
        <v/>
      </c>
      <c r="AL46" s="281" t="str">
        <f t="shared" si="38"/>
        <v/>
      </c>
      <c r="AM46" s="280" t="str">
        <f t="shared" si="108"/>
        <v/>
      </c>
      <c r="AN46" s="281" t="str">
        <f t="shared" si="39"/>
        <v/>
      </c>
      <c r="AO46" s="280" t="str">
        <f t="shared" si="109"/>
        <v/>
      </c>
      <c r="AP46" s="281" t="str">
        <f t="shared" si="40"/>
        <v/>
      </c>
      <c r="AQ46" s="280" t="str">
        <f t="shared" si="110"/>
        <v/>
      </c>
      <c r="AR46" s="281" t="str">
        <f t="shared" si="41"/>
        <v/>
      </c>
      <c r="AS46" s="280" t="str">
        <f t="shared" si="111"/>
        <v/>
      </c>
      <c r="AT46" s="281" t="str">
        <f t="shared" si="42"/>
        <v/>
      </c>
      <c r="AU46" s="280" t="str">
        <f t="shared" si="112"/>
        <v/>
      </c>
      <c r="AV46" s="281" t="str">
        <f t="shared" si="43"/>
        <v/>
      </c>
      <c r="AW46" s="280" t="str">
        <f t="shared" si="113"/>
        <v/>
      </c>
      <c r="AX46" s="281" t="str">
        <f t="shared" si="44"/>
        <v/>
      </c>
      <c r="AY46" s="280" t="str">
        <f t="shared" si="114"/>
        <v/>
      </c>
      <c r="AZ46" s="281" t="str">
        <f t="shared" ref="AZ46:AZ77" si="116">IF($AZ$8="Habilitado",IF($B46="","",ROUND(VLOOKUP($B46,OFERENTE_25,5,FALSE),2)),"")</f>
        <v/>
      </c>
      <c r="BA46" s="280"/>
      <c r="BB46" s="281" t="str">
        <f t="shared" ref="BB46:BB77" si="117">IF($BB$8="Habilitado",IF($B46="","",ROUND(VLOOKUP($B46,OFERENTE_26,5,FALSE),2)),"")</f>
        <v/>
      </c>
      <c r="BC46" s="280" t="str">
        <f t="shared" si="75"/>
        <v/>
      </c>
      <c r="BD46" s="281" t="str">
        <f t="shared" ref="BD46:BD77" si="118">IF($BD$8="Habilitado",IF($B46="","",ROUND(VLOOKUP($B46,OFERENTE_27,5,FALSE),2)),"")</f>
        <v/>
      </c>
      <c r="BE46" s="280" t="str">
        <f t="shared" si="76"/>
        <v/>
      </c>
      <c r="BF46" s="281"/>
      <c r="BG46" s="280"/>
      <c r="BH46" s="281"/>
      <c r="BI46" s="280"/>
      <c r="BJ46" s="281"/>
      <c r="BK46" s="280"/>
    </row>
    <row r="47" spans="1:63" s="66" customFormat="1" ht="21" hidden="1" customHeight="1">
      <c r="A47" s="238">
        <f t="shared" si="115"/>
        <v>34</v>
      </c>
      <c r="B47" s="283"/>
      <c r="C47" s="364" t="str">
        <f t="shared" si="89"/>
        <v/>
      </c>
      <c r="D47" s="366" t="str">
        <f t="shared" si="90"/>
        <v/>
      </c>
      <c r="E47" s="280" t="str">
        <f t="shared" si="26"/>
        <v/>
      </c>
      <c r="F47" s="281" t="str">
        <f t="shared" si="91"/>
        <v/>
      </c>
      <c r="G47" s="280" t="str">
        <f t="shared" si="51"/>
        <v/>
      </c>
      <c r="H47" s="281" t="str">
        <f t="shared" si="92"/>
        <v/>
      </c>
      <c r="I47" s="280" t="str">
        <f t="shared" si="52"/>
        <v/>
      </c>
      <c r="J47" s="281" t="str">
        <f t="shared" si="93"/>
        <v/>
      </c>
      <c r="K47" s="280" t="str">
        <f t="shared" si="95"/>
        <v/>
      </c>
      <c r="L47" s="281"/>
      <c r="M47" s="280" t="str">
        <f t="shared" si="54"/>
        <v/>
      </c>
      <c r="N47" s="281" t="str">
        <f t="shared" si="94"/>
        <v/>
      </c>
      <c r="O47" s="280" t="str">
        <f t="shared" si="96"/>
        <v/>
      </c>
      <c r="P47" s="281" t="str">
        <f t="shared" si="27"/>
        <v/>
      </c>
      <c r="Q47" s="280" t="str">
        <f t="shared" si="97"/>
        <v/>
      </c>
      <c r="R47" s="281" t="str">
        <f t="shared" si="28"/>
        <v/>
      </c>
      <c r="S47" s="280" t="str">
        <f t="shared" si="98"/>
        <v/>
      </c>
      <c r="T47" s="281" t="str">
        <f t="shared" si="29"/>
        <v/>
      </c>
      <c r="U47" s="280" t="str">
        <f t="shared" si="99"/>
        <v/>
      </c>
      <c r="V47" s="281" t="str">
        <f t="shared" si="30"/>
        <v/>
      </c>
      <c r="W47" s="280" t="str">
        <f t="shared" si="100"/>
        <v/>
      </c>
      <c r="X47" s="281" t="str">
        <f t="shared" si="31"/>
        <v/>
      </c>
      <c r="Y47" s="280" t="str">
        <f t="shared" si="101"/>
        <v/>
      </c>
      <c r="Z47" s="281" t="str">
        <f t="shared" si="32"/>
        <v/>
      </c>
      <c r="AA47" s="280" t="str">
        <f t="shared" si="102"/>
        <v/>
      </c>
      <c r="AB47" s="281" t="str">
        <f t="shared" si="33"/>
        <v/>
      </c>
      <c r="AC47" s="280" t="str">
        <f t="shared" si="103"/>
        <v/>
      </c>
      <c r="AD47" s="281" t="str">
        <f t="shared" si="34"/>
        <v/>
      </c>
      <c r="AE47" s="280" t="str">
        <f t="shared" si="104"/>
        <v/>
      </c>
      <c r="AF47" s="281" t="str">
        <f t="shared" si="35"/>
        <v/>
      </c>
      <c r="AG47" s="280" t="str">
        <f t="shared" si="105"/>
        <v/>
      </c>
      <c r="AH47" s="281" t="str">
        <f t="shared" si="36"/>
        <v/>
      </c>
      <c r="AI47" s="280" t="str">
        <f t="shared" si="106"/>
        <v/>
      </c>
      <c r="AJ47" s="281" t="str">
        <f t="shared" si="37"/>
        <v/>
      </c>
      <c r="AK47" s="280" t="str">
        <f t="shared" si="107"/>
        <v/>
      </c>
      <c r="AL47" s="281" t="str">
        <f t="shared" si="38"/>
        <v/>
      </c>
      <c r="AM47" s="280" t="str">
        <f t="shared" si="108"/>
        <v/>
      </c>
      <c r="AN47" s="281" t="str">
        <f t="shared" si="39"/>
        <v/>
      </c>
      <c r="AO47" s="280" t="str">
        <f t="shared" si="109"/>
        <v/>
      </c>
      <c r="AP47" s="281" t="str">
        <f t="shared" si="40"/>
        <v/>
      </c>
      <c r="AQ47" s="280" t="str">
        <f t="shared" si="110"/>
        <v/>
      </c>
      <c r="AR47" s="281" t="str">
        <f t="shared" si="41"/>
        <v/>
      </c>
      <c r="AS47" s="280" t="str">
        <f t="shared" si="111"/>
        <v/>
      </c>
      <c r="AT47" s="281" t="str">
        <f t="shared" si="42"/>
        <v/>
      </c>
      <c r="AU47" s="280" t="str">
        <f t="shared" si="112"/>
        <v/>
      </c>
      <c r="AV47" s="281" t="str">
        <f t="shared" si="43"/>
        <v/>
      </c>
      <c r="AW47" s="280" t="str">
        <f t="shared" si="113"/>
        <v/>
      </c>
      <c r="AX47" s="281" t="str">
        <f t="shared" si="44"/>
        <v/>
      </c>
      <c r="AY47" s="280" t="str">
        <f t="shared" si="114"/>
        <v/>
      </c>
      <c r="AZ47" s="281" t="str">
        <f t="shared" si="116"/>
        <v/>
      </c>
      <c r="BA47" s="280"/>
      <c r="BB47" s="281" t="str">
        <f t="shared" si="117"/>
        <v/>
      </c>
      <c r="BC47" s="280" t="str">
        <f t="shared" si="75"/>
        <v/>
      </c>
      <c r="BD47" s="281" t="str">
        <f t="shared" si="118"/>
        <v/>
      </c>
      <c r="BE47" s="280" t="str">
        <f t="shared" si="76"/>
        <v/>
      </c>
      <c r="BF47" s="281"/>
      <c r="BG47" s="280"/>
      <c r="BH47" s="281"/>
      <c r="BI47" s="280"/>
      <c r="BJ47" s="281"/>
      <c r="BK47" s="280"/>
    </row>
    <row r="48" spans="1:63" s="66" customFormat="1" ht="21" hidden="1" customHeight="1">
      <c r="A48" s="238">
        <f t="shared" si="115"/>
        <v>35</v>
      </c>
      <c r="B48" s="283"/>
      <c r="C48" s="364" t="str">
        <f t="shared" si="89"/>
        <v/>
      </c>
      <c r="D48" s="366" t="str">
        <f t="shared" si="90"/>
        <v/>
      </c>
      <c r="E48" s="280" t="str">
        <f t="shared" si="26"/>
        <v/>
      </c>
      <c r="F48" s="281" t="str">
        <f t="shared" si="91"/>
        <v/>
      </c>
      <c r="G48" s="280" t="str">
        <f t="shared" si="51"/>
        <v/>
      </c>
      <c r="H48" s="281" t="str">
        <f t="shared" si="92"/>
        <v/>
      </c>
      <c r="I48" s="280" t="str">
        <f t="shared" si="52"/>
        <v/>
      </c>
      <c r="J48" s="281" t="str">
        <f t="shared" si="93"/>
        <v/>
      </c>
      <c r="K48" s="280" t="str">
        <f t="shared" si="95"/>
        <v/>
      </c>
      <c r="L48" s="281"/>
      <c r="M48" s="280" t="str">
        <f t="shared" si="54"/>
        <v/>
      </c>
      <c r="N48" s="281" t="str">
        <f t="shared" si="94"/>
        <v/>
      </c>
      <c r="O48" s="280" t="str">
        <f t="shared" si="96"/>
        <v/>
      </c>
      <c r="P48" s="281" t="str">
        <f t="shared" si="27"/>
        <v/>
      </c>
      <c r="Q48" s="280" t="str">
        <f t="shared" si="97"/>
        <v/>
      </c>
      <c r="R48" s="281" t="str">
        <f t="shared" si="28"/>
        <v/>
      </c>
      <c r="S48" s="280" t="str">
        <f t="shared" si="98"/>
        <v/>
      </c>
      <c r="T48" s="281" t="str">
        <f t="shared" si="29"/>
        <v/>
      </c>
      <c r="U48" s="280" t="str">
        <f t="shared" si="99"/>
        <v/>
      </c>
      <c r="V48" s="281" t="str">
        <f t="shared" si="30"/>
        <v/>
      </c>
      <c r="W48" s="280" t="str">
        <f t="shared" si="100"/>
        <v/>
      </c>
      <c r="X48" s="281" t="str">
        <f t="shared" si="31"/>
        <v/>
      </c>
      <c r="Y48" s="280" t="str">
        <f t="shared" si="101"/>
        <v/>
      </c>
      <c r="Z48" s="281" t="str">
        <f t="shared" si="32"/>
        <v/>
      </c>
      <c r="AA48" s="280" t="str">
        <f t="shared" si="102"/>
        <v/>
      </c>
      <c r="AB48" s="281" t="str">
        <f t="shared" si="33"/>
        <v/>
      </c>
      <c r="AC48" s="280" t="str">
        <f t="shared" si="103"/>
        <v/>
      </c>
      <c r="AD48" s="281" t="str">
        <f t="shared" si="34"/>
        <v/>
      </c>
      <c r="AE48" s="280" t="str">
        <f t="shared" si="104"/>
        <v/>
      </c>
      <c r="AF48" s="281" t="str">
        <f t="shared" si="35"/>
        <v/>
      </c>
      <c r="AG48" s="280" t="str">
        <f t="shared" si="105"/>
        <v/>
      </c>
      <c r="AH48" s="281" t="str">
        <f t="shared" si="36"/>
        <v/>
      </c>
      <c r="AI48" s="280" t="str">
        <f t="shared" si="106"/>
        <v/>
      </c>
      <c r="AJ48" s="281" t="str">
        <f t="shared" si="37"/>
        <v/>
      </c>
      <c r="AK48" s="280" t="str">
        <f t="shared" si="107"/>
        <v/>
      </c>
      <c r="AL48" s="281" t="str">
        <f t="shared" si="38"/>
        <v/>
      </c>
      <c r="AM48" s="280" t="str">
        <f t="shared" si="108"/>
        <v/>
      </c>
      <c r="AN48" s="281" t="str">
        <f t="shared" si="39"/>
        <v/>
      </c>
      <c r="AO48" s="280" t="str">
        <f t="shared" si="109"/>
        <v/>
      </c>
      <c r="AP48" s="281" t="str">
        <f t="shared" si="40"/>
        <v/>
      </c>
      <c r="AQ48" s="280" t="str">
        <f t="shared" si="110"/>
        <v/>
      </c>
      <c r="AR48" s="281" t="str">
        <f t="shared" si="41"/>
        <v/>
      </c>
      <c r="AS48" s="280" t="str">
        <f t="shared" si="111"/>
        <v/>
      </c>
      <c r="AT48" s="281" t="str">
        <f t="shared" si="42"/>
        <v/>
      </c>
      <c r="AU48" s="280" t="str">
        <f t="shared" si="112"/>
        <v/>
      </c>
      <c r="AV48" s="281" t="str">
        <f t="shared" si="43"/>
        <v/>
      </c>
      <c r="AW48" s="280" t="str">
        <f t="shared" si="113"/>
        <v/>
      </c>
      <c r="AX48" s="281" t="str">
        <f t="shared" si="44"/>
        <v/>
      </c>
      <c r="AY48" s="280" t="str">
        <f t="shared" si="114"/>
        <v/>
      </c>
      <c r="AZ48" s="281" t="str">
        <f t="shared" si="116"/>
        <v/>
      </c>
      <c r="BA48" s="280"/>
      <c r="BB48" s="281" t="str">
        <f t="shared" si="117"/>
        <v/>
      </c>
      <c r="BC48" s="280" t="str">
        <f t="shared" si="75"/>
        <v/>
      </c>
      <c r="BD48" s="281" t="str">
        <f t="shared" si="118"/>
        <v/>
      </c>
      <c r="BE48" s="280" t="str">
        <f t="shared" si="76"/>
        <v/>
      </c>
      <c r="BF48" s="281"/>
      <c r="BG48" s="280"/>
      <c r="BH48" s="281"/>
      <c r="BI48" s="280"/>
      <c r="BJ48" s="281"/>
      <c r="BK48" s="280"/>
    </row>
    <row r="49" spans="1:63" s="66" customFormat="1" ht="21" hidden="1" customHeight="1">
      <c r="A49" s="238">
        <f t="shared" si="115"/>
        <v>36</v>
      </c>
      <c r="B49" s="283"/>
      <c r="C49" s="364" t="str">
        <f t="shared" si="89"/>
        <v/>
      </c>
      <c r="D49" s="366" t="str">
        <f t="shared" si="90"/>
        <v/>
      </c>
      <c r="E49" s="280" t="str">
        <f t="shared" si="26"/>
        <v/>
      </c>
      <c r="F49" s="281" t="str">
        <f t="shared" si="91"/>
        <v/>
      </c>
      <c r="G49" s="280" t="str">
        <f t="shared" si="51"/>
        <v/>
      </c>
      <c r="H49" s="281" t="str">
        <f t="shared" si="92"/>
        <v/>
      </c>
      <c r="I49" s="280" t="str">
        <f t="shared" si="52"/>
        <v/>
      </c>
      <c r="J49" s="281" t="str">
        <f t="shared" si="93"/>
        <v/>
      </c>
      <c r="K49" s="280" t="str">
        <f t="shared" si="95"/>
        <v/>
      </c>
      <c r="L49" s="281"/>
      <c r="M49" s="280" t="str">
        <f t="shared" si="54"/>
        <v/>
      </c>
      <c r="N49" s="281" t="str">
        <f t="shared" si="94"/>
        <v/>
      </c>
      <c r="O49" s="280" t="str">
        <f t="shared" si="96"/>
        <v/>
      </c>
      <c r="P49" s="281" t="str">
        <f t="shared" si="27"/>
        <v/>
      </c>
      <c r="Q49" s="280" t="str">
        <f t="shared" si="97"/>
        <v/>
      </c>
      <c r="R49" s="281" t="str">
        <f t="shared" si="28"/>
        <v/>
      </c>
      <c r="S49" s="280" t="str">
        <f t="shared" si="98"/>
        <v/>
      </c>
      <c r="T49" s="281" t="str">
        <f t="shared" si="29"/>
        <v/>
      </c>
      <c r="U49" s="280" t="str">
        <f t="shared" si="99"/>
        <v/>
      </c>
      <c r="V49" s="281" t="str">
        <f t="shared" si="30"/>
        <v/>
      </c>
      <c r="W49" s="280" t="str">
        <f t="shared" si="100"/>
        <v/>
      </c>
      <c r="X49" s="281" t="str">
        <f t="shared" si="31"/>
        <v/>
      </c>
      <c r="Y49" s="280" t="str">
        <f t="shared" si="101"/>
        <v/>
      </c>
      <c r="Z49" s="281" t="str">
        <f t="shared" si="32"/>
        <v/>
      </c>
      <c r="AA49" s="280" t="str">
        <f t="shared" si="102"/>
        <v/>
      </c>
      <c r="AB49" s="281" t="str">
        <f t="shared" si="33"/>
        <v/>
      </c>
      <c r="AC49" s="280" t="str">
        <f t="shared" si="103"/>
        <v/>
      </c>
      <c r="AD49" s="281" t="str">
        <f t="shared" si="34"/>
        <v/>
      </c>
      <c r="AE49" s="280" t="str">
        <f t="shared" si="104"/>
        <v/>
      </c>
      <c r="AF49" s="281" t="str">
        <f t="shared" si="35"/>
        <v/>
      </c>
      <c r="AG49" s="280" t="str">
        <f t="shared" si="105"/>
        <v/>
      </c>
      <c r="AH49" s="281" t="str">
        <f t="shared" si="36"/>
        <v/>
      </c>
      <c r="AI49" s="280" t="str">
        <f t="shared" si="106"/>
        <v/>
      </c>
      <c r="AJ49" s="281" t="str">
        <f t="shared" si="37"/>
        <v/>
      </c>
      <c r="AK49" s="280" t="str">
        <f t="shared" si="107"/>
        <v/>
      </c>
      <c r="AL49" s="281" t="str">
        <f t="shared" si="38"/>
        <v/>
      </c>
      <c r="AM49" s="280" t="str">
        <f t="shared" si="108"/>
        <v/>
      </c>
      <c r="AN49" s="281" t="str">
        <f t="shared" si="39"/>
        <v/>
      </c>
      <c r="AO49" s="280" t="str">
        <f t="shared" si="109"/>
        <v/>
      </c>
      <c r="AP49" s="281" t="str">
        <f t="shared" si="40"/>
        <v/>
      </c>
      <c r="AQ49" s="280" t="str">
        <f t="shared" si="110"/>
        <v/>
      </c>
      <c r="AR49" s="281" t="str">
        <f t="shared" si="41"/>
        <v/>
      </c>
      <c r="AS49" s="280" t="str">
        <f t="shared" si="111"/>
        <v/>
      </c>
      <c r="AT49" s="281" t="str">
        <f t="shared" si="42"/>
        <v/>
      </c>
      <c r="AU49" s="280" t="str">
        <f t="shared" si="112"/>
        <v/>
      </c>
      <c r="AV49" s="281" t="str">
        <f t="shared" si="43"/>
        <v/>
      </c>
      <c r="AW49" s="280" t="str">
        <f t="shared" si="113"/>
        <v/>
      </c>
      <c r="AX49" s="281" t="str">
        <f t="shared" si="44"/>
        <v/>
      </c>
      <c r="AY49" s="280" t="str">
        <f t="shared" si="114"/>
        <v/>
      </c>
      <c r="AZ49" s="281" t="str">
        <f t="shared" si="116"/>
        <v/>
      </c>
      <c r="BA49" s="280"/>
      <c r="BB49" s="281" t="str">
        <f t="shared" si="117"/>
        <v/>
      </c>
      <c r="BC49" s="280" t="str">
        <f t="shared" si="75"/>
        <v/>
      </c>
      <c r="BD49" s="281" t="str">
        <f t="shared" si="118"/>
        <v/>
      </c>
      <c r="BE49" s="280" t="str">
        <f t="shared" si="76"/>
        <v/>
      </c>
      <c r="BF49" s="281"/>
      <c r="BG49" s="280"/>
      <c r="BH49" s="281"/>
      <c r="BI49" s="280"/>
      <c r="BJ49" s="281"/>
      <c r="BK49" s="280"/>
    </row>
    <row r="50" spans="1:63" s="66" customFormat="1" ht="21" hidden="1" customHeight="1">
      <c r="A50" s="238">
        <f t="shared" si="115"/>
        <v>37</v>
      </c>
      <c r="B50" s="283"/>
      <c r="C50" s="364" t="str">
        <f t="shared" si="89"/>
        <v/>
      </c>
      <c r="D50" s="366" t="str">
        <f t="shared" si="90"/>
        <v/>
      </c>
      <c r="E50" s="280" t="str">
        <f t="shared" si="26"/>
        <v/>
      </c>
      <c r="F50" s="281" t="str">
        <f t="shared" si="91"/>
        <v/>
      </c>
      <c r="G50" s="280" t="str">
        <f t="shared" si="51"/>
        <v/>
      </c>
      <c r="H50" s="281" t="str">
        <f t="shared" si="92"/>
        <v/>
      </c>
      <c r="I50" s="280" t="str">
        <f t="shared" si="52"/>
        <v/>
      </c>
      <c r="J50" s="281" t="str">
        <f t="shared" si="93"/>
        <v/>
      </c>
      <c r="K50" s="280" t="str">
        <f t="shared" si="95"/>
        <v/>
      </c>
      <c r="L50" s="281"/>
      <c r="M50" s="280" t="str">
        <f t="shared" si="54"/>
        <v/>
      </c>
      <c r="N50" s="281" t="str">
        <f t="shared" si="94"/>
        <v/>
      </c>
      <c r="O50" s="280" t="str">
        <f t="shared" si="96"/>
        <v/>
      </c>
      <c r="P50" s="281" t="str">
        <f t="shared" si="27"/>
        <v/>
      </c>
      <c r="Q50" s="280" t="str">
        <f t="shared" si="97"/>
        <v/>
      </c>
      <c r="R50" s="281" t="str">
        <f t="shared" si="28"/>
        <v/>
      </c>
      <c r="S50" s="280" t="str">
        <f t="shared" si="98"/>
        <v/>
      </c>
      <c r="T50" s="281" t="str">
        <f t="shared" si="29"/>
        <v/>
      </c>
      <c r="U50" s="280" t="str">
        <f t="shared" si="99"/>
        <v/>
      </c>
      <c r="V50" s="281" t="str">
        <f t="shared" si="30"/>
        <v/>
      </c>
      <c r="W50" s="280" t="str">
        <f t="shared" si="100"/>
        <v/>
      </c>
      <c r="X50" s="281" t="str">
        <f t="shared" si="31"/>
        <v/>
      </c>
      <c r="Y50" s="280" t="str">
        <f t="shared" si="101"/>
        <v/>
      </c>
      <c r="Z50" s="281" t="str">
        <f t="shared" si="32"/>
        <v/>
      </c>
      <c r="AA50" s="280" t="str">
        <f t="shared" si="102"/>
        <v/>
      </c>
      <c r="AB50" s="281" t="str">
        <f t="shared" si="33"/>
        <v/>
      </c>
      <c r="AC50" s="280" t="str">
        <f t="shared" si="103"/>
        <v/>
      </c>
      <c r="AD50" s="281" t="str">
        <f t="shared" si="34"/>
        <v/>
      </c>
      <c r="AE50" s="280" t="str">
        <f t="shared" si="104"/>
        <v/>
      </c>
      <c r="AF50" s="281" t="str">
        <f t="shared" si="35"/>
        <v/>
      </c>
      <c r="AG50" s="280" t="str">
        <f t="shared" si="105"/>
        <v/>
      </c>
      <c r="AH50" s="281" t="str">
        <f t="shared" si="36"/>
        <v/>
      </c>
      <c r="AI50" s="280" t="str">
        <f t="shared" si="106"/>
        <v/>
      </c>
      <c r="AJ50" s="281" t="str">
        <f t="shared" si="37"/>
        <v/>
      </c>
      <c r="AK50" s="280" t="str">
        <f t="shared" si="107"/>
        <v/>
      </c>
      <c r="AL50" s="281" t="str">
        <f t="shared" si="38"/>
        <v/>
      </c>
      <c r="AM50" s="280" t="str">
        <f t="shared" si="108"/>
        <v/>
      </c>
      <c r="AN50" s="281" t="str">
        <f t="shared" si="39"/>
        <v/>
      </c>
      <c r="AO50" s="280" t="str">
        <f t="shared" si="109"/>
        <v/>
      </c>
      <c r="AP50" s="281" t="str">
        <f t="shared" si="40"/>
        <v/>
      </c>
      <c r="AQ50" s="280" t="str">
        <f t="shared" si="110"/>
        <v/>
      </c>
      <c r="AR50" s="281" t="str">
        <f t="shared" si="41"/>
        <v/>
      </c>
      <c r="AS50" s="280" t="str">
        <f t="shared" si="111"/>
        <v/>
      </c>
      <c r="AT50" s="281" t="str">
        <f t="shared" si="42"/>
        <v/>
      </c>
      <c r="AU50" s="280" t="str">
        <f t="shared" si="112"/>
        <v/>
      </c>
      <c r="AV50" s="281" t="str">
        <f t="shared" si="43"/>
        <v/>
      </c>
      <c r="AW50" s="280" t="str">
        <f t="shared" si="113"/>
        <v/>
      </c>
      <c r="AX50" s="281" t="str">
        <f t="shared" si="44"/>
        <v/>
      </c>
      <c r="AY50" s="280" t="str">
        <f t="shared" si="114"/>
        <v/>
      </c>
      <c r="AZ50" s="281" t="str">
        <f t="shared" si="116"/>
        <v/>
      </c>
      <c r="BA50" s="280"/>
      <c r="BB50" s="281" t="str">
        <f t="shared" si="117"/>
        <v/>
      </c>
      <c r="BC50" s="280" t="str">
        <f t="shared" si="75"/>
        <v/>
      </c>
      <c r="BD50" s="281" t="str">
        <f t="shared" si="118"/>
        <v/>
      </c>
      <c r="BE50" s="280" t="str">
        <f t="shared" si="76"/>
        <v/>
      </c>
      <c r="BF50" s="281"/>
      <c r="BG50" s="280"/>
      <c r="BH50" s="281"/>
      <c r="BI50" s="280"/>
      <c r="BJ50" s="281"/>
      <c r="BK50" s="280"/>
    </row>
    <row r="51" spans="1:63" s="66" customFormat="1" ht="21" hidden="1" customHeight="1">
      <c r="A51" s="238">
        <f t="shared" si="115"/>
        <v>38</v>
      </c>
      <c r="B51" s="283"/>
      <c r="C51" s="364" t="str">
        <f t="shared" si="89"/>
        <v/>
      </c>
      <c r="D51" s="366" t="str">
        <f t="shared" si="90"/>
        <v/>
      </c>
      <c r="E51" s="280" t="str">
        <f t="shared" si="26"/>
        <v/>
      </c>
      <c r="F51" s="281" t="str">
        <f t="shared" si="91"/>
        <v/>
      </c>
      <c r="G51" s="280" t="str">
        <f t="shared" si="51"/>
        <v/>
      </c>
      <c r="H51" s="281" t="str">
        <f t="shared" si="92"/>
        <v/>
      </c>
      <c r="I51" s="280" t="str">
        <f t="shared" si="52"/>
        <v/>
      </c>
      <c r="J51" s="281" t="str">
        <f t="shared" si="93"/>
        <v/>
      </c>
      <c r="K51" s="280" t="str">
        <f t="shared" si="95"/>
        <v/>
      </c>
      <c r="L51" s="281"/>
      <c r="M51" s="280" t="str">
        <f t="shared" si="54"/>
        <v/>
      </c>
      <c r="N51" s="281" t="str">
        <f t="shared" si="94"/>
        <v/>
      </c>
      <c r="O51" s="280" t="str">
        <f t="shared" si="96"/>
        <v/>
      </c>
      <c r="P51" s="281" t="str">
        <f t="shared" si="27"/>
        <v/>
      </c>
      <c r="Q51" s="280" t="str">
        <f t="shared" si="97"/>
        <v/>
      </c>
      <c r="R51" s="281" t="str">
        <f t="shared" si="28"/>
        <v/>
      </c>
      <c r="S51" s="280" t="str">
        <f t="shared" si="98"/>
        <v/>
      </c>
      <c r="T51" s="281" t="str">
        <f t="shared" si="29"/>
        <v/>
      </c>
      <c r="U51" s="280" t="str">
        <f t="shared" si="99"/>
        <v/>
      </c>
      <c r="V51" s="281" t="str">
        <f t="shared" si="30"/>
        <v/>
      </c>
      <c r="W51" s="280" t="str">
        <f t="shared" si="100"/>
        <v/>
      </c>
      <c r="X51" s="281" t="str">
        <f t="shared" si="31"/>
        <v/>
      </c>
      <c r="Y51" s="280" t="str">
        <f t="shared" si="101"/>
        <v/>
      </c>
      <c r="Z51" s="281" t="str">
        <f t="shared" si="32"/>
        <v/>
      </c>
      <c r="AA51" s="280" t="str">
        <f t="shared" si="102"/>
        <v/>
      </c>
      <c r="AB51" s="281" t="str">
        <f t="shared" si="33"/>
        <v/>
      </c>
      <c r="AC51" s="280" t="str">
        <f t="shared" si="103"/>
        <v/>
      </c>
      <c r="AD51" s="281" t="str">
        <f t="shared" si="34"/>
        <v/>
      </c>
      <c r="AE51" s="280" t="str">
        <f t="shared" si="104"/>
        <v/>
      </c>
      <c r="AF51" s="281" t="str">
        <f t="shared" si="35"/>
        <v/>
      </c>
      <c r="AG51" s="280" t="str">
        <f t="shared" si="105"/>
        <v/>
      </c>
      <c r="AH51" s="281" t="str">
        <f t="shared" si="36"/>
        <v/>
      </c>
      <c r="AI51" s="280" t="str">
        <f t="shared" si="106"/>
        <v/>
      </c>
      <c r="AJ51" s="281" t="str">
        <f t="shared" si="37"/>
        <v/>
      </c>
      <c r="AK51" s="280" t="str">
        <f t="shared" si="107"/>
        <v/>
      </c>
      <c r="AL51" s="281" t="str">
        <f t="shared" si="38"/>
        <v/>
      </c>
      <c r="AM51" s="280" t="str">
        <f t="shared" si="108"/>
        <v/>
      </c>
      <c r="AN51" s="281" t="str">
        <f t="shared" si="39"/>
        <v/>
      </c>
      <c r="AO51" s="280" t="str">
        <f t="shared" si="109"/>
        <v/>
      </c>
      <c r="AP51" s="281" t="str">
        <f t="shared" si="40"/>
        <v/>
      </c>
      <c r="AQ51" s="280" t="str">
        <f t="shared" si="110"/>
        <v/>
      </c>
      <c r="AR51" s="281" t="str">
        <f t="shared" si="41"/>
        <v/>
      </c>
      <c r="AS51" s="280" t="str">
        <f t="shared" si="111"/>
        <v/>
      </c>
      <c r="AT51" s="281" t="str">
        <f t="shared" si="42"/>
        <v/>
      </c>
      <c r="AU51" s="280" t="str">
        <f t="shared" si="112"/>
        <v/>
      </c>
      <c r="AV51" s="281" t="str">
        <f t="shared" si="43"/>
        <v/>
      </c>
      <c r="AW51" s="280" t="str">
        <f t="shared" si="113"/>
        <v/>
      </c>
      <c r="AX51" s="281" t="str">
        <f t="shared" si="44"/>
        <v/>
      </c>
      <c r="AY51" s="280" t="str">
        <f t="shared" si="114"/>
        <v/>
      </c>
      <c r="AZ51" s="281" t="str">
        <f t="shared" si="116"/>
        <v/>
      </c>
      <c r="BA51" s="280"/>
      <c r="BB51" s="281" t="str">
        <f t="shared" si="117"/>
        <v/>
      </c>
      <c r="BC51" s="280" t="str">
        <f t="shared" si="75"/>
        <v/>
      </c>
      <c r="BD51" s="281" t="str">
        <f t="shared" si="118"/>
        <v/>
      </c>
      <c r="BE51" s="280" t="str">
        <f t="shared" si="76"/>
        <v/>
      </c>
      <c r="BF51" s="281"/>
      <c r="BG51" s="280"/>
      <c r="BH51" s="281"/>
      <c r="BI51" s="280"/>
      <c r="BJ51" s="281"/>
      <c r="BK51" s="280"/>
    </row>
    <row r="52" spans="1:63" s="66" customFormat="1" ht="21" hidden="1" customHeight="1">
      <c r="A52" s="238">
        <f t="shared" si="115"/>
        <v>39</v>
      </c>
      <c r="B52" s="283"/>
      <c r="C52" s="364" t="str">
        <f t="shared" si="89"/>
        <v/>
      </c>
      <c r="D52" s="366" t="str">
        <f t="shared" si="90"/>
        <v/>
      </c>
      <c r="E52" s="280" t="str">
        <f t="shared" si="26"/>
        <v/>
      </c>
      <c r="F52" s="281" t="str">
        <f t="shared" si="91"/>
        <v/>
      </c>
      <c r="G52" s="280" t="str">
        <f t="shared" si="51"/>
        <v/>
      </c>
      <c r="H52" s="281" t="str">
        <f t="shared" si="92"/>
        <v/>
      </c>
      <c r="I52" s="280" t="str">
        <f t="shared" si="52"/>
        <v/>
      </c>
      <c r="J52" s="281" t="str">
        <f t="shared" si="93"/>
        <v/>
      </c>
      <c r="K52" s="280" t="str">
        <f t="shared" si="95"/>
        <v/>
      </c>
      <c r="L52" s="281"/>
      <c r="M52" s="280" t="str">
        <f t="shared" si="54"/>
        <v/>
      </c>
      <c r="N52" s="281" t="str">
        <f t="shared" si="94"/>
        <v/>
      </c>
      <c r="O52" s="280" t="str">
        <f t="shared" si="96"/>
        <v/>
      </c>
      <c r="P52" s="281" t="str">
        <f t="shared" si="27"/>
        <v/>
      </c>
      <c r="Q52" s="280" t="str">
        <f t="shared" si="97"/>
        <v/>
      </c>
      <c r="R52" s="281" t="str">
        <f t="shared" si="28"/>
        <v/>
      </c>
      <c r="S52" s="280" t="str">
        <f t="shared" si="98"/>
        <v/>
      </c>
      <c r="T52" s="281" t="str">
        <f t="shared" si="29"/>
        <v/>
      </c>
      <c r="U52" s="280" t="str">
        <f t="shared" si="99"/>
        <v/>
      </c>
      <c r="V52" s="281" t="str">
        <f t="shared" si="30"/>
        <v/>
      </c>
      <c r="W52" s="280" t="str">
        <f t="shared" si="100"/>
        <v/>
      </c>
      <c r="X52" s="281" t="str">
        <f t="shared" si="31"/>
        <v/>
      </c>
      <c r="Y52" s="280" t="str">
        <f t="shared" si="101"/>
        <v/>
      </c>
      <c r="Z52" s="281" t="str">
        <f t="shared" si="32"/>
        <v/>
      </c>
      <c r="AA52" s="280" t="str">
        <f t="shared" si="102"/>
        <v/>
      </c>
      <c r="AB52" s="281" t="str">
        <f t="shared" si="33"/>
        <v/>
      </c>
      <c r="AC52" s="280" t="str">
        <f t="shared" si="103"/>
        <v/>
      </c>
      <c r="AD52" s="281" t="str">
        <f t="shared" si="34"/>
        <v/>
      </c>
      <c r="AE52" s="280" t="str">
        <f t="shared" si="104"/>
        <v/>
      </c>
      <c r="AF52" s="281" t="str">
        <f t="shared" si="35"/>
        <v/>
      </c>
      <c r="AG52" s="280" t="str">
        <f t="shared" si="105"/>
        <v/>
      </c>
      <c r="AH52" s="281" t="str">
        <f t="shared" si="36"/>
        <v/>
      </c>
      <c r="AI52" s="280" t="str">
        <f t="shared" si="106"/>
        <v/>
      </c>
      <c r="AJ52" s="281" t="str">
        <f t="shared" si="37"/>
        <v/>
      </c>
      <c r="AK52" s="280" t="str">
        <f t="shared" si="107"/>
        <v/>
      </c>
      <c r="AL52" s="281" t="str">
        <f t="shared" si="38"/>
        <v/>
      </c>
      <c r="AM52" s="280" t="str">
        <f t="shared" si="108"/>
        <v/>
      </c>
      <c r="AN52" s="281" t="str">
        <f t="shared" si="39"/>
        <v/>
      </c>
      <c r="AO52" s="280" t="str">
        <f t="shared" si="109"/>
        <v/>
      </c>
      <c r="AP52" s="281" t="str">
        <f t="shared" si="40"/>
        <v/>
      </c>
      <c r="AQ52" s="280" t="str">
        <f t="shared" si="110"/>
        <v/>
      </c>
      <c r="AR52" s="281" t="str">
        <f t="shared" si="41"/>
        <v/>
      </c>
      <c r="AS52" s="280" t="str">
        <f t="shared" si="111"/>
        <v/>
      </c>
      <c r="AT52" s="281" t="str">
        <f t="shared" si="42"/>
        <v/>
      </c>
      <c r="AU52" s="280" t="str">
        <f t="shared" si="112"/>
        <v/>
      </c>
      <c r="AV52" s="281" t="str">
        <f t="shared" si="43"/>
        <v/>
      </c>
      <c r="AW52" s="280" t="str">
        <f t="shared" si="113"/>
        <v/>
      </c>
      <c r="AX52" s="281" t="str">
        <f t="shared" si="44"/>
        <v/>
      </c>
      <c r="AY52" s="280" t="str">
        <f t="shared" si="114"/>
        <v/>
      </c>
      <c r="AZ52" s="281" t="str">
        <f t="shared" si="116"/>
        <v/>
      </c>
      <c r="BA52" s="280"/>
      <c r="BB52" s="281" t="str">
        <f t="shared" si="117"/>
        <v/>
      </c>
      <c r="BC52" s="280" t="str">
        <f t="shared" si="75"/>
        <v/>
      </c>
      <c r="BD52" s="281" t="str">
        <f t="shared" si="118"/>
        <v/>
      </c>
      <c r="BE52" s="280" t="str">
        <f t="shared" si="76"/>
        <v/>
      </c>
      <c r="BF52" s="281"/>
      <c r="BG52" s="280"/>
      <c r="BH52" s="281"/>
      <c r="BI52" s="280"/>
      <c r="BJ52" s="281"/>
      <c r="BK52" s="280"/>
    </row>
    <row r="53" spans="1:63" s="66" customFormat="1" ht="21" hidden="1" customHeight="1">
      <c r="A53" s="238">
        <f t="shared" si="115"/>
        <v>40</v>
      </c>
      <c r="B53" s="283"/>
      <c r="C53" s="364" t="str">
        <f t="shared" si="89"/>
        <v/>
      </c>
      <c r="D53" s="366" t="str">
        <f t="shared" si="90"/>
        <v/>
      </c>
      <c r="E53" s="280" t="str">
        <f t="shared" si="26"/>
        <v/>
      </c>
      <c r="F53" s="281" t="str">
        <f t="shared" si="91"/>
        <v/>
      </c>
      <c r="G53" s="280" t="str">
        <f t="shared" si="51"/>
        <v/>
      </c>
      <c r="H53" s="281" t="str">
        <f t="shared" si="92"/>
        <v/>
      </c>
      <c r="I53" s="280" t="str">
        <f t="shared" si="52"/>
        <v/>
      </c>
      <c r="J53" s="281" t="str">
        <f t="shared" si="93"/>
        <v/>
      </c>
      <c r="K53" s="280" t="str">
        <f t="shared" si="95"/>
        <v/>
      </c>
      <c r="L53" s="281"/>
      <c r="M53" s="280" t="str">
        <f t="shared" si="54"/>
        <v/>
      </c>
      <c r="N53" s="281" t="str">
        <f t="shared" si="94"/>
        <v/>
      </c>
      <c r="O53" s="280" t="str">
        <f t="shared" si="96"/>
        <v/>
      </c>
      <c r="P53" s="281" t="str">
        <f t="shared" si="27"/>
        <v/>
      </c>
      <c r="Q53" s="280" t="str">
        <f t="shared" si="97"/>
        <v/>
      </c>
      <c r="R53" s="281" t="str">
        <f t="shared" si="28"/>
        <v/>
      </c>
      <c r="S53" s="280" t="str">
        <f t="shared" si="98"/>
        <v/>
      </c>
      <c r="T53" s="281" t="str">
        <f t="shared" si="29"/>
        <v/>
      </c>
      <c r="U53" s="280" t="str">
        <f t="shared" si="99"/>
        <v/>
      </c>
      <c r="V53" s="281" t="str">
        <f t="shared" si="30"/>
        <v/>
      </c>
      <c r="W53" s="280" t="str">
        <f t="shared" si="100"/>
        <v/>
      </c>
      <c r="X53" s="281" t="str">
        <f t="shared" si="31"/>
        <v/>
      </c>
      <c r="Y53" s="280" t="str">
        <f t="shared" si="101"/>
        <v/>
      </c>
      <c r="Z53" s="281" t="str">
        <f t="shared" si="32"/>
        <v/>
      </c>
      <c r="AA53" s="280" t="str">
        <f t="shared" si="102"/>
        <v/>
      </c>
      <c r="AB53" s="281" t="str">
        <f t="shared" si="33"/>
        <v/>
      </c>
      <c r="AC53" s="280" t="str">
        <f t="shared" si="103"/>
        <v/>
      </c>
      <c r="AD53" s="281" t="str">
        <f t="shared" si="34"/>
        <v/>
      </c>
      <c r="AE53" s="280" t="str">
        <f t="shared" si="104"/>
        <v/>
      </c>
      <c r="AF53" s="281" t="str">
        <f t="shared" si="35"/>
        <v/>
      </c>
      <c r="AG53" s="280" t="str">
        <f t="shared" si="105"/>
        <v/>
      </c>
      <c r="AH53" s="281" t="str">
        <f t="shared" si="36"/>
        <v/>
      </c>
      <c r="AI53" s="280" t="str">
        <f t="shared" si="106"/>
        <v/>
      </c>
      <c r="AJ53" s="281" t="str">
        <f t="shared" si="37"/>
        <v/>
      </c>
      <c r="AK53" s="280" t="str">
        <f t="shared" si="107"/>
        <v/>
      </c>
      <c r="AL53" s="281" t="str">
        <f t="shared" si="38"/>
        <v/>
      </c>
      <c r="AM53" s="280" t="str">
        <f t="shared" si="108"/>
        <v/>
      </c>
      <c r="AN53" s="281" t="str">
        <f t="shared" si="39"/>
        <v/>
      </c>
      <c r="AO53" s="280" t="str">
        <f t="shared" si="109"/>
        <v/>
      </c>
      <c r="AP53" s="281" t="str">
        <f t="shared" si="40"/>
        <v/>
      </c>
      <c r="AQ53" s="280" t="str">
        <f t="shared" si="110"/>
        <v/>
      </c>
      <c r="AR53" s="281" t="str">
        <f t="shared" si="41"/>
        <v/>
      </c>
      <c r="AS53" s="280" t="str">
        <f t="shared" si="111"/>
        <v/>
      </c>
      <c r="AT53" s="281" t="str">
        <f t="shared" si="42"/>
        <v/>
      </c>
      <c r="AU53" s="280" t="str">
        <f t="shared" si="112"/>
        <v/>
      </c>
      <c r="AV53" s="281" t="str">
        <f t="shared" si="43"/>
        <v/>
      </c>
      <c r="AW53" s="280" t="str">
        <f t="shared" si="113"/>
        <v/>
      </c>
      <c r="AX53" s="281" t="str">
        <f t="shared" si="44"/>
        <v/>
      </c>
      <c r="AY53" s="280" t="str">
        <f t="shared" si="114"/>
        <v/>
      </c>
      <c r="AZ53" s="281" t="str">
        <f t="shared" si="116"/>
        <v/>
      </c>
      <c r="BA53" s="280"/>
      <c r="BB53" s="281" t="str">
        <f t="shared" si="117"/>
        <v/>
      </c>
      <c r="BC53" s="280" t="str">
        <f t="shared" si="75"/>
        <v/>
      </c>
      <c r="BD53" s="281" t="str">
        <f t="shared" si="118"/>
        <v/>
      </c>
      <c r="BE53" s="280" t="str">
        <f t="shared" si="76"/>
        <v/>
      </c>
      <c r="BF53" s="281"/>
      <c r="BG53" s="280"/>
      <c r="BH53" s="281"/>
      <c r="BI53" s="280"/>
      <c r="BJ53" s="281"/>
      <c r="BK53" s="280"/>
    </row>
    <row r="54" spans="1:63" s="66" customFormat="1" ht="21" hidden="1" customHeight="1">
      <c r="A54" s="238">
        <f t="shared" si="115"/>
        <v>41</v>
      </c>
      <c r="B54" s="283"/>
      <c r="C54" s="364" t="str">
        <f t="shared" si="89"/>
        <v/>
      </c>
      <c r="D54" s="366" t="str">
        <f t="shared" si="90"/>
        <v/>
      </c>
      <c r="E54" s="280" t="str">
        <f t="shared" si="26"/>
        <v/>
      </c>
      <c r="F54" s="281" t="str">
        <f t="shared" si="91"/>
        <v/>
      </c>
      <c r="G54" s="280" t="str">
        <f t="shared" si="51"/>
        <v/>
      </c>
      <c r="H54" s="281" t="str">
        <f t="shared" si="92"/>
        <v/>
      </c>
      <c r="I54" s="280" t="str">
        <f t="shared" si="52"/>
        <v/>
      </c>
      <c r="J54" s="281" t="str">
        <f t="shared" si="93"/>
        <v/>
      </c>
      <c r="K54" s="280" t="str">
        <f t="shared" si="95"/>
        <v/>
      </c>
      <c r="L54" s="281"/>
      <c r="M54" s="280" t="str">
        <f t="shared" si="54"/>
        <v/>
      </c>
      <c r="N54" s="281" t="str">
        <f t="shared" si="94"/>
        <v/>
      </c>
      <c r="O54" s="280" t="str">
        <f t="shared" si="96"/>
        <v/>
      </c>
      <c r="P54" s="281" t="str">
        <f t="shared" si="27"/>
        <v/>
      </c>
      <c r="Q54" s="280" t="str">
        <f t="shared" si="97"/>
        <v/>
      </c>
      <c r="R54" s="281" t="str">
        <f t="shared" si="28"/>
        <v/>
      </c>
      <c r="S54" s="280" t="str">
        <f t="shared" si="98"/>
        <v/>
      </c>
      <c r="T54" s="281" t="str">
        <f t="shared" si="29"/>
        <v/>
      </c>
      <c r="U54" s="280" t="str">
        <f t="shared" si="99"/>
        <v/>
      </c>
      <c r="V54" s="281" t="str">
        <f t="shared" si="30"/>
        <v/>
      </c>
      <c r="W54" s="280" t="str">
        <f t="shared" si="100"/>
        <v/>
      </c>
      <c r="X54" s="281" t="str">
        <f t="shared" si="31"/>
        <v/>
      </c>
      <c r="Y54" s="280" t="str">
        <f t="shared" si="101"/>
        <v/>
      </c>
      <c r="Z54" s="281" t="str">
        <f t="shared" si="32"/>
        <v/>
      </c>
      <c r="AA54" s="280" t="str">
        <f t="shared" si="102"/>
        <v/>
      </c>
      <c r="AB54" s="281" t="str">
        <f t="shared" si="33"/>
        <v/>
      </c>
      <c r="AC54" s="280" t="str">
        <f t="shared" si="103"/>
        <v/>
      </c>
      <c r="AD54" s="281" t="str">
        <f t="shared" si="34"/>
        <v/>
      </c>
      <c r="AE54" s="280" t="str">
        <f t="shared" si="104"/>
        <v/>
      </c>
      <c r="AF54" s="281" t="str">
        <f t="shared" si="35"/>
        <v/>
      </c>
      <c r="AG54" s="280" t="str">
        <f t="shared" si="105"/>
        <v/>
      </c>
      <c r="AH54" s="281" t="str">
        <f t="shared" si="36"/>
        <v/>
      </c>
      <c r="AI54" s="280" t="str">
        <f t="shared" si="106"/>
        <v/>
      </c>
      <c r="AJ54" s="281" t="str">
        <f t="shared" si="37"/>
        <v/>
      </c>
      <c r="AK54" s="280" t="str">
        <f t="shared" si="107"/>
        <v/>
      </c>
      <c r="AL54" s="281" t="str">
        <f t="shared" si="38"/>
        <v/>
      </c>
      <c r="AM54" s="280" t="str">
        <f t="shared" si="108"/>
        <v/>
      </c>
      <c r="AN54" s="281" t="str">
        <f t="shared" si="39"/>
        <v/>
      </c>
      <c r="AO54" s="280" t="str">
        <f t="shared" si="109"/>
        <v/>
      </c>
      <c r="AP54" s="281" t="str">
        <f t="shared" si="40"/>
        <v/>
      </c>
      <c r="AQ54" s="280" t="str">
        <f t="shared" si="110"/>
        <v/>
      </c>
      <c r="AR54" s="281" t="str">
        <f t="shared" si="41"/>
        <v/>
      </c>
      <c r="AS54" s="280" t="str">
        <f t="shared" si="111"/>
        <v/>
      </c>
      <c r="AT54" s="281" t="str">
        <f t="shared" si="42"/>
        <v/>
      </c>
      <c r="AU54" s="280" t="str">
        <f t="shared" si="112"/>
        <v/>
      </c>
      <c r="AV54" s="281" t="str">
        <f t="shared" si="43"/>
        <v/>
      </c>
      <c r="AW54" s="280" t="str">
        <f t="shared" si="113"/>
        <v/>
      </c>
      <c r="AX54" s="281" t="str">
        <f t="shared" si="44"/>
        <v/>
      </c>
      <c r="AY54" s="280" t="str">
        <f t="shared" si="114"/>
        <v/>
      </c>
      <c r="AZ54" s="281" t="str">
        <f t="shared" si="116"/>
        <v/>
      </c>
      <c r="BA54" s="280"/>
      <c r="BB54" s="281" t="str">
        <f t="shared" si="117"/>
        <v/>
      </c>
      <c r="BC54" s="280" t="str">
        <f t="shared" si="75"/>
        <v/>
      </c>
      <c r="BD54" s="281" t="str">
        <f t="shared" si="118"/>
        <v/>
      </c>
      <c r="BE54" s="280" t="str">
        <f t="shared" si="76"/>
        <v/>
      </c>
      <c r="BF54" s="281"/>
      <c r="BG54" s="280"/>
      <c r="BH54" s="281"/>
      <c r="BI54" s="280"/>
      <c r="BJ54" s="281"/>
      <c r="BK54" s="280"/>
    </row>
    <row r="55" spans="1:63" s="66" customFormat="1" ht="21" hidden="1" customHeight="1">
      <c r="A55" s="238">
        <f t="shared" si="115"/>
        <v>42</v>
      </c>
      <c r="B55" s="283"/>
      <c r="C55" s="364" t="str">
        <f t="shared" si="89"/>
        <v/>
      </c>
      <c r="D55" s="366" t="str">
        <f t="shared" si="90"/>
        <v/>
      </c>
      <c r="E55" s="280" t="str">
        <f t="shared" si="26"/>
        <v/>
      </c>
      <c r="F55" s="281" t="str">
        <f t="shared" si="91"/>
        <v/>
      </c>
      <c r="G55" s="280" t="str">
        <f t="shared" si="51"/>
        <v/>
      </c>
      <c r="H55" s="281" t="str">
        <f t="shared" si="92"/>
        <v/>
      </c>
      <c r="I55" s="280" t="str">
        <f t="shared" si="52"/>
        <v/>
      </c>
      <c r="J55" s="281" t="str">
        <f t="shared" si="93"/>
        <v/>
      </c>
      <c r="K55" s="280" t="str">
        <f t="shared" si="95"/>
        <v/>
      </c>
      <c r="L55" s="281"/>
      <c r="M55" s="280" t="str">
        <f t="shared" si="54"/>
        <v/>
      </c>
      <c r="N55" s="281" t="str">
        <f t="shared" si="94"/>
        <v/>
      </c>
      <c r="O55" s="280" t="str">
        <f t="shared" si="96"/>
        <v/>
      </c>
      <c r="P55" s="281" t="str">
        <f t="shared" si="27"/>
        <v/>
      </c>
      <c r="Q55" s="280" t="str">
        <f t="shared" si="97"/>
        <v/>
      </c>
      <c r="R55" s="281" t="str">
        <f t="shared" si="28"/>
        <v/>
      </c>
      <c r="S55" s="280" t="str">
        <f t="shared" si="98"/>
        <v/>
      </c>
      <c r="T55" s="281" t="str">
        <f t="shared" si="29"/>
        <v/>
      </c>
      <c r="U55" s="280" t="str">
        <f t="shared" si="99"/>
        <v/>
      </c>
      <c r="V55" s="281" t="str">
        <f t="shared" si="30"/>
        <v/>
      </c>
      <c r="W55" s="280" t="str">
        <f t="shared" si="100"/>
        <v/>
      </c>
      <c r="X55" s="281" t="str">
        <f t="shared" si="31"/>
        <v/>
      </c>
      <c r="Y55" s="280" t="str">
        <f t="shared" si="101"/>
        <v/>
      </c>
      <c r="Z55" s="281" t="str">
        <f t="shared" si="32"/>
        <v/>
      </c>
      <c r="AA55" s="280" t="str">
        <f t="shared" si="102"/>
        <v/>
      </c>
      <c r="AB55" s="281" t="str">
        <f t="shared" si="33"/>
        <v/>
      </c>
      <c r="AC55" s="280" t="str">
        <f t="shared" si="103"/>
        <v/>
      </c>
      <c r="AD55" s="281" t="str">
        <f t="shared" si="34"/>
        <v/>
      </c>
      <c r="AE55" s="280" t="str">
        <f t="shared" si="104"/>
        <v/>
      </c>
      <c r="AF55" s="281" t="str">
        <f t="shared" si="35"/>
        <v/>
      </c>
      <c r="AG55" s="280" t="str">
        <f t="shared" si="105"/>
        <v/>
      </c>
      <c r="AH55" s="281" t="str">
        <f t="shared" si="36"/>
        <v/>
      </c>
      <c r="AI55" s="280" t="str">
        <f t="shared" si="106"/>
        <v/>
      </c>
      <c r="AJ55" s="281" t="str">
        <f t="shared" si="37"/>
        <v/>
      </c>
      <c r="AK55" s="280" t="str">
        <f t="shared" si="107"/>
        <v/>
      </c>
      <c r="AL55" s="281" t="str">
        <f t="shared" si="38"/>
        <v/>
      </c>
      <c r="AM55" s="280" t="str">
        <f t="shared" si="108"/>
        <v/>
      </c>
      <c r="AN55" s="281" t="str">
        <f t="shared" si="39"/>
        <v/>
      </c>
      <c r="AO55" s="280" t="str">
        <f t="shared" si="109"/>
        <v/>
      </c>
      <c r="AP55" s="281" t="str">
        <f t="shared" si="40"/>
        <v/>
      </c>
      <c r="AQ55" s="280" t="str">
        <f t="shared" si="110"/>
        <v/>
      </c>
      <c r="AR55" s="281" t="str">
        <f t="shared" si="41"/>
        <v/>
      </c>
      <c r="AS55" s="280" t="str">
        <f t="shared" si="111"/>
        <v/>
      </c>
      <c r="AT55" s="281" t="str">
        <f t="shared" si="42"/>
        <v/>
      </c>
      <c r="AU55" s="280" t="str">
        <f t="shared" si="112"/>
        <v/>
      </c>
      <c r="AV55" s="281" t="str">
        <f t="shared" si="43"/>
        <v/>
      </c>
      <c r="AW55" s="280" t="str">
        <f t="shared" si="113"/>
        <v/>
      </c>
      <c r="AX55" s="281" t="str">
        <f t="shared" si="44"/>
        <v/>
      </c>
      <c r="AY55" s="280" t="str">
        <f t="shared" si="114"/>
        <v/>
      </c>
      <c r="AZ55" s="281" t="str">
        <f t="shared" si="116"/>
        <v/>
      </c>
      <c r="BA55" s="280"/>
      <c r="BB55" s="281" t="str">
        <f t="shared" si="117"/>
        <v/>
      </c>
      <c r="BC55" s="280" t="str">
        <f t="shared" si="75"/>
        <v/>
      </c>
      <c r="BD55" s="281" t="str">
        <f t="shared" si="118"/>
        <v/>
      </c>
      <c r="BE55" s="280" t="str">
        <f t="shared" si="76"/>
        <v/>
      </c>
      <c r="BF55" s="281"/>
      <c r="BG55" s="280"/>
      <c r="BH55" s="281"/>
      <c r="BI55" s="280"/>
      <c r="BJ55" s="281"/>
      <c r="BK55" s="280"/>
    </row>
    <row r="56" spans="1:63" s="66" customFormat="1" ht="21" hidden="1" customHeight="1">
      <c r="A56" s="238">
        <f t="shared" si="115"/>
        <v>43</v>
      </c>
      <c r="B56" s="283"/>
      <c r="C56" s="364" t="str">
        <f t="shared" si="89"/>
        <v/>
      </c>
      <c r="D56" s="366" t="str">
        <f t="shared" si="90"/>
        <v/>
      </c>
      <c r="E56" s="280" t="str">
        <f t="shared" si="26"/>
        <v/>
      </c>
      <c r="F56" s="281" t="str">
        <f t="shared" si="91"/>
        <v/>
      </c>
      <c r="G56" s="280" t="str">
        <f t="shared" si="51"/>
        <v/>
      </c>
      <c r="H56" s="281" t="str">
        <f t="shared" si="92"/>
        <v/>
      </c>
      <c r="I56" s="280" t="str">
        <f t="shared" si="52"/>
        <v/>
      </c>
      <c r="J56" s="281" t="str">
        <f t="shared" si="93"/>
        <v/>
      </c>
      <c r="K56" s="280" t="str">
        <f t="shared" si="95"/>
        <v/>
      </c>
      <c r="L56" s="281"/>
      <c r="M56" s="280" t="str">
        <f t="shared" si="54"/>
        <v/>
      </c>
      <c r="N56" s="281" t="str">
        <f t="shared" si="94"/>
        <v/>
      </c>
      <c r="O56" s="280" t="str">
        <f t="shared" si="96"/>
        <v/>
      </c>
      <c r="P56" s="281" t="str">
        <f t="shared" si="27"/>
        <v/>
      </c>
      <c r="Q56" s="280" t="str">
        <f t="shared" si="97"/>
        <v/>
      </c>
      <c r="R56" s="281" t="str">
        <f t="shared" si="28"/>
        <v/>
      </c>
      <c r="S56" s="280" t="str">
        <f t="shared" si="98"/>
        <v/>
      </c>
      <c r="T56" s="281" t="str">
        <f t="shared" si="29"/>
        <v/>
      </c>
      <c r="U56" s="280" t="str">
        <f t="shared" si="99"/>
        <v/>
      </c>
      <c r="V56" s="281" t="str">
        <f t="shared" si="30"/>
        <v/>
      </c>
      <c r="W56" s="280" t="str">
        <f t="shared" si="100"/>
        <v/>
      </c>
      <c r="X56" s="281" t="str">
        <f t="shared" si="31"/>
        <v/>
      </c>
      <c r="Y56" s="280" t="str">
        <f t="shared" si="101"/>
        <v/>
      </c>
      <c r="Z56" s="281" t="str">
        <f t="shared" si="32"/>
        <v/>
      </c>
      <c r="AA56" s="280" t="str">
        <f t="shared" si="102"/>
        <v/>
      </c>
      <c r="AB56" s="281" t="str">
        <f t="shared" si="33"/>
        <v/>
      </c>
      <c r="AC56" s="280" t="str">
        <f t="shared" si="103"/>
        <v/>
      </c>
      <c r="AD56" s="281" t="str">
        <f t="shared" si="34"/>
        <v/>
      </c>
      <c r="AE56" s="280" t="str">
        <f t="shared" si="104"/>
        <v/>
      </c>
      <c r="AF56" s="281" t="str">
        <f t="shared" si="35"/>
        <v/>
      </c>
      <c r="AG56" s="280" t="str">
        <f t="shared" si="105"/>
        <v/>
      </c>
      <c r="AH56" s="281" t="str">
        <f t="shared" si="36"/>
        <v/>
      </c>
      <c r="AI56" s="280" t="str">
        <f t="shared" si="106"/>
        <v/>
      </c>
      <c r="AJ56" s="281" t="str">
        <f t="shared" si="37"/>
        <v/>
      </c>
      <c r="AK56" s="280" t="str">
        <f t="shared" si="107"/>
        <v/>
      </c>
      <c r="AL56" s="281" t="str">
        <f t="shared" si="38"/>
        <v/>
      </c>
      <c r="AM56" s="280" t="str">
        <f t="shared" si="108"/>
        <v/>
      </c>
      <c r="AN56" s="281" t="str">
        <f t="shared" si="39"/>
        <v/>
      </c>
      <c r="AO56" s="280" t="str">
        <f t="shared" si="109"/>
        <v/>
      </c>
      <c r="AP56" s="281" t="str">
        <f t="shared" si="40"/>
        <v/>
      </c>
      <c r="AQ56" s="280" t="str">
        <f t="shared" si="110"/>
        <v/>
      </c>
      <c r="AR56" s="281" t="str">
        <f t="shared" si="41"/>
        <v/>
      </c>
      <c r="AS56" s="280" t="str">
        <f t="shared" si="111"/>
        <v/>
      </c>
      <c r="AT56" s="281" t="str">
        <f t="shared" si="42"/>
        <v/>
      </c>
      <c r="AU56" s="280" t="str">
        <f t="shared" si="112"/>
        <v/>
      </c>
      <c r="AV56" s="281" t="str">
        <f t="shared" si="43"/>
        <v/>
      </c>
      <c r="AW56" s="280" t="str">
        <f t="shared" si="113"/>
        <v/>
      </c>
      <c r="AX56" s="281" t="str">
        <f t="shared" si="44"/>
        <v/>
      </c>
      <c r="AY56" s="280" t="str">
        <f t="shared" si="114"/>
        <v/>
      </c>
      <c r="AZ56" s="281" t="str">
        <f t="shared" si="116"/>
        <v/>
      </c>
      <c r="BA56" s="280"/>
      <c r="BB56" s="281" t="str">
        <f t="shared" si="117"/>
        <v/>
      </c>
      <c r="BC56" s="280" t="str">
        <f t="shared" si="75"/>
        <v/>
      </c>
      <c r="BD56" s="281" t="str">
        <f t="shared" si="118"/>
        <v/>
      </c>
      <c r="BE56" s="280" t="str">
        <f t="shared" si="76"/>
        <v/>
      </c>
      <c r="BF56" s="281"/>
      <c r="BG56" s="280"/>
      <c r="BH56" s="281"/>
      <c r="BI56" s="280"/>
      <c r="BJ56" s="281"/>
      <c r="BK56" s="280"/>
    </row>
    <row r="57" spans="1:63" s="66" customFormat="1" ht="21" hidden="1" customHeight="1">
      <c r="A57" s="238">
        <f t="shared" si="115"/>
        <v>44</v>
      </c>
      <c r="B57" s="283"/>
      <c r="C57" s="364" t="str">
        <f t="shared" si="89"/>
        <v/>
      </c>
      <c r="D57" s="366" t="str">
        <f t="shared" si="90"/>
        <v/>
      </c>
      <c r="E57" s="280" t="str">
        <f t="shared" si="26"/>
        <v/>
      </c>
      <c r="F57" s="281" t="str">
        <f t="shared" si="91"/>
        <v/>
      </c>
      <c r="G57" s="280" t="str">
        <f t="shared" si="51"/>
        <v/>
      </c>
      <c r="H57" s="281" t="str">
        <f t="shared" si="92"/>
        <v/>
      </c>
      <c r="I57" s="280" t="str">
        <f t="shared" si="52"/>
        <v/>
      </c>
      <c r="J57" s="281" t="str">
        <f t="shared" si="93"/>
        <v/>
      </c>
      <c r="K57" s="280" t="str">
        <f t="shared" si="95"/>
        <v/>
      </c>
      <c r="L57" s="281"/>
      <c r="M57" s="280" t="str">
        <f t="shared" si="54"/>
        <v/>
      </c>
      <c r="N57" s="281" t="str">
        <f t="shared" si="94"/>
        <v/>
      </c>
      <c r="O57" s="280" t="str">
        <f t="shared" si="96"/>
        <v/>
      </c>
      <c r="P57" s="281" t="str">
        <f t="shared" si="27"/>
        <v/>
      </c>
      <c r="Q57" s="280" t="str">
        <f t="shared" si="97"/>
        <v/>
      </c>
      <c r="R57" s="281" t="str">
        <f t="shared" si="28"/>
        <v/>
      </c>
      <c r="S57" s="280" t="str">
        <f t="shared" si="98"/>
        <v/>
      </c>
      <c r="T57" s="281" t="str">
        <f t="shared" si="29"/>
        <v/>
      </c>
      <c r="U57" s="280" t="str">
        <f t="shared" si="99"/>
        <v/>
      </c>
      <c r="V57" s="281" t="str">
        <f t="shared" si="30"/>
        <v/>
      </c>
      <c r="W57" s="280" t="str">
        <f t="shared" si="100"/>
        <v/>
      </c>
      <c r="X57" s="281" t="str">
        <f t="shared" si="31"/>
        <v/>
      </c>
      <c r="Y57" s="280" t="str">
        <f t="shared" si="101"/>
        <v/>
      </c>
      <c r="Z57" s="281" t="str">
        <f t="shared" si="32"/>
        <v/>
      </c>
      <c r="AA57" s="280" t="str">
        <f t="shared" si="102"/>
        <v/>
      </c>
      <c r="AB57" s="281" t="str">
        <f t="shared" si="33"/>
        <v/>
      </c>
      <c r="AC57" s="280" t="str">
        <f t="shared" si="103"/>
        <v/>
      </c>
      <c r="AD57" s="281" t="str">
        <f t="shared" si="34"/>
        <v/>
      </c>
      <c r="AE57" s="280" t="str">
        <f t="shared" si="104"/>
        <v/>
      </c>
      <c r="AF57" s="281" t="str">
        <f t="shared" si="35"/>
        <v/>
      </c>
      <c r="AG57" s="280" t="str">
        <f t="shared" si="105"/>
        <v/>
      </c>
      <c r="AH57" s="281" t="str">
        <f t="shared" si="36"/>
        <v/>
      </c>
      <c r="AI57" s="280" t="str">
        <f t="shared" si="106"/>
        <v/>
      </c>
      <c r="AJ57" s="281" t="str">
        <f t="shared" si="37"/>
        <v/>
      </c>
      <c r="AK57" s="280" t="str">
        <f t="shared" si="107"/>
        <v/>
      </c>
      <c r="AL57" s="281" t="str">
        <f t="shared" si="38"/>
        <v/>
      </c>
      <c r="AM57" s="280" t="str">
        <f t="shared" si="108"/>
        <v/>
      </c>
      <c r="AN57" s="281" t="str">
        <f t="shared" si="39"/>
        <v/>
      </c>
      <c r="AO57" s="280" t="str">
        <f t="shared" si="109"/>
        <v/>
      </c>
      <c r="AP57" s="281" t="str">
        <f t="shared" si="40"/>
        <v/>
      </c>
      <c r="AQ57" s="280" t="str">
        <f t="shared" si="110"/>
        <v/>
      </c>
      <c r="AR57" s="281" t="str">
        <f t="shared" si="41"/>
        <v/>
      </c>
      <c r="AS57" s="280" t="str">
        <f t="shared" si="111"/>
        <v/>
      </c>
      <c r="AT57" s="281" t="str">
        <f t="shared" si="42"/>
        <v/>
      </c>
      <c r="AU57" s="280" t="str">
        <f t="shared" si="112"/>
        <v/>
      </c>
      <c r="AV57" s="281" t="str">
        <f t="shared" si="43"/>
        <v/>
      </c>
      <c r="AW57" s="280" t="str">
        <f t="shared" si="113"/>
        <v/>
      </c>
      <c r="AX57" s="281" t="str">
        <f t="shared" si="44"/>
        <v/>
      </c>
      <c r="AY57" s="280" t="str">
        <f t="shared" si="114"/>
        <v/>
      </c>
      <c r="AZ57" s="281" t="str">
        <f t="shared" si="116"/>
        <v/>
      </c>
      <c r="BA57" s="280"/>
      <c r="BB57" s="281" t="str">
        <f t="shared" si="117"/>
        <v/>
      </c>
      <c r="BC57" s="280" t="str">
        <f t="shared" si="75"/>
        <v/>
      </c>
      <c r="BD57" s="281" t="str">
        <f t="shared" si="118"/>
        <v/>
      </c>
      <c r="BE57" s="280" t="str">
        <f t="shared" si="76"/>
        <v/>
      </c>
      <c r="BF57" s="281"/>
      <c r="BG57" s="280"/>
      <c r="BH57" s="281"/>
      <c r="BI57" s="280"/>
      <c r="BJ57" s="281"/>
      <c r="BK57" s="280"/>
    </row>
    <row r="58" spans="1:63" s="66" customFormat="1" ht="21" hidden="1" customHeight="1">
      <c r="A58" s="238">
        <f t="shared" si="115"/>
        <v>45</v>
      </c>
      <c r="B58" s="283"/>
      <c r="C58" s="364" t="str">
        <f t="shared" si="89"/>
        <v/>
      </c>
      <c r="D58" s="366" t="str">
        <f t="shared" si="90"/>
        <v/>
      </c>
      <c r="E58" s="280" t="str">
        <f t="shared" si="26"/>
        <v/>
      </c>
      <c r="F58" s="281" t="str">
        <f t="shared" si="91"/>
        <v/>
      </c>
      <c r="G58" s="280" t="str">
        <f t="shared" si="51"/>
        <v/>
      </c>
      <c r="H58" s="281" t="str">
        <f t="shared" si="92"/>
        <v/>
      </c>
      <c r="I58" s="280" t="str">
        <f t="shared" si="52"/>
        <v/>
      </c>
      <c r="J58" s="281" t="str">
        <f t="shared" si="93"/>
        <v/>
      </c>
      <c r="K58" s="280" t="str">
        <f t="shared" si="95"/>
        <v/>
      </c>
      <c r="L58" s="281"/>
      <c r="M58" s="280" t="str">
        <f t="shared" si="54"/>
        <v/>
      </c>
      <c r="N58" s="281" t="str">
        <f t="shared" si="94"/>
        <v/>
      </c>
      <c r="O58" s="280" t="str">
        <f t="shared" si="96"/>
        <v/>
      </c>
      <c r="P58" s="281" t="str">
        <f t="shared" si="27"/>
        <v/>
      </c>
      <c r="Q58" s="280" t="str">
        <f t="shared" si="97"/>
        <v/>
      </c>
      <c r="R58" s="281" t="str">
        <f t="shared" si="28"/>
        <v/>
      </c>
      <c r="S58" s="280" t="str">
        <f t="shared" si="98"/>
        <v/>
      </c>
      <c r="T58" s="281" t="str">
        <f t="shared" si="29"/>
        <v/>
      </c>
      <c r="U58" s="280" t="str">
        <f t="shared" si="99"/>
        <v/>
      </c>
      <c r="V58" s="281" t="str">
        <f t="shared" si="30"/>
        <v/>
      </c>
      <c r="W58" s="280" t="str">
        <f t="shared" si="100"/>
        <v/>
      </c>
      <c r="X58" s="281" t="str">
        <f t="shared" si="31"/>
        <v/>
      </c>
      <c r="Y58" s="280" t="str">
        <f t="shared" si="101"/>
        <v/>
      </c>
      <c r="Z58" s="281" t="str">
        <f t="shared" si="32"/>
        <v/>
      </c>
      <c r="AA58" s="280" t="str">
        <f t="shared" si="102"/>
        <v/>
      </c>
      <c r="AB58" s="281" t="str">
        <f t="shared" si="33"/>
        <v/>
      </c>
      <c r="AC58" s="280" t="str">
        <f t="shared" si="103"/>
        <v/>
      </c>
      <c r="AD58" s="281" t="str">
        <f t="shared" si="34"/>
        <v/>
      </c>
      <c r="AE58" s="280" t="str">
        <f t="shared" si="104"/>
        <v/>
      </c>
      <c r="AF58" s="281" t="str">
        <f t="shared" si="35"/>
        <v/>
      </c>
      <c r="AG58" s="280" t="str">
        <f t="shared" si="105"/>
        <v/>
      </c>
      <c r="AH58" s="281" t="str">
        <f t="shared" si="36"/>
        <v/>
      </c>
      <c r="AI58" s="280" t="str">
        <f t="shared" si="106"/>
        <v/>
      </c>
      <c r="AJ58" s="281" t="str">
        <f t="shared" si="37"/>
        <v/>
      </c>
      <c r="AK58" s="280" t="str">
        <f t="shared" si="107"/>
        <v/>
      </c>
      <c r="AL58" s="281" t="str">
        <f t="shared" si="38"/>
        <v/>
      </c>
      <c r="AM58" s="280" t="str">
        <f t="shared" si="108"/>
        <v/>
      </c>
      <c r="AN58" s="281" t="str">
        <f t="shared" si="39"/>
        <v/>
      </c>
      <c r="AO58" s="280" t="str">
        <f t="shared" si="109"/>
        <v/>
      </c>
      <c r="AP58" s="281" t="str">
        <f t="shared" si="40"/>
        <v/>
      </c>
      <c r="AQ58" s="280" t="str">
        <f t="shared" si="110"/>
        <v/>
      </c>
      <c r="AR58" s="281" t="str">
        <f t="shared" si="41"/>
        <v/>
      </c>
      <c r="AS58" s="280" t="str">
        <f t="shared" si="111"/>
        <v/>
      </c>
      <c r="AT58" s="281" t="str">
        <f t="shared" si="42"/>
        <v/>
      </c>
      <c r="AU58" s="280" t="str">
        <f t="shared" si="112"/>
        <v/>
      </c>
      <c r="AV58" s="281" t="str">
        <f t="shared" si="43"/>
        <v/>
      </c>
      <c r="AW58" s="280" t="str">
        <f t="shared" si="113"/>
        <v/>
      </c>
      <c r="AX58" s="281" t="str">
        <f t="shared" si="44"/>
        <v/>
      </c>
      <c r="AY58" s="280" t="str">
        <f t="shared" si="114"/>
        <v/>
      </c>
      <c r="AZ58" s="281" t="str">
        <f t="shared" si="116"/>
        <v/>
      </c>
      <c r="BA58" s="280"/>
      <c r="BB58" s="281" t="str">
        <f t="shared" si="117"/>
        <v/>
      </c>
      <c r="BC58" s="280" t="str">
        <f t="shared" si="75"/>
        <v/>
      </c>
      <c r="BD58" s="281" t="str">
        <f t="shared" si="118"/>
        <v/>
      </c>
      <c r="BE58" s="280" t="str">
        <f t="shared" si="76"/>
        <v/>
      </c>
      <c r="BF58" s="281"/>
      <c r="BG58" s="280"/>
      <c r="BH58" s="281"/>
      <c r="BI58" s="280"/>
      <c r="BJ58" s="281"/>
      <c r="BK58" s="280"/>
    </row>
    <row r="59" spans="1:63" s="66" customFormat="1" ht="21" hidden="1" customHeight="1">
      <c r="A59" s="238">
        <f t="shared" si="115"/>
        <v>46</v>
      </c>
      <c r="B59" s="283"/>
      <c r="C59" s="364" t="str">
        <f t="shared" si="89"/>
        <v/>
      </c>
      <c r="D59" s="366" t="str">
        <f t="shared" si="90"/>
        <v/>
      </c>
      <c r="E59" s="280" t="str">
        <f t="shared" si="26"/>
        <v/>
      </c>
      <c r="F59" s="281" t="str">
        <f t="shared" si="91"/>
        <v/>
      </c>
      <c r="G59" s="280" t="str">
        <f t="shared" si="51"/>
        <v/>
      </c>
      <c r="H59" s="281" t="str">
        <f t="shared" si="92"/>
        <v/>
      </c>
      <c r="I59" s="280" t="str">
        <f t="shared" si="52"/>
        <v/>
      </c>
      <c r="J59" s="281" t="str">
        <f t="shared" si="93"/>
        <v/>
      </c>
      <c r="K59" s="280" t="str">
        <f t="shared" si="95"/>
        <v/>
      </c>
      <c r="L59" s="281"/>
      <c r="M59" s="280" t="str">
        <f t="shared" si="54"/>
        <v/>
      </c>
      <c r="N59" s="281" t="str">
        <f t="shared" si="94"/>
        <v/>
      </c>
      <c r="O59" s="280" t="str">
        <f t="shared" si="96"/>
        <v/>
      </c>
      <c r="P59" s="281" t="str">
        <f t="shared" si="27"/>
        <v/>
      </c>
      <c r="Q59" s="280" t="str">
        <f t="shared" si="97"/>
        <v/>
      </c>
      <c r="R59" s="281" t="str">
        <f t="shared" si="28"/>
        <v/>
      </c>
      <c r="S59" s="280" t="str">
        <f t="shared" si="98"/>
        <v/>
      </c>
      <c r="T59" s="281" t="str">
        <f t="shared" si="29"/>
        <v/>
      </c>
      <c r="U59" s="280" t="str">
        <f t="shared" si="99"/>
        <v/>
      </c>
      <c r="V59" s="281" t="str">
        <f t="shared" si="30"/>
        <v/>
      </c>
      <c r="W59" s="280" t="str">
        <f t="shared" si="100"/>
        <v/>
      </c>
      <c r="X59" s="281" t="str">
        <f t="shared" si="31"/>
        <v/>
      </c>
      <c r="Y59" s="280" t="str">
        <f t="shared" si="101"/>
        <v/>
      </c>
      <c r="Z59" s="281" t="str">
        <f t="shared" si="32"/>
        <v/>
      </c>
      <c r="AA59" s="280" t="str">
        <f t="shared" si="102"/>
        <v/>
      </c>
      <c r="AB59" s="281" t="str">
        <f t="shared" si="33"/>
        <v/>
      </c>
      <c r="AC59" s="280" t="str">
        <f t="shared" si="103"/>
        <v/>
      </c>
      <c r="AD59" s="281" t="str">
        <f t="shared" si="34"/>
        <v/>
      </c>
      <c r="AE59" s="280" t="str">
        <f t="shared" si="104"/>
        <v/>
      </c>
      <c r="AF59" s="281" t="str">
        <f t="shared" si="35"/>
        <v/>
      </c>
      <c r="AG59" s="280" t="str">
        <f t="shared" si="105"/>
        <v/>
      </c>
      <c r="AH59" s="281" t="str">
        <f t="shared" si="36"/>
        <v/>
      </c>
      <c r="AI59" s="280" t="str">
        <f t="shared" si="106"/>
        <v/>
      </c>
      <c r="AJ59" s="281" t="str">
        <f t="shared" si="37"/>
        <v/>
      </c>
      <c r="AK59" s="280" t="str">
        <f t="shared" si="107"/>
        <v/>
      </c>
      <c r="AL59" s="281" t="str">
        <f t="shared" si="38"/>
        <v/>
      </c>
      <c r="AM59" s="280" t="str">
        <f t="shared" si="108"/>
        <v/>
      </c>
      <c r="AN59" s="281" t="str">
        <f t="shared" si="39"/>
        <v/>
      </c>
      <c r="AO59" s="280" t="str">
        <f t="shared" si="109"/>
        <v/>
      </c>
      <c r="AP59" s="281" t="str">
        <f t="shared" si="40"/>
        <v/>
      </c>
      <c r="AQ59" s="280" t="str">
        <f t="shared" si="110"/>
        <v/>
      </c>
      <c r="AR59" s="281" t="str">
        <f t="shared" si="41"/>
        <v/>
      </c>
      <c r="AS59" s="280" t="str">
        <f t="shared" si="111"/>
        <v/>
      </c>
      <c r="AT59" s="281" t="str">
        <f t="shared" si="42"/>
        <v/>
      </c>
      <c r="AU59" s="280" t="str">
        <f t="shared" si="112"/>
        <v/>
      </c>
      <c r="AV59" s="281" t="str">
        <f t="shared" si="43"/>
        <v/>
      </c>
      <c r="AW59" s="280" t="str">
        <f t="shared" si="113"/>
        <v/>
      </c>
      <c r="AX59" s="281" t="str">
        <f t="shared" si="44"/>
        <v/>
      </c>
      <c r="AY59" s="280" t="str">
        <f t="shared" si="114"/>
        <v/>
      </c>
      <c r="AZ59" s="281" t="str">
        <f t="shared" si="116"/>
        <v/>
      </c>
      <c r="BA59" s="280"/>
      <c r="BB59" s="281" t="str">
        <f t="shared" si="117"/>
        <v/>
      </c>
      <c r="BC59" s="280" t="str">
        <f t="shared" si="75"/>
        <v/>
      </c>
      <c r="BD59" s="281" t="str">
        <f t="shared" si="118"/>
        <v/>
      </c>
      <c r="BE59" s="280" t="str">
        <f t="shared" si="76"/>
        <v/>
      </c>
      <c r="BF59" s="281"/>
      <c r="BG59" s="280"/>
      <c r="BH59" s="281"/>
      <c r="BI59" s="280"/>
      <c r="BJ59" s="281"/>
      <c r="BK59" s="280"/>
    </row>
    <row r="60" spans="1:63" s="66" customFormat="1" ht="21" hidden="1" customHeight="1">
      <c r="A60" s="238">
        <f t="shared" si="115"/>
        <v>47</v>
      </c>
      <c r="B60" s="283"/>
      <c r="C60" s="364" t="str">
        <f t="shared" si="89"/>
        <v/>
      </c>
      <c r="D60" s="366" t="str">
        <f t="shared" si="90"/>
        <v/>
      </c>
      <c r="E60" s="280" t="str">
        <f t="shared" si="26"/>
        <v/>
      </c>
      <c r="F60" s="281" t="str">
        <f t="shared" si="91"/>
        <v/>
      </c>
      <c r="G60" s="280" t="str">
        <f t="shared" si="51"/>
        <v/>
      </c>
      <c r="H60" s="281" t="str">
        <f t="shared" si="92"/>
        <v/>
      </c>
      <c r="I60" s="280" t="str">
        <f t="shared" si="52"/>
        <v/>
      </c>
      <c r="J60" s="281" t="str">
        <f t="shared" si="93"/>
        <v/>
      </c>
      <c r="K60" s="280" t="str">
        <f t="shared" si="95"/>
        <v/>
      </c>
      <c r="L60" s="281"/>
      <c r="M60" s="280" t="str">
        <f t="shared" si="54"/>
        <v/>
      </c>
      <c r="N60" s="281" t="str">
        <f t="shared" si="94"/>
        <v/>
      </c>
      <c r="O60" s="280" t="str">
        <f t="shared" si="96"/>
        <v/>
      </c>
      <c r="P60" s="281" t="str">
        <f t="shared" si="27"/>
        <v/>
      </c>
      <c r="Q60" s="280" t="str">
        <f t="shared" si="97"/>
        <v/>
      </c>
      <c r="R60" s="281" t="str">
        <f t="shared" si="28"/>
        <v/>
      </c>
      <c r="S60" s="280" t="str">
        <f t="shared" si="98"/>
        <v/>
      </c>
      <c r="T60" s="281" t="str">
        <f t="shared" si="29"/>
        <v/>
      </c>
      <c r="U60" s="280" t="str">
        <f t="shared" si="99"/>
        <v/>
      </c>
      <c r="V60" s="281" t="str">
        <f t="shared" si="30"/>
        <v/>
      </c>
      <c r="W60" s="280" t="str">
        <f t="shared" si="100"/>
        <v/>
      </c>
      <c r="X60" s="281" t="str">
        <f t="shared" si="31"/>
        <v/>
      </c>
      <c r="Y60" s="280" t="str">
        <f t="shared" si="101"/>
        <v/>
      </c>
      <c r="Z60" s="281" t="str">
        <f t="shared" si="32"/>
        <v/>
      </c>
      <c r="AA60" s="280" t="str">
        <f t="shared" si="102"/>
        <v/>
      </c>
      <c r="AB60" s="281" t="str">
        <f t="shared" si="33"/>
        <v/>
      </c>
      <c r="AC60" s="280" t="str">
        <f t="shared" si="103"/>
        <v/>
      </c>
      <c r="AD60" s="281" t="str">
        <f t="shared" si="34"/>
        <v/>
      </c>
      <c r="AE60" s="280" t="str">
        <f t="shared" si="104"/>
        <v/>
      </c>
      <c r="AF60" s="281" t="str">
        <f t="shared" si="35"/>
        <v/>
      </c>
      <c r="AG60" s="280" t="str">
        <f t="shared" si="105"/>
        <v/>
      </c>
      <c r="AH60" s="281" t="str">
        <f t="shared" si="36"/>
        <v/>
      </c>
      <c r="AI60" s="280" t="str">
        <f t="shared" si="106"/>
        <v/>
      </c>
      <c r="AJ60" s="281" t="str">
        <f t="shared" si="37"/>
        <v/>
      </c>
      <c r="AK60" s="280" t="str">
        <f t="shared" si="107"/>
        <v/>
      </c>
      <c r="AL60" s="281" t="str">
        <f t="shared" si="38"/>
        <v/>
      </c>
      <c r="AM60" s="280" t="str">
        <f t="shared" si="108"/>
        <v/>
      </c>
      <c r="AN60" s="281" t="str">
        <f t="shared" si="39"/>
        <v/>
      </c>
      <c r="AO60" s="280" t="str">
        <f t="shared" si="109"/>
        <v/>
      </c>
      <c r="AP60" s="281" t="str">
        <f t="shared" si="40"/>
        <v/>
      </c>
      <c r="AQ60" s="280" t="str">
        <f t="shared" si="110"/>
        <v/>
      </c>
      <c r="AR60" s="281" t="str">
        <f t="shared" si="41"/>
        <v/>
      </c>
      <c r="AS60" s="280" t="str">
        <f t="shared" si="111"/>
        <v/>
      </c>
      <c r="AT60" s="281" t="str">
        <f t="shared" si="42"/>
        <v/>
      </c>
      <c r="AU60" s="280" t="str">
        <f t="shared" si="112"/>
        <v/>
      </c>
      <c r="AV60" s="281" t="str">
        <f t="shared" si="43"/>
        <v/>
      </c>
      <c r="AW60" s="280" t="str">
        <f t="shared" si="113"/>
        <v/>
      </c>
      <c r="AX60" s="281" t="str">
        <f t="shared" si="44"/>
        <v/>
      </c>
      <c r="AY60" s="280" t="str">
        <f t="shared" si="114"/>
        <v/>
      </c>
      <c r="AZ60" s="281" t="str">
        <f t="shared" si="116"/>
        <v/>
      </c>
      <c r="BA60" s="280"/>
      <c r="BB60" s="281" t="str">
        <f t="shared" si="117"/>
        <v/>
      </c>
      <c r="BC60" s="280" t="str">
        <f t="shared" si="75"/>
        <v/>
      </c>
      <c r="BD60" s="281" t="str">
        <f t="shared" si="118"/>
        <v/>
      </c>
      <c r="BE60" s="280" t="str">
        <f t="shared" si="76"/>
        <v/>
      </c>
      <c r="BF60" s="281"/>
      <c r="BG60" s="280"/>
      <c r="BH60" s="281"/>
      <c r="BI60" s="280"/>
      <c r="BJ60" s="281"/>
      <c r="BK60" s="280"/>
    </row>
    <row r="61" spans="1:63" s="66" customFormat="1" ht="21" hidden="1" customHeight="1">
      <c r="A61" s="238">
        <f t="shared" si="115"/>
        <v>48</v>
      </c>
      <c r="B61" s="283"/>
      <c r="C61" s="364" t="str">
        <f t="shared" si="89"/>
        <v/>
      </c>
      <c r="D61" s="366" t="str">
        <f t="shared" si="90"/>
        <v/>
      </c>
      <c r="E61" s="280" t="str">
        <f t="shared" si="26"/>
        <v/>
      </c>
      <c r="F61" s="281" t="str">
        <f t="shared" si="91"/>
        <v/>
      </c>
      <c r="G61" s="280" t="str">
        <f t="shared" si="51"/>
        <v/>
      </c>
      <c r="H61" s="281" t="str">
        <f t="shared" si="92"/>
        <v/>
      </c>
      <c r="I61" s="280" t="str">
        <f t="shared" si="52"/>
        <v/>
      </c>
      <c r="J61" s="281" t="str">
        <f t="shared" si="93"/>
        <v/>
      </c>
      <c r="K61" s="280" t="str">
        <f t="shared" si="95"/>
        <v/>
      </c>
      <c r="L61" s="281"/>
      <c r="M61" s="280" t="str">
        <f t="shared" si="54"/>
        <v/>
      </c>
      <c r="N61" s="281" t="str">
        <f t="shared" si="94"/>
        <v/>
      </c>
      <c r="O61" s="280" t="str">
        <f t="shared" si="96"/>
        <v/>
      </c>
      <c r="P61" s="281" t="str">
        <f t="shared" si="27"/>
        <v/>
      </c>
      <c r="Q61" s="280" t="str">
        <f t="shared" si="97"/>
        <v/>
      </c>
      <c r="R61" s="281" t="str">
        <f t="shared" si="28"/>
        <v/>
      </c>
      <c r="S61" s="280" t="str">
        <f t="shared" si="98"/>
        <v/>
      </c>
      <c r="T61" s="281" t="str">
        <f t="shared" si="29"/>
        <v/>
      </c>
      <c r="U61" s="280" t="str">
        <f t="shared" si="99"/>
        <v/>
      </c>
      <c r="V61" s="281" t="str">
        <f t="shared" si="30"/>
        <v/>
      </c>
      <c r="W61" s="280" t="str">
        <f t="shared" si="100"/>
        <v/>
      </c>
      <c r="X61" s="281" t="str">
        <f t="shared" si="31"/>
        <v/>
      </c>
      <c r="Y61" s="280" t="str">
        <f t="shared" si="101"/>
        <v/>
      </c>
      <c r="Z61" s="281" t="str">
        <f t="shared" si="32"/>
        <v/>
      </c>
      <c r="AA61" s="280" t="str">
        <f t="shared" si="102"/>
        <v/>
      </c>
      <c r="AB61" s="281" t="str">
        <f t="shared" si="33"/>
        <v/>
      </c>
      <c r="AC61" s="280" t="str">
        <f t="shared" si="103"/>
        <v/>
      </c>
      <c r="AD61" s="281" t="str">
        <f t="shared" si="34"/>
        <v/>
      </c>
      <c r="AE61" s="280" t="str">
        <f t="shared" si="104"/>
        <v/>
      </c>
      <c r="AF61" s="281" t="str">
        <f t="shared" si="35"/>
        <v/>
      </c>
      <c r="AG61" s="280" t="str">
        <f t="shared" si="105"/>
        <v/>
      </c>
      <c r="AH61" s="281" t="str">
        <f t="shared" si="36"/>
        <v/>
      </c>
      <c r="AI61" s="280" t="str">
        <f t="shared" si="106"/>
        <v/>
      </c>
      <c r="AJ61" s="281" t="str">
        <f t="shared" si="37"/>
        <v/>
      </c>
      <c r="AK61" s="280" t="str">
        <f t="shared" si="107"/>
        <v/>
      </c>
      <c r="AL61" s="281" t="str">
        <f t="shared" si="38"/>
        <v/>
      </c>
      <c r="AM61" s="280" t="str">
        <f t="shared" si="108"/>
        <v/>
      </c>
      <c r="AN61" s="281" t="str">
        <f t="shared" si="39"/>
        <v/>
      </c>
      <c r="AO61" s="280" t="str">
        <f t="shared" si="109"/>
        <v/>
      </c>
      <c r="AP61" s="281" t="str">
        <f t="shared" si="40"/>
        <v/>
      </c>
      <c r="AQ61" s="280" t="str">
        <f t="shared" si="110"/>
        <v/>
      </c>
      <c r="AR61" s="281" t="str">
        <f t="shared" si="41"/>
        <v/>
      </c>
      <c r="AS61" s="280" t="str">
        <f t="shared" si="111"/>
        <v/>
      </c>
      <c r="AT61" s="281" t="str">
        <f t="shared" si="42"/>
        <v/>
      </c>
      <c r="AU61" s="280" t="str">
        <f t="shared" si="112"/>
        <v/>
      </c>
      <c r="AV61" s="281" t="str">
        <f t="shared" si="43"/>
        <v/>
      </c>
      <c r="AW61" s="280" t="str">
        <f t="shared" si="113"/>
        <v/>
      </c>
      <c r="AX61" s="281" t="str">
        <f t="shared" si="44"/>
        <v/>
      </c>
      <c r="AY61" s="280" t="str">
        <f t="shared" si="114"/>
        <v/>
      </c>
      <c r="AZ61" s="281" t="str">
        <f t="shared" si="116"/>
        <v/>
      </c>
      <c r="BA61" s="280"/>
      <c r="BB61" s="281" t="str">
        <f t="shared" si="117"/>
        <v/>
      </c>
      <c r="BC61" s="280" t="str">
        <f t="shared" si="75"/>
        <v/>
      </c>
      <c r="BD61" s="281" t="str">
        <f t="shared" si="118"/>
        <v/>
      </c>
      <c r="BE61" s="280" t="str">
        <f t="shared" si="76"/>
        <v/>
      </c>
      <c r="BF61" s="281"/>
      <c r="BG61" s="280"/>
      <c r="BH61" s="281"/>
      <c r="BI61" s="280"/>
      <c r="BJ61" s="281"/>
      <c r="BK61" s="280"/>
    </row>
    <row r="62" spans="1:63" s="66" customFormat="1" ht="21" hidden="1" customHeight="1">
      <c r="A62" s="238">
        <f t="shared" si="115"/>
        <v>49</v>
      </c>
      <c r="B62" s="283"/>
      <c r="C62" s="364" t="str">
        <f t="shared" si="89"/>
        <v/>
      </c>
      <c r="D62" s="366" t="str">
        <f t="shared" si="90"/>
        <v/>
      </c>
      <c r="E62" s="280" t="str">
        <f t="shared" si="26"/>
        <v/>
      </c>
      <c r="F62" s="281" t="str">
        <f t="shared" si="91"/>
        <v/>
      </c>
      <c r="G62" s="280" t="str">
        <f t="shared" si="51"/>
        <v/>
      </c>
      <c r="H62" s="281" t="str">
        <f t="shared" si="92"/>
        <v/>
      </c>
      <c r="I62" s="280" t="str">
        <f t="shared" si="52"/>
        <v/>
      </c>
      <c r="J62" s="281" t="str">
        <f t="shared" si="93"/>
        <v/>
      </c>
      <c r="K62" s="280" t="str">
        <f t="shared" si="95"/>
        <v/>
      </c>
      <c r="L62" s="281"/>
      <c r="M62" s="280" t="str">
        <f t="shared" si="54"/>
        <v/>
      </c>
      <c r="N62" s="281" t="str">
        <f t="shared" si="94"/>
        <v/>
      </c>
      <c r="O62" s="280" t="str">
        <f t="shared" si="96"/>
        <v/>
      </c>
      <c r="P62" s="281" t="str">
        <f t="shared" si="27"/>
        <v/>
      </c>
      <c r="Q62" s="280" t="str">
        <f t="shared" si="97"/>
        <v/>
      </c>
      <c r="R62" s="281" t="str">
        <f t="shared" si="28"/>
        <v/>
      </c>
      <c r="S62" s="280" t="str">
        <f t="shared" si="98"/>
        <v/>
      </c>
      <c r="T62" s="281" t="str">
        <f t="shared" si="29"/>
        <v/>
      </c>
      <c r="U62" s="280" t="str">
        <f t="shared" si="99"/>
        <v/>
      </c>
      <c r="V62" s="281" t="str">
        <f t="shared" si="30"/>
        <v/>
      </c>
      <c r="W62" s="280" t="str">
        <f t="shared" si="100"/>
        <v/>
      </c>
      <c r="X62" s="281" t="str">
        <f t="shared" si="31"/>
        <v/>
      </c>
      <c r="Y62" s="280" t="str">
        <f t="shared" si="101"/>
        <v/>
      </c>
      <c r="Z62" s="281" t="str">
        <f t="shared" si="32"/>
        <v/>
      </c>
      <c r="AA62" s="280" t="str">
        <f t="shared" si="102"/>
        <v/>
      </c>
      <c r="AB62" s="281" t="str">
        <f t="shared" si="33"/>
        <v/>
      </c>
      <c r="AC62" s="280" t="str">
        <f t="shared" si="103"/>
        <v/>
      </c>
      <c r="AD62" s="281" t="str">
        <f t="shared" si="34"/>
        <v/>
      </c>
      <c r="AE62" s="280" t="str">
        <f t="shared" si="104"/>
        <v/>
      </c>
      <c r="AF62" s="281" t="str">
        <f t="shared" si="35"/>
        <v/>
      </c>
      <c r="AG62" s="280" t="str">
        <f t="shared" si="105"/>
        <v/>
      </c>
      <c r="AH62" s="281" t="str">
        <f t="shared" si="36"/>
        <v/>
      </c>
      <c r="AI62" s="280" t="str">
        <f t="shared" si="106"/>
        <v/>
      </c>
      <c r="AJ62" s="281" t="str">
        <f t="shared" si="37"/>
        <v/>
      </c>
      <c r="AK62" s="280" t="str">
        <f t="shared" si="107"/>
        <v/>
      </c>
      <c r="AL62" s="281" t="str">
        <f t="shared" si="38"/>
        <v/>
      </c>
      <c r="AM62" s="280" t="str">
        <f t="shared" si="108"/>
        <v/>
      </c>
      <c r="AN62" s="281" t="str">
        <f t="shared" si="39"/>
        <v/>
      </c>
      <c r="AO62" s="280" t="str">
        <f t="shared" si="109"/>
        <v/>
      </c>
      <c r="AP62" s="281" t="str">
        <f t="shared" si="40"/>
        <v/>
      </c>
      <c r="AQ62" s="280" t="str">
        <f t="shared" si="110"/>
        <v/>
      </c>
      <c r="AR62" s="281" t="str">
        <f t="shared" si="41"/>
        <v/>
      </c>
      <c r="AS62" s="280" t="str">
        <f t="shared" si="111"/>
        <v/>
      </c>
      <c r="AT62" s="281" t="str">
        <f t="shared" si="42"/>
        <v/>
      </c>
      <c r="AU62" s="280" t="str">
        <f t="shared" si="112"/>
        <v/>
      </c>
      <c r="AV62" s="281" t="str">
        <f t="shared" si="43"/>
        <v/>
      </c>
      <c r="AW62" s="280" t="str">
        <f t="shared" si="113"/>
        <v/>
      </c>
      <c r="AX62" s="281" t="str">
        <f t="shared" si="44"/>
        <v/>
      </c>
      <c r="AY62" s="280" t="str">
        <f t="shared" si="114"/>
        <v/>
      </c>
      <c r="AZ62" s="281" t="str">
        <f t="shared" si="116"/>
        <v/>
      </c>
      <c r="BA62" s="280"/>
      <c r="BB62" s="281" t="str">
        <f t="shared" si="117"/>
        <v/>
      </c>
      <c r="BC62" s="280" t="str">
        <f t="shared" si="75"/>
        <v/>
      </c>
      <c r="BD62" s="281" t="str">
        <f t="shared" si="118"/>
        <v/>
      </c>
      <c r="BE62" s="280" t="str">
        <f t="shared" si="76"/>
        <v/>
      </c>
      <c r="BF62" s="281"/>
      <c r="BG62" s="280"/>
      <c r="BH62" s="281"/>
      <c r="BI62" s="280"/>
      <c r="BJ62" s="281"/>
      <c r="BK62" s="280"/>
    </row>
    <row r="63" spans="1:63" s="66" customFormat="1" ht="21" hidden="1" customHeight="1">
      <c r="A63" s="238">
        <f t="shared" si="115"/>
        <v>50</v>
      </c>
      <c r="B63" s="283"/>
      <c r="C63" s="364" t="str">
        <f t="shared" si="89"/>
        <v/>
      </c>
      <c r="D63" s="366" t="str">
        <f t="shared" si="90"/>
        <v/>
      </c>
      <c r="E63" s="280" t="str">
        <f t="shared" si="26"/>
        <v/>
      </c>
      <c r="F63" s="281" t="str">
        <f t="shared" si="91"/>
        <v/>
      </c>
      <c r="G63" s="280" t="str">
        <f t="shared" si="51"/>
        <v/>
      </c>
      <c r="H63" s="281" t="str">
        <f t="shared" si="92"/>
        <v/>
      </c>
      <c r="I63" s="280" t="str">
        <f t="shared" si="52"/>
        <v/>
      </c>
      <c r="J63" s="281" t="str">
        <f t="shared" si="93"/>
        <v/>
      </c>
      <c r="K63" s="280" t="str">
        <f t="shared" si="95"/>
        <v/>
      </c>
      <c r="L63" s="281"/>
      <c r="M63" s="280" t="str">
        <f t="shared" si="54"/>
        <v/>
      </c>
      <c r="N63" s="281" t="str">
        <f t="shared" si="94"/>
        <v/>
      </c>
      <c r="O63" s="280" t="str">
        <f t="shared" si="96"/>
        <v/>
      </c>
      <c r="P63" s="281" t="str">
        <f t="shared" si="27"/>
        <v/>
      </c>
      <c r="Q63" s="280" t="str">
        <f t="shared" si="97"/>
        <v/>
      </c>
      <c r="R63" s="281" t="str">
        <f t="shared" si="28"/>
        <v/>
      </c>
      <c r="S63" s="280" t="str">
        <f t="shared" si="98"/>
        <v/>
      </c>
      <c r="T63" s="281" t="str">
        <f t="shared" si="29"/>
        <v/>
      </c>
      <c r="U63" s="280" t="str">
        <f t="shared" si="99"/>
        <v/>
      </c>
      <c r="V63" s="281" t="str">
        <f t="shared" si="30"/>
        <v/>
      </c>
      <c r="W63" s="280" t="str">
        <f t="shared" si="100"/>
        <v/>
      </c>
      <c r="X63" s="281" t="str">
        <f t="shared" si="31"/>
        <v/>
      </c>
      <c r="Y63" s="280" t="str">
        <f t="shared" si="101"/>
        <v/>
      </c>
      <c r="Z63" s="281" t="str">
        <f t="shared" si="32"/>
        <v/>
      </c>
      <c r="AA63" s="280" t="str">
        <f t="shared" si="102"/>
        <v/>
      </c>
      <c r="AB63" s="281" t="str">
        <f t="shared" si="33"/>
        <v/>
      </c>
      <c r="AC63" s="280" t="str">
        <f t="shared" si="103"/>
        <v/>
      </c>
      <c r="AD63" s="281" t="str">
        <f t="shared" si="34"/>
        <v/>
      </c>
      <c r="AE63" s="280" t="str">
        <f t="shared" si="104"/>
        <v/>
      </c>
      <c r="AF63" s="281" t="str">
        <f t="shared" si="35"/>
        <v/>
      </c>
      <c r="AG63" s="280" t="str">
        <f t="shared" si="105"/>
        <v/>
      </c>
      <c r="AH63" s="281" t="str">
        <f t="shared" si="36"/>
        <v/>
      </c>
      <c r="AI63" s="280" t="str">
        <f t="shared" si="106"/>
        <v/>
      </c>
      <c r="AJ63" s="281" t="str">
        <f t="shared" si="37"/>
        <v/>
      </c>
      <c r="AK63" s="280" t="str">
        <f t="shared" si="107"/>
        <v/>
      </c>
      <c r="AL63" s="281" t="str">
        <f t="shared" si="38"/>
        <v/>
      </c>
      <c r="AM63" s="280" t="str">
        <f t="shared" si="108"/>
        <v/>
      </c>
      <c r="AN63" s="281" t="str">
        <f t="shared" si="39"/>
        <v/>
      </c>
      <c r="AO63" s="280" t="str">
        <f t="shared" si="109"/>
        <v/>
      </c>
      <c r="AP63" s="281" t="str">
        <f t="shared" si="40"/>
        <v/>
      </c>
      <c r="AQ63" s="280" t="str">
        <f t="shared" si="110"/>
        <v/>
      </c>
      <c r="AR63" s="281" t="str">
        <f t="shared" si="41"/>
        <v/>
      </c>
      <c r="AS63" s="280" t="str">
        <f t="shared" si="111"/>
        <v/>
      </c>
      <c r="AT63" s="281" t="str">
        <f t="shared" si="42"/>
        <v/>
      </c>
      <c r="AU63" s="280" t="str">
        <f t="shared" si="112"/>
        <v/>
      </c>
      <c r="AV63" s="281" t="str">
        <f t="shared" si="43"/>
        <v/>
      </c>
      <c r="AW63" s="280" t="str">
        <f t="shared" si="113"/>
        <v/>
      </c>
      <c r="AX63" s="281" t="str">
        <f t="shared" si="44"/>
        <v/>
      </c>
      <c r="AY63" s="280" t="str">
        <f t="shared" si="114"/>
        <v/>
      </c>
      <c r="AZ63" s="281" t="str">
        <f t="shared" si="116"/>
        <v/>
      </c>
      <c r="BA63" s="280"/>
      <c r="BB63" s="281" t="str">
        <f t="shared" si="117"/>
        <v/>
      </c>
      <c r="BC63" s="280" t="str">
        <f t="shared" si="75"/>
        <v/>
      </c>
      <c r="BD63" s="281" t="str">
        <f t="shared" si="118"/>
        <v/>
      </c>
      <c r="BE63" s="280" t="str">
        <f t="shared" si="76"/>
        <v/>
      </c>
      <c r="BF63" s="281"/>
      <c r="BG63" s="280"/>
      <c r="BH63" s="281"/>
      <c r="BI63" s="280"/>
      <c r="BJ63" s="281"/>
      <c r="BK63" s="280"/>
    </row>
    <row r="64" spans="1:63" s="66" customFormat="1" ht="21" hidden="1" customHeight="1">
      <c r="A64" s="238">
        <f t="shared" si="115"/>
        <v>51</v>
      </c>
      <c r="B64" s="283"/>
      <c r="C64" s="364" t="str">
        <f t="shared" si="89"/>
        <v/>
      </c>
      <c r="D64" s="366" t="str">
        <f t="shared" si="90"/>
        <v/>
      </c>
      <c r="E64" s="280" t="str">
        <f t="shared" si="26"/>
        <v/>
      </c>
      <c r="F64" s="281" t="str">
        <f t="shared" si="91"/>
        <v/>
      </c>
      <c r="G64" s="280" t="str">
        <f t="shared" si="51"/>
        <v/>
      </c>
      <c r="H64" s="281" t="str">
        <f t="shared" si="92"/>
        <v/>
      </c>
      <c r="I64" s="280" t="str">
        <f t="shared" si="52"/>
        <v/>
      </c>
      <c r="J64" s="281" t="str">
        <f t="shared" si="93"/>
        <v/>
      </c>
      <c r="K64" s="280" t="str">
        <f t="shared" si="95"/>
        <v/>
      </c>
      <c r="L64" s="281"/>
      <c r="M64" s="280" t="str">
        <f t="shared" si="54"/>
        <v/>
      </c>
      <c r="N64" s="281" t="str">
        <f t="shared" si="94"/>
        <v/>
      </c>
      <c r="O64" s="280" t="str">
        <f t="shared" si="96"/>
        <v/>
      </c>
      <c r="P64" s="281" t="str">
        <f t="shared" si="27"/>
        <v/>
      </c>
      <c r="Q64" s="280" t="str">
        <f t="shared" si="97"/>
        <v/>
      </c>
      <c r="R64" s="281" t="str">
        <f t="shared" si="28"/>
        <v/>
      </c>
      <c r="S64" s="280" t="str">
        <f t="shared" si="98"/>
        <v/>
      </c>
      <c r="T64" s="281" t="str">
        <f t="shared" si="29"/>
        <v/>
      </c>
      <c r="U64" s="280" t="str">
        <f t="shared" si="99"/>
        <v/>
      </c>
      <c r="V64" s="281" t="str">
        <f t="shared" si="30"/>
        <v/>
      </c>
      <c r="W64" s="280" t="str">
        <f t="shared" si="100"/>
        <v/>
      </c>
      <c r="X64" s="281" t="str">
        <f t="shared" si="31"/>
        <v/>
      </c>
      <c r="Y64" s="280" t="str">
        <f t="shared" si="101"/>
        <v/>
      </c>
      <c r="Z64" s="281" t="str">
        <f t="shared" si="32"/>
        <v/>
      </c>
      <c r="AA64" s="280" t="str">
        <f t="shared" si="102"/>
        <v/>
      </c>
      <c r="AB64" s="281" t="str">
        <f t="shared" si="33"/>
        <v/>
      </c>
      <c r="AC64" s="280" t="str">
        <f t="shared" si="103"/>
        <v/>
      </c>
      <c r="AD64" s="281" t="str">
        <f t="shared" si="34"/>
        <v/>
      </c>
      <c r="AE64" s="280" t="str">
        <f t="shared" si="104"/>
        <v/>
      </c>
      <c r="AF64" s="281" t="str">
        <f t="shared" si="35"/>
        <v/>
      </c>
      <c r="AG64" s="280" t="str">
        <f t="shared" si="105"/>
        <v/>
      </c>
      <c r="AH64" s="281" t="str">
        <f t="shared" si="36"/>
        <v/>
      </c>
      <c r="AI64" s="280" t="str">
        <f t="shared" si="106"/>
        <v/>
      </c>
      <c r="AJ64" s="281" t="str">
        <f t="shared" si="37"/>
        <v/>
      </c>
      <c r="AK64" s="280" t="str">
        <f t="shared" si="107"/>
        <v/>
      </c>
      <c r="AL64" s="281" t="str">
        <f t="shared" si="38"/>
        <v/>
      </c>
      <c r="AM64" s="280" t="str">
        <f t="shared" si="108"/>
        <v/>
      </c>
      <c r="AN64" s="281" t="str">
        <f t="shared" si="39"/>
        <v/>
      </c>
      <c r="AO64" s="280" t="str">
        <f t="shared" si="109"/>
        <v/>
      </c>
      <c r="AP64" s="281" t="str">
        <f t="shared" si="40"/>
        <v/>
      </c>
      <c r="AQ64" s="280" t="str">
        <f t="shared" si="110"/>
        <v/>
      </c>
      <c r="AR64" s="281" t="str">
        <f t="shared" si="41"/>
        <v/>
      </c>
      <c r="AS64" s="280" t="str">
        <f t="shared" si="111"/>
        <v/>
      </c>
      <c r="AT64" s="281" t="str">
        <f t="shared" si="42"/>
        <v/>
      </c>
      <c r="AU64" s="280" t="str">
        <f t="shared" si="112"/>
        <v/>
      </c>
      <c r="AV64" s="281" t="str">
        <f t="shared" si="43"/>
        <v/>
      </c>
      <c r="AW64" s="280" t="str">
        <f t="shared" si="113"/>
        <v/>
      </c>
      <c r="AX64" s="281" t="str">
        <f t="shared" si="44"/>
        <v/>
      </c>
      <c r="AY64" s="280" t="str">
        <f t="shared" si="114"/>
        <v/>
      </c>
      <c r="AZ64" s="281" t="str">
        <f t="shared" si="116"/>
        <v/>
      </c>
      <c r="BA64" s="280"/>
      <c r="BB64" s="281" t="str">
        <f t="shared" si="117"/>
        <v/>
      </c>
      <c r="BC64" s="280" t="str">
        <f t="shared" si="75"/>
        <v/>
      </c>
      <c r="BD64" s="281" t="str">
        <f t="shared" si="118"/>
        <v/>
      </c>
      <c r="BE64" s="280" t="str">
        <f t="shared" si="76"/>
        <v/>
      </c>
      <c r="BF64" s="281"/>
      <c r="BG64" s="280"/>
      <c r="BH64" s="281"/>
      <c r="BI64" s="280"/>
      <c r="BJ64" s="281"/>
      <c r="BK64" s="280"/>
    </row>
    <row r="65" spans="1:63" s="66" customFormat="1" ht="21" hidden="1" customHeight="1">
      <c r="A65" s="238">
        <f t="shared" si="115"/>
        <v>52</v>
      </c>
      <c r="B65" s="283"/>
      <c r="C65" s="364" t="str">
        <f t="shared" si="89"/>
        <v/>
      </c>
      <c r="D65" s="366" t="str">
        <f t="shared" si="90"/>
        <v/>
      </c>
      <c r="E65" s="280" t="str">
        <f t="shared" si="26"/>
        <v/>
      </c>
      <c r="F65" s="281" t="str">
        <f t="shared" si="91"/>
        <v/>
      </c>
      <c r="G65" s="280" t="str">
        <f t="shared" si="51"/>
        <v/>
      </c>
      <c r="H65" s="281" t="str">
        <f t="shared" si="92"/>
        <v/>
      </c>
      <c r="I65" s="280" t="str">
        <f t="shared" si="52"/>
        <v/>
      </c>
      <c r="J65" s="281" t="str">
        <f t="shared" si="93"/>
        <v/>
      </c>
      <c r="K65" s="280" t="str">
        <f t="shared" si="95"/>
        <v/>
      </c>
      <c r="L65" s="281"/>
      <c r="M65" s="280" t="str">
        <f t="shared" si="54"/>
        <v/>
      </c>
      <c r="N65" s="281" t="str">
        <f t="shared" si="94"/>
        <v/>
      </c>
      <c r="O65" s="280" t="str">
        <f t="shared" si="96"/>
        <v/>
      </c>
      <c r="P65" s="281" t="str">
        <f t="shared" si="27"/>
        <v/>
      </c>
      <c r="Q65" s="280" t="str">
        <f t="shared" si="97"/>
        <v/>
      </c>
      <c r="R65" s="281" t="str">
        <f t="shared" si="28"/>
        <v/>
      </c>
      <c r="S65" s="280" t="str">
        <f t="shared" si="98"/>
        <v/>
      </c>
      <c r="T65" s="281" t="str">
        <f t="shared" si="29"/>
        <v/>
      </c>
      <c r="U65" s="280" t="str">
        <f t="shared" si="99"/>
        <v/>
      </c>
      <c r="V65" s="281" t="str">
        <f t="shared" si="30"/>
        <v/>
      </c>
      <c r="W65" s="280" t="str">
        <f t="shared" si="100"/>
        <v/>
      </c>
      <c r="X65" s="281" t="str">
        <f t="shared" si="31"/>
        <v/>
      </c>
      <c r="Y65" s="280" t="str">
        <f t="shared" si="101"/>
        <v/>
      </c>
      <c r="Z65" s="281" t="str">
        <f t="shared" si="32"/>
        <v/>
      </c>
      <c r="AA65" s="280" t="str">
        <f t="shared" si="102"/>
        <v/>
      </c>
      <c r="AB65" s="281" t="str">
        <f t="shared" si="33"/>
        <v/>
      </c>
      <c r="AC65" s="280" t="str">
        <f t="shared" si="103"/>
        <v/>
      </c>
      <c r="AD65" s="281" t="str">
        <f t="shared" si="34"/>
        <v/>
      </c>
      <c r="AE65" s="280" t="str">
        <f t="shared" si="104"/>
        <v/>
      </c>
      <c r="AF65" s="281" t="str">
        <f t="shared" si="35"/>
        <v/>
      </c>
      <c r="AG65" s="280" t="str">
        <f t="shared" si="105"/>
        <v/>
      </c>
      <c r="AH65" s="281" t="str">
        <f t="shared" si="36"/>
        <v/>
      </c>
      <c r="AI65" s="280" t="str">
        <f t="shared" si="106"/>
        <v/>
      </c>
      <c r="AJ65" s="281" t="str">
        <f t="shared" si="37"/>
        <v/>
      </c>
      <c r="AK65" s="280" t="str">
        <f t="shared" si="107"/>
        <v/>
      </c>
      <c r="AL65" s="281" t="str">
        <f t="shared" si="38"/>
        <v/>
      </c>
      <c r="AM65" s="280" t="str">
        <f t="shared" si="108"/>
        <v/>
      </c>
      <c r="AN65" s="281" t="str">
        <f t="shared" si="39"/>
        <v/>
      </c>
      <c r="AO65" s="280" t="str">
        <f t="shared" si="109"/>
        <v/>
      </c>
      <c r="AP65" s="281" t="str">
        <f t="shared" si="40"/>
        <v/>
      </c>
      <c r="AQ65" s="280" t="str">
        <f t="shared" si="110"/>
        <v/>
      </c>
      <c r="AR65" s="281" t="str">
        <f t="shared" si="41"/>
        <v/>
      </c>
      <c r="AS65" s="280" t="str">
        <f t="shared" si="111"/>
        <v/>
      </c>
      <c r="AT65" s="281" t="str">
        <f t="shared" si="42"/>
        <v/>
      </c>
      <c r="AU65" s="280" t="str">
        <f t="shared" si="112"/>
        <v/>
      </c>
      <c r="AV65" s="281" t="str">
        <f t="shared" si="43"/>
        <v/>
      </c>
      <c r="AW65" s="280" t="str">
        <f t="shared" si="113"/>
        <v/>
      </c>
      <c r="AX65" s="281" t="str">
        <f t="shared" si="44"/>
        <v/>
      </c>
      <c r="AY65" s="280" t="str">
        <f t="shared" si="114"/>
        <v/>
      </c>
      <c r="AZ65" s="281" t="str">
        <f t="shared" si="116"/>
        <v/>
      </c>
      <c r="BA65" s="280"/>
      <c r="BB65" s="281" t="str">
        <f t="shared" si="117"/>
        <v/>
      </c>
      <c r="BC65" s="280" t="str">
        <f t="shared" si="75"/>
        <v/>
      </c>
      <c r="BD65" s="281" t="str">
        <f t="shared" si="118"/>
        <v/>
      </c>
      <c r="BE65" s="280" t="str">
        <f t="shared" si="76"/>
        <v/>
      </c>
      <c r="BF65" s="281"/>
      <c r="BG65" s="280"/>
      <c r="BH65" s="281"/>
      <c r="BI65" s="280"/>
      <c r="BJ65" s="281"/>
      <c r="BK65" s="280"/>
    </row>
    <row r="66" spans="1:63" s="66" customFormat="1" ht="21" hidden="1" customHeight="1">
      <c r="A66" s="238">
        <f t="shared" si="115"/>
        <v>53</v>
      </c>
      <c r="B66" s="283"/>
      <c r="C66" s="364" t="str">
        <f t="shared" si="89"/>
        <v/>
      </c>
      <c r="D66" s="366" t="str">
        <f t="shared" si="90"/>
        <v/>
      </c>
      <c r="E66" s="280" t="str">
        <f t="shared" si="26"/>
        <v/>
      </c>
      <c r="F66" s="281" t="str">
        <f t="shared" si="91"/>
        <v/>
      </c>
      <c r="G66" s="280" t="str">
        <f t="shared" si="51"/>
        <v/>
      </c>
      <c r="H66" s="281" t="str">
        <f t="shared" si="92"/>
        <v/>
      </c>
      <c r="I66" s="280" t="str">
        <f t="shared" si="52"/>
        <v/>
      </c>
      <c r="J66" s="281" t="str">
        <f t="shared" si="93"/>
        <v/>
      </c>
      <c r="K66" s="280" t="str">
        <f t="shared" si="95"/>
        <v/>
      </c>
      <c r="L66" s="281"/>
      <c r="M66" s="280" t="str">
        <f t="shared" si="54"/>
        <v/>
      </c>
      <c r="N66" s="281" t="str">
        <f t="shared" si="94"/>
        <v/>
      </c>
      <c r="O66" s="280" t="str">
        <f t="shared" si="96"/>
        <v/>
      </c>
      <c r="P66" s="281" t="str">
        <f t="shared" si="27"/>
        <v/>
      </c>
      <c r="Q66" s="280" t="str">
        <f t="shared" si="97"/>
        <v/>
      </c>
      <c r="R66" s="281" t="str">
        <f t="shared" si="28"/>
        <v/>
      </c>
      <c r="S66" s="280" t="str">
        <f t="shared" si="98"/>
        <v/>
      </c>
      <c r="T66" s="281" t="str">
        <f t="shared" si="29"/>
        <v/>
      </c>
      <c r="U66" s="280" t="str">
        <f t="shared" si="99"/>
        <v/>
      </c>
      <c r="V66" s="281" t="str">
        <f t="shared" si="30"/>
        <v/>
      </c>
      <c r="W66" s="280" t="str">
        <f t="shared" si="100"/>
        <v/>
      </c>
      <c r="X66" s="281" t="str">
        <f t="shared" si="31"/>
        <v/>
      </c>
      <c r="Y66" s="280" t="str">
        <f t="shared" si="101"/>
        <v/>
      </c>
      <c r="Z66" s="281" t="str">
        <f t="shared" si="32"/>
        <v/>
      </c>
      <c r="AA66" s="280" t="str">
        <f t="shared" si="102"/>
        <v/>
      </c>
      <c r="AB66" s="281" t="str">
        <f t="shared" si="33"/>
        <v/>
      </c>
      <c r="AC66" s="280" t="str">
        <f t="shared" si="103"/>
        <v/>
      </c>
      <c r="AD66" s="281" t="str">
        <f t="shared" si="34"/>
        <v/>
      </c>
      <c r="AE66" s="280" t="str">
        <f t="shared" si="104"/>
        <v/>
      </c>
      <c r="AF66" s="281" t="str">
        <f t="shared" si="35"/>
        <v/>
      </c>
      <c r="AG66" s="280" t="str">
        <f t="shared" si="105"/>
        <v/>
      </c>
      <c r="AH66" s="281" t="str">
        <f t="shared" si="36"/>
        <v/>
      </c>
      <c r="AI66" s="280" t="str">
        <f t="shared" si="106"/>
        <v/>
      </c>
      <c r="AJ66" s="281" t="str">
        <f t="shared" si="37"/>
        <v/>
      </c>
      <c r="AK66" s="280" t="str">
        <f t="shared" si="107"/>
        <v/>
      </c>
      <c r="AL66" s="281" t="str">
        <f t="shared" si="38"/>
        <v/>
      </c>
      <c r="AM66" s="280" t="str">
        <f t="shared" si="108"/>
        <v/>
      </c>
      <c r="AN66" s="281" t="str">
        <f t="shared" si="39"/>
        <v/>
      </c>
      <c r="AO66" s="280" t="str">
        <f t="shared" si="109"/>
        <v/>
      </c>
      <c r="AP66" s="281" t="str">
        <f t="shared" si="40"/>
        <v/>
      </c>
      <c r="AQ66" s="280" t="str">
        <f t="shared" si="110"/>
        <v/>
      </c>
      <c r="AR66" s="281" t="str">
        <f t="shared" si="41"/>
        <v/>
      </c>
      <c r="AS66" s="280" t="str">
        <f t="shared" si="111"/>
        <v/>
      </c>
      <c r="AT66" s="281" t="str">
        <f t="shared" si="42"/>
        <v/>
      </c>
      <c r="AU66" s="280" t="str">
        <f t="shared" si="112"/>
        <v/>
      </c>
      <c r="AV66" s="281" t="str">
        <f t="shared" si="43"/>
        <v/>
      </c>
      <c r="AW66" s="280" t="str">
        <f t="shared" si="113"/>
        <v/>
      </c>
      <c r="AX66" s="281" t="str">
        <f t="shared" si="44"/>
        <v/>
      </c>
      <c r="AY66" s="280" t="str">
        <f t="shared" si="114"/>
        <v/>
      </c>
      <c r="AZ66" s="281" t="str">
        <f t="shared" si="116"/>
        <v/>
      </c>
      <c r="BA66" s="280"/>
      <c r="BB66" s="281" t="str">
        <f t="shared" si="117"/>
        <v/>
      </c>
      <c r="BC66" s="280" t="str">
        <f t="shared" si="75"/>
        <v/>
      </c>
      <c r="BD66" s="281" t="str">
        <f t="shared" si="118"/>
        <v/>
      </c>
      <c r="BE66" s="280" t="str">
        <f t="shared" si="76"/>
        <v/>
      </c>
      <c r="BF66" s="281"/>
      <c r="BG66" s="280"/>
      <c r="BH66" s="281"/>
      <c r="BI66" s="280"/>
      <c r="BJ66" s="281"/>
      <c r="BK66" s="280"/>
    </row>
    <row r="67" spans="1:63" s="66" customFormat="1" ht="21" hidden="1" customHeight="1">
      <c r="A67" s="238">
        <f t="shared" si="115"/>
        <v>54</v>
      </c>
      <c r="B67" s="283"/>
      <c r="C67" s="364" t="str">
        <f t="shared" si="89"/>
        <v/>
      </c>
      <c r="D67" s="366" t="str">
        <f t="shared" si="90"/>
        <v/>
      </c>
      <c r="E67" s="280" t="str">
        <f t="shared" si="26"/>
        <v/>
      </c>
      <c r="F67" s="281" t="str">
        <f t="shared" si="91"/>
        <v/>
      </c>
      <c r="G67" s="280" t="str">
        <f t="shared" si="51"/>
        <v/>
      </c>
      <c r="H67" s="281" t="str">
        <f t="shared" si="92"/>
        <v/>
      </c>
      <c r="I67" s="280" t="str">
        <f t="shared" si="52"/>
        <v/>
      </c>
      <c r="J67" s="281" t="str">
        <f t="shared" si="93"/>
        <v/>
      </c>
      <c r="K67" s="280" t="str">
        <f t="shared" si="95"/>
        <v/>
      </c>
      <c r="L67" s="281"/>
      <c r="M67" s="280" t="str">
        <f t="shared" si="54"/>
        <v/>
      </c>
      <c r="N67" s="281" t="str">
        <f t="shared" si="94"/>
        <v/>
      </c>
      <c r="O67" s="280" t="str">
        <f t="shared" si="96"/>
        <v/>
      </c>
      <c r="P67" s="281" t="str">
        <f t="shared" si="27"/>
        <v/>
      </c>
      <c r="Q67" s="280" t="str">
        <f t="shared" si="97"/>
        <v/>
      </c>
      <c r="R67" s="281" t="str">
        <f t="shared" si="28"/>
        <v/>
      </c>
      <c r="S67" s="280" t="str">
        <f t="shared" si="98"/>
        <v/>
      </c>
      <c r="T67" s="281" t="str">
        <f t="shared" si="29"/>
        <v/>
      </c>
      <c r="U67" s="280" t="str">
        <f t="shared" si="99"/>
        <v/>
      </c>
      <c r="V67" s="281" t="str">
        <f t="shared" si="30"/>
        <v/>
      </c>
      <c r="W67" s="280" t="str">
        <f t="shared" si="100"/>
        <v/>
      </c>
      <c r="X67" s="281" t="str">
        <f t="shared" si="31"/>
        <v/>
      </c>
      <c r="Y67" s="280" t="str">
        <f t="shared" si="101"/>
        <v/>
      </c>
      <c r="Z67" s="281" t="str">
        <f t="shared" si="32"/>
        <v/>
      </c>
      <c r="AA67" s="280" t="str">
        <f t="shared" si="102"/>
        <v/>
      </c>
      <c r="AB67" s="281" t="str">
        <f t="shared" si="33"/>
        <v/>
      </c>
      <c r="AC67" s="280" t="str">
        <f t="shared" si="103"/>
        <v/>
      </c>
      <c r="AD67" s="281" t="str">
        <f t="shared" si="34"/>
        <v/>
      </c>
      <c r="AE67" s="280" t="str">
        <f t="shared" si="104"/>
        <v/>
      </c>
      <c r="AF67" s="281" t="str">
        <f t="shared" si="35"/>
        <v/>
      </c>
      <c r="AG67" s="280" t="str">
        <f t="shared" si="105"/>
        <v/>
      </c>
      <c r="AH67" s="281" t="str">
        <f t="shared" si="36"/>
        <v/>
      </c>
      <c r="AI67" s="280" t="str">
        <f t="shared" si="106"/>
        <v/>
      </c>
      <c r="AJ67" s="281" t="str">
        <f t="shared" si="37"/>
        <v/>
      </c>
      <c r="AK67" s="280" t="str">
        <f t="shared" si="107"/>
        <v/>
      </c>
      <c r="AL67" s="281" t="str">
        <f t="shared" si="38"/>
        <v/>
      </c>
      <c r="AM67" s="280" t="str">
        <f t="shared" si="108"/>
        <v/>
      </c>
      <c r="AN67" s="281" t="str">
        <f t="shared" si="39"/>
        <v/>
      </c>
      <c r="AO67" s="280" t="str">
        <f t="shared" si="109"/>
        <v/>
      </c>
      <c r="AP67" s="281" t="str">
        <f t="shared" si="40"/>
        <v/>
      </c>
      <c r="AQ67" s="280" t="str">
        <f t="shared" si="110"/>
        <v/>
      </c>
      <c r="AR67" s="281" t="str">
        <f t="shared" si="41"/>
        <v/>
      </c>
      <c r="AS67" s="280" t="str">
        <f t="shared" si="111"/>
        <v/>
      </c>
      <c r="AT67" s="281" t="str">
        <f t="shared" si="42"/>
        <v/>
      </c>
      <c r="AU67" s="280" t="str">
        <f t="shared" si="112"/>
        <v/>
      </c>
      <c r="AV67" s="281" t="str">
        <f t="shared" si="43"/>
        <v/>
      </c>
      <c r="AW67" s="280" t="str">
        <f t="shared" si="113"/>
        <v/>
      </c>
      <c r="AX67" s="281" t="str">
        <f t="shared" si="44"/>
        <v/>
      </c>
      <c r="AY67" s="280" t="str">
        <f t="shared" si="114"/>
        <v/>
      </c>
      <c r="AZ67" s="281" t="str">
        <f t="shared" si="116"/>
        <v/>
      </c>
      <c r="BA67" s="280"/>
      <c r="BB67" s="281" t="str">
        <f t="shared" si="117"/>
        <v/>
      </c>
      <c r="BC67" s="280" t="str">
        <f t="shared" si="75"/>
        <v/>
      </c>
      <c r="BD67" s="281" t="str">
        <f t="shared" si="118"/>
        <v/>
      </c>
      <c r="BE67" s="280" t="str">
        <f t="shared" si="76"/>
        <v/>
      </c>
      <c r="BF67" s="281"/>
      <c r="BG67" s="280"/>
      <c r="BH67" s="281"/>
      <c r="BI67" s="280"/>
      <c r="BJ67" s="281"/>
      <c r="BK67" s="280"/>
    </row>
    <row r="68" spans="1:63" s="66" customFormat="1" ht="21" hidden="1" customHeight="1">
      <c r="A68" s="238">
        <f t="shared" si="115"/>
        <v>55</v>
      </c>
      <c r="B68" s="283"/>
      <c r="C68" s="364" t="str">
        <f t="shared" si="89"/>
        <v/>
      </c>
      <c r="D68" s="366" t="str">
        <f t="shared" si="90"/>
        <v/>
      </c>
      <c r="E68" s="280" t="str">
        <f t="shared" si="26"/>
        <v/>
      </c>
      <c r="F68" s="281" t="str">
        <f t="shared" si="91"/>
        <v/>
      </c>
      <c r="G68" s="280" t="str">
        <f t="shared" si="51"/>
        <v/>
      </c>
      <c r="H68" s="281" t="str">
        <f t="shared" si="92"/>
        <v/>
      </c>
      <c r="I68" s="280" t="str">
        <f t="shared" si="52"/>
        <v/>
      </c>
      <c r="J68" s="281" t="str">
        <f t="shared" si="93"/>
        <v/>
      </c>
      <c r="K68" s="280" t="str">
        <f t="shared" si="95"/>
        <v/>
      </c>
      <c r="L68" s="281"/>
      <c r="M68" s="280" t="str">
        <f t="shared" si="54"/>
        <v/>
      </c>
      <c r="N68" s="281" t="str">
        <f t="shared" si="94"/>
        <v/>
      </c>
      <c r="O68" s="280" t="str">
        <f t="shared" si="96"/>
        <v/>
      </c>
      <c r="P68" s="281" t="str">
        <f t="shared" si="27"/>
        <v/>
      </c>
      <c r="Q68" s="280" t="str">
        <f t="shared" si="97"/>
        <v/>
      </c>
      <c r="R68" s="281" t="str">
        <f t="shared" si="28"/>
        <v/>
      </c>
      <c r="S68" s="280" t="str">
        <f t="shared" si="98"/>
        <v/>
      </c>
      <c r="T68" s="281" t="str">
        <f t="shared" si="29"/>
        <v/>
      </c>
      <c r="U68" s="280" t="str">
        <f t="shared" si="99"/>
        <v/>
      </c>
      <c r="V68" s="281" t="str">
        <f t="shared" si="30"/>
        <v/>
      </c>
      <c r="W68" s="280" t="str">
        <f t="shared" si="100"/>
        <v/>
      </c>
      <c r="X68" s="281" t="str">
        <f t="shared" si="31"/>
        <v/>
      </c>
      <c r="Y68" s="280" t="str">
        <f t="shared" si="101"/>
        <v/>
      </c>
      <c r="Z68" s="281" t="str">
        <f t="shared" si="32"/>
        <v/>
      </c>
      <c r="AA68" s="280" t="str">
        <f t="shared" si="102"/>
        <v/>
      </c>
      <c r="AB68" s="281" t="str">
        <f t="shared" si="33"/>
        <v/>
      </c>
      <c r="AC68" s="280" t="str">
        <f t="shared" si="103"/>
        <v/>
      </c>
      <c r="AD68" s="281" t="str">
        <f t="shared" si="34"/>
        <v/>
      </c>
      <c r="AE68" s="280" t="str">
        <f t="shared" si="104"/>
        <v/>
      </c>
      <c r="AF68" s="281" t="str">
        <f t="shared" si="35"/>
        <v/>
      </c>
      <c r="AG68" s="280" t="str">
        <f t="shared" si="105"/>
        <v/>
      </c>
      <c r="AH68" s="281" t="str">
        <f t="shared" si="36"/>
        <v/>
      </c>
      <c r="AI68" s="280" t="str">
        <f t="shared" si="106"/>
        <v/>
      </c>
      <c r="AJ68" s="281" t="str">
        <f t="shared" si="37"/>
        <v/>
      </c>
      <c r="AK68" s="280" t="str">
        <f t="shared" si="107"/>
        <v/>
      </c>
      <c r="AL68" s="281" t="str">
        <f t="shared" si="38"/>
        <v/>
      </c>
      <c r="AM68" s="280" t="str">
        <f t="shared" si="108"/>
        <v/>
      </c>
      <c r="AN68" s="281" t="str">
        <f t="shared" si="39"/>
        <v/>
      </c>
      <c r="AO68" s="280" t="str">
        <f t="shared" si="109"/>
        <v/>
      </c>
      <c r="AP68" s="281" t="str">
        <f t="shared" si="40"/>
        <v/>
      </c>
      <c r="AQ68" s="280" t="str">
        <f t="shared" si="110"/>
        <v/>
      </c>
      <c r="AR68" s="281" t="str">
        <f t="shared" si="41"/>
        <v/>
      </c>
      <c r="AS68" s="280" t="str">
        <f t="shared" si="111"/>
        <v/>
      </c>
      <c r="AT68" s="281" t="str">
        <f t="shared" si="42"/>
        <v/>
      </c>
      <c r="AU68" s="280" t="str">
        <f t="shared" si="112"/>
        <v/>
      </c>
      <c r="AV68" s="281" t="str">
        <f t="shared" si="43"/>
        <v/>
      </c>
      <c r="AW68" s="280" t="str">
        <f t="shared" si="113"/>
        <v/>
      </c>
      <c r="AX68" s="281" t="str">
        <f t="shared" si="44"/>
        <v/>
      </c>
      <c r="AY68" s="280" t="str">
        <f t="shared" si="114"/>
        <v/>
      </c>
      <c r="AZ68" s="281" t="str">
        <f t="shared" si="116"/>
        <v/>
      </c>
      <c r="BA68" s="280"/>
      <c r="BB68" s="281" t="str">
        <f t="shared" si="117"/>
        <v/>
      </c>
      <c r="BC68" s="280" t="str">
        <f t="shared" si="75"/>
        <v/>
      </c>
      <c r="BD68" s="281" t="str">
        <f t="shared" si="118"/>
        <v/>
      </c>
      <c r="BE68" s="280" t="str">
        <f t="shared" si="76"/>
        <v/>
      </c>
      <c r="BF68" s="281"/>
      <c r="BG68" s="280"/>
      <c r="BH68" s="281"/>
      <c r="BI68" s="280"/>
      <c r="BJ68" s="281"/>
      <c r="BK68" s="280"/>
    </row>
    <row r="69" spans="1:63" s="66" customFormat="1" ht="21" hidden="1" customHeight="1">
      <c r="A69" s="238">
        <f t="shared" si="115"/>
        <v>56</v>
      </c>
      <c r="B69" s="283"/>
      <c r="C69" s="364" t="str">
        <f t="shared" si="89"/>
        <v/>
      </c>
      <c r="D69" s="366" t="str">
        <f t="shared" si="90"/>
        <v/>
      </c>
      <c r="E69" s="280" t="str">
        <f t="shared" si="26"/>
        <v/>
      </c>
      <c r="F69" s="281" t="str">
        <f t="shared" si="91"/>
        <v/>
      </c>
      <c r="G69" s="280" t="str">
        <f t="shared" si="51"/>
        <v/>
      </c>
      <c r="H69" s="281" t="str">
        <f t="shared" si="92"/>
        <v/>
      </c>
      <c r="I69" s="280" t="str">
        <f t="shared" si="52"/>
        <v/>
      </c>
      <c r="J69" s="281" t="str">
        <f t="shared" si="93"/>
        <v/>
      </c>
      <c r="K69" s="280" t="str">
        <f t="shared" si="95"/>
        <v/>
      </c>
      <c r="L69" s="281"/>
      <c r="M69" s="280" t="str">
        <f t="shared" si="54"/>
        <v/>
      </c>
      <c r="N69" s="281" t="str">
        <f t="shared" si="94"/>
        <v/>
      </c>
      <c r="O69" s="280" t="str">
        <f t="shared" si="96"/>
        <v/>
      </c>
      <c r="P69" s="281" t="str">
        <f t="shared" si="27"/>
        <v/>
      </c>
      <c r="Q69" s="280" t="str">
        <f t="shared" si="97"/>
        <v/>
      </c>
      <c r="R69" s="281" t="str">
        <f t="shared" si="28"/>
        <v/>
      </c>
      <c r="S69" s="280" t="str">
        <f t="shared" si="98"/>
        <v/>
      </c>
      <c r="T69" s="281" t="str">
        <f t="shared" si="29"/>
        <v/>
      </c>
      <c r="U69" s="280" t="str">
        <f t="shared" si="99"/>
        <v/>
      </c>
      <c r="V69" s="281" t="str">
        <f t="shared" si="30"/>
        <v/>
      </c>
      <c r="W69" s="280" t="str">
        <f t="shared" si="100"/>
        <v/>
      </c>
      <c r="X69" s="281" t="str">
        <f t="shared" si="31"/>
        <v/>
      </c>
      <c r="Y69" s="280" t="str">
        <f t="shared" si="101"/>
        <v/>
      </c>
      <c r="Z69" s="281" t="str">
        <f t="shared" si="32"/>
        <v/>
      </c>
      <c r="AA69" s="280" t="str">
        <f t="shared" si="102"/>
        <v/>
      </c>
      <c r="AB69" s="281" t="str">
        <f t="shared" si="33"/>
        <v/>
      </c>
      <c r="AC69" s="280" t="str">
        <f t="shared" si="103"/>
        <v/>
      </c>
      <c r="AD69" s="281" t="str">
        <f t="shared" si="34"/>
        <v/>
      </c>
      <c r="AE69" s="280" t="str">
        <f t="shared" si="104"/>
        <v/>
      </c>
      <c r="AF69" s="281" t="str">
        <f t="shared" si="35"/>
        <v/>
      </c>
      <c r="AG69" s="280" t="str">
        <f t="shared" si="105"/>
        <v/>
      </c>
      <c r="AH69" s="281" t="str">
        <f t="shared" si="36"/>
        <v/>
      </c>
      <c r="AI69" s="280" t="str">
        <f t="shared" si="106"/>
        <v/>
      </c>
      <c r="AJ69" s="281" t="str">
        <f t="shared" si="37"/>
        <v/>
      </c>
      <c r="AK69" s="280" t="str">
        <f t="shared" si="107"/>
        <v/>
      </c>
      <c r="AL69" s="281" t="str">
        <f t="shared" si="38"/>
        <v/>
      </c>
      <c r="AM69" s="280" t="str">
        <f t="shared" si="108"/>
        <v/>
      </c>
      <c r="AN69" s="281" t="str">
        <f t="shared" si="39"/>
        <v/>
      </c>
      <c r="AO69" s="280" t="str">
        <f t="shared" si="109"/>
        <v/>
      </c>
      <c r="AP69" s="281" t="str">
        <f t="shared" si="40"/>
        <v/>
      </c>
      <c r="AQ69" s="280" t="str">
        <f t="shared" si="110"/>
        <v/>
      </c>
      <c r="AR69" s="281" t="str">
        <f t="shared" si="41"/>
        <v/>
      </c>
      <c r="AS69" s="280" t="str">
        <f t="shared" si="111"/>
        <v/>
      </c>
      <c r="AT69" s="281" t="str">
        <f t="shared" si="42"/>
        <v/>
      </c>
      <c r="AU69" s="280" t="str">
        <f t="shared" si="112"/>
        <v/>
      </c>
      <c r="AV69" s="281" t="str">
        <f t="shared" si="43"/>
        <v/>
      </c>
      <c r="AW69" s="280" t="str">
        <f t="shared" si="113"/>
        <v/>
      </c>
      <c r="AX69" s="281" t="str">
        <f t="shared" si="44"/>
        <v/>
      </c>
      <c r="AY69" s="280" t="str">
        <f t="shared" si="114"/>
        <v/>
      </c>
      <c r="AZ69" s="281" t="str">
        <f t="shared" si="116"/>
        <v/>
      </c>
      <c r="BA69" s="280"/>
      <c r="BB69" s="281" t="str">
        <f t="shared" si="117"/>
        <v/>
      </c>
      <c r="BC69" s="280" t="str">
        <f t="shared" si="75"/>
        <v/>
      </c>
      <c r="BD69" s="281" t="str">
        <f t="shared" si="118"/>
        <v/>
      </c>
      <c r="BE69" s="280" t="str">
        <f t="shared" si="76"/>
        <v/>
      </c>
      <c r="BF69" s="281"/>
      <c r="BG69" s="280"/>
      <c r="BH69" s="281"/>
      <c r="BI69" s="280"/>
      <c r="BJ69" s="281"/>
      <c r="BK69" s="280"/>
    </row>
    <row r="70" spans="1:63" s="66" customFormat="1" ht="21" hidden="1" customHeight="1">
      <c r="A70" s="238">
        <f t="shared" si="115"/>
        <v>57</v>
      </c>
      <c r="B70" s="283"/>
      <c r="C70" s="364" t="str">
        <f t="shared" si="89"/>
        <v/>
      </c>
      <c r="D70" s="366" t="str">
        <f t="shared" si="90"/>
        <v/>
      </c>
      <c r="E70" s="280" t="str">
        <f t="shared" si="26"/>
        <v/>
      </c>
      <c r="F70" s="281" t="str">
        <f t="shared" si="91"/>
        <v/>
      </c>
      <c r="G70" s="280" t="str">
        <f t="shared" si="51"/>
        <v/>
      </c>
      <c r="H70" s="281" t="str">
        <f t="shared" si="92"/>
        <v/>
      </c>
      <c r="I70" s="280" t="str">
        <f t="shared" si="52"/>
        <v/>
      </c>
      <c r="J70" s="281" t="str">
        <f t="shared" si="93"/>
        <v/>
      </c>
      <c r="K70" s="280" t="str">
        <f t="shared" si="95"/>
        <v/>
      </c>
      <c r="L70" s="281"/>
      <c r="M70" s="280" t="str">
        <f t="shared" si="54"/>
        <v/>
      </c>
      <c r="N70" s="281" t="str">
        <f t="shared" si="94"/>
        <v/>
      </c>
      <c r="O70" s="280" t="str">
        <f t="shared" si="96"/>
        <v/>
      </c>
      <c r="P70" s="281" t="str">
        <f t="shared" si="27"/>
        <v/>
      </c>
      <c r="Q70" s="280" t="str">
        <f t="shared" si="97"/>
        <v/>
      </c>
      <c r="R70" s="281" t="str">
        <f t="shared" si="28"/>
        <v/>
      </c>
      <c r="S70" s="280" t="str">
        <f t="shared" si="98"/>
        <v/>
      </c>
      <c r="T70" s="281" t="str">
        <f t="shared" si="29"/>
        <v/>
      </c>
      <c r="U70" s="280" t="str">
        <f t="shared" si="99"/>
        <v/>
      </c>
      <c r="V70" s="281" t="str">
        <f t="shared" si="30"/>
        <v/>
      </c>
      <c r="W70" s="280" t="str">
        <f t="shared" si="100"/>
        <v/>
      </c>
      <c r="X70" s="281" t="str">
        <f t="shared" si="31"/>
        <v/>
      </c>
      <c r="Y70" s="280" t="str">
        <f t="shared" si="101"/>
        <v/>
      </c>
      <c r="Z70" s="281" t="str">
        <f t="shared" si="32"/>
        <v/>
      </c>
      <c r="AA70" s="280" t="str">
        <f t="shared" si="102"/>
        <v/>
      </c>
      <c r="AB70" s="281" t="str">
        <f t="shared" si="33"/>
        <v/>
      </c>
      <c r="AC70" s="280" t="str">
        <f t="shared" si="103"/>
        <v/>
      </c>
      <c r="AD70" s="281" t="str">
        <f t="shared" si="34"/>
        <v/>
      </c>
      <c r="AE70" s="280" t="str">
        <f t="shared" si="104"/>
        <v/>
      </c>
      <c r="AF70" s="281" t="str">
        <f t="shared" si="35"/>
        <v/>
      </c>
      <c r="AG70" s="280" t="str">
        <f t="shared" si="105"/>
        <v/>
      </c>
      <c r="AH70" s="281" t="str">
        <f t="shared" si="36"/>
        <v/>
      </c>
      <c r="AI70" s="280" t="str">
        <f t="shared" si="106"/>
        <v/>
      </c>
      <c r="AJ70" s="281" t="str">
        <f t="shared" si="37"/>
        <v/>
      </c>
      <c r="AK70" s="280" t="str">
        <f t="shared" si="107"/>
        <v/>
      </c>
      <c r="AL70" s="281" t="str">
        <f t="shared" si="38"/>
        <v/>
      </c>
      <c r="AM70" s="280" t="str">
        <f t="shared" si="108"/>
        <v/>
      </c>
      <c r="AN70" s="281" t="str">
        <f t="shared" si="39"/>
        <v/>
      </c>
      <c r="AO70" s="280" t="str">
        <f t="shared" si="109"/>
        <v/>
      </c>
      <c r="AP70" s="281" t="str">
        <f t="shared" si="40"/>
        <v/>
      </c>
      <c r="AQ70" s="280" t="str">
        <f t="shared" si="110"/>
        <v/>
      </c>
      <c r="AR70" s="281" t="str">
        <f t="shared" si="41"/>
        <v/>
      </c>
      <c r="AS70" s="280" t="str">
        <f t="shared" si="111"/>
        <v/>
      </c>
      <c r="AT70" s="281" t="str">
        <f t="shared" si="42"/>
        <v/>
      </c>
      <c r="AU70" s="280" t="str">
        <f t="shared" si="112"/>
        <v/>
      </c>
      <c r="AV70" s="281" t="str">
        <f t="shared" si="43"/>
        <v/>
      </c>
      <c r="AW70" s="280" t="str">
        <f t="shared" si="113"/>
        <v/>
      </c>
      <c r="AX70" s="281" t="str">
        <f t="shared" si="44"/>
        <v/>
      </c>
      <c r="AY70" s="280" t="str">
        <f t="shared" si="114"/>
        <v/>
      </c>
      <c r="AZ70" s="281" t="str">
        <f t="shared" si="116"/>
        <v/>
      </c>
      <c r="BA70" s="280"/>
      <c r="BB70" s="281" t="str">
        <f t="shared" si="117"/>
        <v/>
      </c>
      <c r="BC70" s="280" t="str">
        <f t="shared" si="75"/>
        <v/>
      </c>
      <c r="BD70" s="281" t="str">
        <f t="shared" si="118"/>
        <v/>
      </c>
      <c r="BE70" s="280" t="str">
        <f t="shared" si="76"/>
        <v/>
      </c>
      <c r="BF70" s="281"/>
      <c r="BG70" s="280"/>
      <c r="BH70" s="281"/>
      <c r="BI70" s="280"/>
      <c r="BJ70" s="281"/>
      <c r="BK70" s="280"/>
    </row>
    <row r="71" spans="1:63" s="66" customFormat="1" ht="21" hidden="1" customHeight="1">
      <c r="A71" s="238">
        <f t="shared" si="115"/>
        <v>58</v>
      </c>
      <c r="B71" s="283"/>
      <c r="C71" s="364" t="str">
        <f t="shared" si="89"/>
        <v/>
      </c>
      <c r="D71" s="366" t="str">
        <f t="shared" si="90"/>
        <v/>
      </c>
      <c r="E71" s="280" t="str">
        <f t="shared" si="26"/>
        <v/>
      </c>
      <c r="F71" s="281" t="str">
        <f t="shared" si="91"/>
        <v/>
      </c>
      <c r="G71" s="280" t="str">
        <f t="shared" si="51"/>
        <v/>
      </c>
      <c r="H71" s="281" t="str">
        <f t="shared" si="92"/>
        <v/>
      </c>
      <c r="I71" s="280" t="str">
        <f t="shared" si="52"/>
        <v/>
      </c>
      <c r="J71" s="281" t="str">
        <f t="shared" si="93"/>
        <v/>
      </c>
      <c r="K71" s="280" t="str">
        <f t="shared" si="95"/>
        <v/>
      </c>
      <c r="L71" s="281"/>
      <c r="M71" s="280" t="str">
        <f t="shared" si="54"/>
        <v/>
      </c>
      <c r="N71" s="281" t="str">
        <f t="shared" si="94"/>
        <v/>
      </c>
      <c r="O71" s="280" t="str">
        <f t="shared" si="96"/>
        <v/>
      </c>
      <c r="P71" s="281" t="str">
        <f t="shared" si="27"/>
        <v/>
      </c>
      <c r="Q71" s="280" t="str">
        <f t="shared" si="97"/>
        <v/>
      </c>
      <c r="R71" s="281" t="str">
        <f t="shared" si="28"/>
        <v/>
      </c>
      <c r="S71" s="280" t="str">
        <f t="shared" si="98"/>
        <v/>
      </c>
      <c r="T71" s="281" t="str">
        <f t="shared" si="29"/>
        <v/>
      </c>
      <c r="U71" s="280" t="str">
        <f t="shared" si="99"/>
        <v/>
      </c>
      <c r="V71" s="281" t="str">
        <f t="shared" si="30"/>
        <v/>
      </c>
      <c r="W71" s="280" t="str">
        <f t="shared" si="100"/>
        <v/>
      </c>
      <c r="X71" s="281" t="str">
        <f t="shared" si="31"/>
        <v/>
      </c>
      <c r="Y71" s="280" t="str">
        <f t="shared" si="101"/>
        <v/>
      </c>
      <c r="Z71" s="281" t="str">
        <f t="shared" si="32"/>
        <v/>
      </c>
      <c r="AA71" s="280" t="str">
        <f t="shared" si="102"/>
        <v/>
      </c>
      <c r="AB71" s="281" t="str">
        <f t="shared" si="33"/>
        <v/>
      </c>
      <c r="AC71" s="280" t="str">
        <f t="shared" si="103"/>
        <v/>
      </c>
      <c r="AD71" s="281" t="str">
        <f t="shared" si="34"/>
        <v/>
      </c>
      <c r="AE71" s="280" t="str">
        <f t="shared" si="104"/>
        <v/>
      </c>
      <c r="AF71" s="281" t="str">
        <f t="shared" si="35"/>
        <v/>
      </c>
      <c r="AG71" s="280" t="str">
        <f t="shared" si="105"/>
        <v/>
      </c>
      <c r="AH71" s="281" t="str">
        <f t="shared" si="36"/>
        <v/>
      </c>
      <c r="AI71" s="280" t="str">
        <f t="shared" si="106"/>
        <v/>
      </c>
      <c r="AJ71" s="281" t="str">
        <f t="shared" si="37"/>
        <v/>
      </c>
      <c r="AK71" s="280" t="str">
        <f t="shared" si="107"/>
        <v/>
      </c>
      <c r="AL71" s="281" t="str">
        <f t="shared" si="38"/>
        <v/>
      </c>
      <c r="AM71" s="280" t="str">
        <f t="shared" si="108"/>
        <v/>
      </c>
      <c r="AN71" s="281" t="str">
        <f t="shared" si="39"/>
        <v/>
      </c>
      <c r="AO71" s="280" t="str">
        <f t="shared" si="109"/>
        <v/>
      </c>
      <c r="AP71" s="281" t="str">
        <f t="shared" si="40"/>
        <v/>
      </c>
      <c r="AQ71" s="280" t="str">
        <f t="shared" si="110"/>
        <v/>
      </c>
      <c r="AR71" s="281" t="str">
        <f t="shared" si="41"/>
        <v/>
      </c>
      <c r="AS71" s="280" t="str">
        <f t="shared" si="111"/>
        <v/>
      </c>
      <c r="AT71" s="281" t="str">
        <f t="shared" si="42"/>
        <v/>
      </c>
      <c r="AU71" s="280" t="str">
        <f t="shared" si="112"/>
        <v/>
      </c>
      <c r="AV71" s="281" t="str">
        <f t="shared" si="43"/>
        <v/>
      </c>
      <c r="AW71" s="280" t="str">
        <f t="shared" si="113"/>
        <v/>
      </c>
      <c r="AX71" s="281" t="str">
        <f t="shared" si="44"/>
        <v/>
      </c>
      <c r="AY71" s="280" t="str">
        <f t="shared" si="114"/>
        <v/>
      </c>
      <c r="AZ71" s="281" t="str">
        <f t="shared" si="116"/>
        <v/>
      </c>
      <c r="BA71" s="280"/>
      <c r="BB71" s="281" t="str">
        <f t="shared" si="117"/>
        <v/>
      </c>
      <c r="BC71" s="280" t="str">
        <f t="shared" si="75"/>
        <v/>
      </c>
      <c r="BD71" s="281" t="str">
        <f t="shared" si="118"/>
        <v/>
      </c>
      <c r="BE71" s="280" t="str">
        <f t="shared" si="76"/>
        <v/>
      </c>
      <c r="BF71" s="281"/>
      <c r="BG71" s="280"/>
      <c r="BH71" s="281"/>
      <c r="BI71" s="280"/>
      <c r="BJ71" s="281"/>
      <c r="BK71" s="280"/>
    </row>
    <row r="72" spans="1:63" s="66" customFormat="1" ht="21" hidden="1" customHeight="1">
      <c r="A72" s="238">
        <f t="shared" si="115"/>
        <v>59</v>
      </c>
      <c r="B72" s="283"/>
      <c r="C72" s="364" t="str">
        <f t="shared" si="89"/>
        <v/>
      </c>
      <c r="D72" s="366" t="str">
        <f t="shared" si="90"/>
        <v/>
      </c>
      <c r="E72" s="280" t="str">
        <f t="shared" si="26"/>
        <v/>
      </c>
      <c r="F72" s="281" t="str">
        <f t="shared" si="91"/>
        <v/>
      </c>
      <c r="G72" s="280" t="str">
        <f t="shared" si="51"/>
        <v/>
      </c>
      <c r="H72" s="281" t="str">
        <f t="shared" si="92"/>
        <v/>
      </c>
      <c r="I72" s="280" t="str">
        <f t="shared" si="52"/>
        <v/>
      </c>
      <c r="J72" s="281" t="str">
        <f t="shared" si="93"/>
        <v/>
      </c>
      <c r="K72" s="280" t="str">
        <f t="shared" si="95"/>
        <v/>
      </c>
      <c r="L72" s="281"/>
      <c r="M72" s="280" t="str">
        <f t="shared" si="54"/>
        <v/>
      </c>
      <c r="N72" s="281" t="str">
        <f t="shared" si="94"/>
        <v/>
      </c>
      <c r="O72" s="280" t="str">
        <f t="shared" si="96"/>
        <v/>
      </c>
      <c r="P72" s="281" t="str">
        <f t="shared" si="27"/>
        <v/>
      </c>
      <c r="Q72" s="280" t="str">
        <f t="shared" si="97"/>
        <v/>
      </c>
      <c r="R72" s="281" t="str">
        <f t="shared" si="28"/>
        <v/>
      </c>
      <c r="S72" s="280" t="str">
        <f t="shared" si="98"/>
        <v/>
      </c>
      <c r="T72" s="281" t="str">
        <f t="shared" si="29"/>
        <v/>
      </c>
      <c r="U72" s="280" t="str">
        <f t="shared" si="99"/>
        <v/>
      </c>
      <c r="V72" s="281" t="str">
        <f t="shared" si="30"/>
        <v/>
      </c>
      <c r="W72" s="280" t="str">
        <f t="shared" si="100"/>
        <v/>
      </c>
      <c r="X72" s="281" t="str">
        <f t="shared" si="31"/>
        <v/>
      </c>
      <c r="Y72" s="280" t="str">
        <f t="shared" si="101"/>
        <v/>
      </c>
      <c r="Z72" s="281" t="str">
        <f t="shared" si="32"/>
        <v/>
      </c>
      <c r="AA72" s="280" t="str">
        <f t="shared" si="102"/>
        <v/>
      </c>
      <c r="AB72" s="281" t="str">
        <f t="shared" si="33"/>
        <v/>
      </c>
      <c r="AC72" s="280" t="str">
        <f t="shared" si="103"/>
        <v/>
      </c>
      <c r="AD72" s="281" t="str">
        <f t="shared" si="34"/>
        <v/>
      </c>
      <c r="AE72" s="280" t="str">
        <f t="shared" si="104"/>
        <v/>
      </c>
      <c r="AF72" s="281" t="str">
        <f t="shared" si="35"/>
        <v/>
      </c>
      <c r="AG72" s="280" t="str">
        <f t="shared" si="105"/>
        <v/>
      </c>
      <c r="AH72" s="281" t="str">
        <f t="shared" si="36"/>
        <v/>
      </c>
      <c r="AI72" s="280" t="str">
        <f t="shared" si="106"/>
        <v/>
      </c>
      <c r="AJ72" s="281" t="str">
        <f t="shared" si="37"/>
        <v/>
      </c>
      <c r="AK72" s="280" t="str">
        <f t="shared" si="107"/>
        <v/>
      </c>
      <c r="AL72" s="281" t="str">
        <f t="shared" si="38"/>
        <v/>
      </c>
      <c r="AM72" s="280" t="str">
        <f t="shared" si="108"/>
        <v/>
      </c>
      <c r="AN72" s="281" t="str">
        <f t="shared" si="39"/>
        <v/>
      </c>
      <c r="AO72" s="280" t="str">
        <f t="shared" si="109"/>
        <v/>
      </c>
      <c r="AP72" s="281" t="str">
        <f t="shared" si="40"/>
        <v/>
      </c>
      <c r="AQ72" s="280" t="str">
        <f t="shared" si="110"/>
        <v/>
      </c>
      <c r="AR72" s="281" t="str">
        <f t="shared" si="41"/>
        <v/>
      </c>
      <c r="AS72" s="280" t="str">
        <f t="shared" si="111"/>
        <v/>
      </c>
      <c r="AT72" s="281" t="str">
        <f t="shared" si="42"/>
        <v/>
      </c>
      <c r="AU72" s="280" t="str">
        <f t="shared" si="112"/>
        <v/>
      </c>
      <c r="AV72" s="281" t="str">
        <f t="shared" si="43"/>
        <v/>
      </c>
      <c r="AW72" s="280" t="str">
        <f t="shared" si="113"/>
        <v/>
      </c>
      <c r="AX72" s="281" t="str">
        <f t="shared" si="44"/>
        <v/>
      </c>
      <c r="AY72" s="280" t="str">
        <f t="shared" si="114"/>
        <v/>
      </c>
      <c r="AZ72" s="281" t="str">
        <f t="shared" si="116"/>
        <v/>
      </c>
      <c r="BA72" s="280"/>
      <c r="BB72" s="281" t="str">
        <f t="shared" si="117"/>
        <v/>
      </c>
      <c r="BC72" s="280" t="str">
        <f t="shared" si="75"/>
        <v/>
      </c>
      <c r="BD72" s="281" t="str">
        <f t="shared" si="118"/>
        <v/>
      </c>
      <c r="BE72" s="280" t="str">
        <f t="shared" si="76"/>
        <v/>
      </c>
      <c r="BF72" s="281"/>
      <c r="BG72" s="280"/>
      <c r="BH72" s="281"/>
      <c r="BI72" s="280"/>
      <c r="BJ72" s="281"/>
      <c r="BK72" s="280"/>
    </row>
    <row r="73" spans="1:63" s="66" customFormat="1" ht="21" hidden="1" customHeight="1">
      <c r="A73" s="238">
        <f t="shared" si="115"/>
        <v>60</v>
      </c>
      <c r="B73" s="283"/>
      <c r="C73" s="364" t="str">
        <f t="shared" si="89"/>
        <v/>
      </c>
      <c r="D73" s="366" t="str">
        <f t="shared" si="90"/>
        <v/>
      </c>
      <c r="E73" s="280" t="str">
        <f t="shared" si="26"/>
        <v/>
      </c>
      <c r="F73" s="281" t="str">
        <f t="shared" si="91"/>
        <v/>
      </c>
      <c r="G73" s="280" t="str">
        <f t="shared" si="51"/>
        <v/>
      </c>
      <c r="H73" s="281" t="str">
        <f t="shared" si="92"/>
        <v/>
      </c>
      <c r="I73" s="280" t="str">
        <f t="shared" si="52"/>
        <v/>
      </c>
      <c r="J73" s="281" t="str">
        <f t="shared" si="93"/>
        <v/>
      </c>
      <c r="K73" s="280" t="str">
        <f t="shared" si="95"/>
        <v/>
      </c>
      <c r="L73" s="281"/>
      <c r="M73" s="280" t="str">
        <f t="shared" si="54"/>
        <v/>
      </c>
      <c r="N73" s="281" t="str">
        <f t="shared" si="94"/>
        <v/>
      </c>
      <c r="O73" s="280" t="str">
        <f t="shared" si="96"/>
        <v/>
      </c>
      <c r="P73" s="281" t="str">
        <f t="shared" si="27"/>
        <v/>
      </c>
      <c r="Q73" s="280" t="str">
        <f t="shared" si="97"/>
        <v/>
      </c>
      <c r="R73" s="281" t="str">
        <f t="shared" si="28"/>
        <v/>
      </c>
      <c r="S73" s="280" t="str">
        <f t="shared" si="98"/>
        <v/>
      </c>
      <c r="T73" s="281" t="str">
        <f t="shared" si="29"/>
        <v/>
      </c>
      <c r="U73" s="280" t="str">
        <f t="shared" si="99"/>
        <v/>
      </c>
      <c r="V73" s="281" t="str">
        <f t="shared" si="30"/>
        <v/>
      </c>
      <c r="W73" s="280" t="str">
        <f t="shared" si="100"/>
        <v/>
      </c>
      <c r="X73" s="281" t="str">
        <f t="shared" si="31"/>
        <v/>
      </c>
      <c r="Y73" s="280" t="str">
        <f t="shared" si="101"/>
        <v/>
      </c>
      <c r="Z73" s="281" t="str">
        <f t="shared" si="32"/>
        <v/>
      </c>
      <c r="AA73" s="280" t="str">
        <f t="shared" si="102"/>
        <v/>
      </c>
      <c r="AB73" s="281" t="str">
        <f t="shared" si="33"/>
        <v/>
      </c>
      <c r="AC73" s="280" t="str">
        <f t="shared" si="103"/>
        <v/>
      </c>
      <c r="AD73" s="281" t="str">
        <f t="shared" si="34"/>
        <v/>
      </c>
      <c r="AE73" s="280" t="str">
        <f t="shared" si="104"/>
        <v/>
      </c>
      <c r="AF73" s="281" t="str">
        <f t="shared" si="35"/>
        <v/>
      </c>
      <c r="AG73" s="280" t="str">
        <f t="shared" si="105"/>
        <v/>
      </c>
      <c r="AH73" s="281" t="str">
        <f t="shared" si="36"/>
        <v/>
      </c>
      <c r="AI73" s="280" t="str">
        <f t="shared" si="106"/>
        <v/>
      </c>
      <c r="AJ73" s="281" t="str">
        <f t="shared" si="37"/>
        <v/>
      </c>
      <c r="AK73" s="280" t="str">
        <f t="shared" si="107"/>
        <v/>
      </c>
      <c r="AL73" s="281" t="str">
        <f t="shared" si="38"/>
        <v/>
      </c>
      <c r="AM73" s="280" t="str">
        <f t="shared" si="108"/>
        <v/>
      </c>
      <c r="AN73" s="281" t="str">
        <f t="shared" si="39"/>
        <v/>
      </c>
      <c r="AO73" s="280" t="str">
        <f t="shared" si="109"/>
        <v/>
      </c>
      <c r="AP73" s="281" t="str">
        <f t="shared" si="40"/>
        <v/>
      </c>
      <c r="AQ73" s="280" t="str">
        <f t="shared" si="110"/>
        <v/>
      </c>
      <c r="AR73" s="281" t="str">
        <f t="shared" si="41"/>
        <v/>
      </c>
      <c r="AS73" s="280" t="str">
        <f t="shared" si="111"/>
        <v/>
      </c>
      <c r="AT73" s="281" t="str">
        <f t="shared" si="42"/>
        <v/>
      </c>
      <c r="AU73" s="280" t="str">
        <f t="shared" si="112"/>
        <v/>
      </c>
      <c r="AV73" s="281" t="str">
        <f t="shared" si="43"/>
        <v/>
      </c>
      <c r="AW73" s="280" t="str">
        <f t="shared" si="113"/>
        <v/>
      </c>
      <c r="AX73" s="281" t="str">
        <f t="shared" si="44"/>
        <v/>
      </c>
      <c r="AY73" s="280" t="str">
        <f t="shared" si="114"/>
        <v/>
      </c>
      <c r="AZ73" s="281" t="str">
        <f t="shared" si="116"/>
        <v/>
      </c>
      <c r="BA73" s="280"/>
      <c r="BB73" s="281" t="str">
        <f t="shared" si="117"/>
        <v/>
      </c>
      <c r="BC73" s="280" t="str">
        <f t="shared" si="75"/>
        <v/>
      </c>
      <c r="BD73" s="281" t="str">
        <f t="shared" si="118"/>
        <v/>
      </c>
      <c r="BE73" s="280" t="str">
        <f t="shared" si="76"/>
        <v/>
      </c>
      <c r="BF73" s="281"/>
      <c r="BG73" s="280"/>
      <c r="BH73" s="281"/>
      <c r="BI73" s="280"/>
      <c r="BJ73" s="281"/>
      <c r="BK73" s="280"/>
    </row>
    <row r="74" spans="1:63" s="66" customFormat="1" ht="21" hidden="1" customHeight="1">
      <c r="A74" s="238">
        <f t="shared" si="115"/>
        <v>61</v>
      </c>
      <c r="B74" s="283"/>
      <c r="C74" s="364" t="str">
        <f t="shared" si="89"/>
        <v/>
      </c>
      <c r="D74" s="366" t="str">
        <f t="shared" si="90"/>
        <v/>
      </c>
      <c r="E74" s="280" t="str">
        <f t="shared" si="26"/>
        <v/>
      </c>
      <c r="F74" s="281" t="str">
        <f t="shared" si="91"/>
        <v/>
      </c>
      <c r="G74" s="280" t="str">
        <f t="shared" si="51"/>
        <v/>
      </c>
      <c r="H74" s="281" t="str">
        <f t="shared" si="92"/>
        <v/>
      </c>
      <c r="I74" s="280" t="str">
        <f t="shared" si="52"/>
        <v/>
      </c>
      <c r="J74" s="281" t="str">
        <f t="shared" si="93"/>
        <v/>
      </c>
      <c r="K74" s="280" t="str">
        <f t="shared" si="95"/>
        <v/>
      </c>
      <c r="L74" s="281"/>
      <c r="M74" s="280" t="str">
        <f t="shared" si="54"/>
        <v/>
      </c>
      <c r="N74" s="281" t="str">
        <f t="shared" si="94"/>
        <v/>
      </c>
      <c r="O74" s="280" t="str">
        <f t="shared" si="96"/>
        <v/>
      </c>
      <c r="P74" s="281" t="str">
        <f t="shared" si="27"/>
        <v/>
      </c>
      <c r="Q74" s="280" t="str">
        <f t="shared" si="97"/>
        <v/>
      </c>
      <c r="R74" s="281" t="str">
        <f t="shared" si="28"/>
        <v/>
      </c>
      <c r="S74" s="280" t="str">
        <f t="shared" si="98"/>
        <v/>
      </c>
      <c r="T74" s="281" t="str">
        <f t="shared" si="29"/>
        <v/>
      </c>
      <c r="U74" s="280" t="str">
        <f t="shared" si="99"/>
        <v/>
      </c>
      <c r="V74" s="281" t="str">
        <f t="shared" si="30"/>
        <v/>
      </c>
      <c r="W74" s="280" t="str">
        <f t="shared" si="100"/>
        <v/>
      </c>
      <c r="X74" s="281" t="str">
        <f t="shared" si="31"/>
        <v/>
      </c>
      <c r="Y74" s="280" t="str">
        <f t="shared" si="101"/>
        <v/>
      </c>
      <c r="Z74" s="281" t="str">
        <f t="shared" si="32"/>
        <v/>
      </c>
      <c r="AA74" s="280" t="str">
        <f t="shared" si="102"/>
        <v/>
      </c>
      <c r="AB74" s="281" t="str">
        <f t="shared" si="33"/>
        <v/>
      </c>
      <c r="AC74" s="280" t="str">
        <f t="shared" si="103"/>
        <v/>
      </c>
      <c r="AD74" s="281" t="str">
        <f t="shared" si="34"/>
        <v/>
      </c>
      <c r="AE74" s="280" t="str">
        <f t="shared" si="104"/>
        <v/>
      </c>
      <c r="AF74" s="281" t="str">
        <f t="shared" si="35"/>
        <v/>
      </c>
      <c r="AG74" s="280" t="str">
        <f t="shared" si="105"/>
        <v/>
      </c>
      <c r="AH74" s="281" t="str">
        <f t="shared" si="36"/>
        <v/>
      </c>
      <c r="AI74" s="280" t="str">
        <f t="shared" si="106"/>
        <v/>
      </c>
      <c r="AJ74" s="281" t="str">
        <f t="shared" si="37"/>
        <v/>
      </c>
      <c r="AK74" s="280" t="str">
        <f t="shared" si="107"/>
        <v/>
      </c>
      <c r="AL74" s="281" t="str">
        <f t="shared" si="38"/>
        <v/>
      </c>
      <c r="AM74" s="280" t="str">
        <f t="shared" si="108"/>
        <v/>
      </c>
      <c r="AN74" s="281" t="str">
        <f t="shared" si="39"/>
        <v/>
      </c>
      <c r="AO74" s="280" t="str">
        <f t="shared" si="109"/>
        <v/>
      </c>
      <c r="AP74" s="281" t="str">
        <f t="shared" si="40"/>
        <v/>
      </c>
      <c r="AQ74" s="280" t="str">
        <f t="shared" si="110"/>
        <v/>
      </c>
      <c r="AR74" s="281" t="str">
        <f t="shared" si="41"/>
        <v/>
      </c>
      <c r="AS74" s="280" t="str">
        <f t="shared" si="111"/>
        <v/>
      </c>
      <c r="AT74" s="281" t="str">
        <f t="shared" si="42"/>
        <v/>
      </c>
      <c r="AU74" s="280" t="str">
        <f t="shared" si="112"/>
        <v/>
      </c>
      <c r="AV74" s="281" t="str">
        <f t="shared" si="43"/>
        <v/>
      </c>
      <c r="AW74" s="280" t="str">
        <f t="shared" si="113"/>
        <v/>
      </c>
      <c r="AX74" s="281" t="str">
        <f t="shared" si="44"/>
        <v/>
      </c>
      <c r="AY74" s="280" t="str">
        <f t="shared" si="114"/>
        <v/>
      </c>
      <c r="AZ74" s="281" t="str">
        <f t="shared" si="116"/>
        <v/>
      </c>
      <c r="BA74" s="280"/>
      <c r="BB74" s="281" t="str">
        <f t="shared" si="117"/>
        <v/>
      </c>
      <c r="BC74" s="280" t="str">
        <f t="shared" si="75"/>
        <v/>
      </c>
      <c r="BD74" s="281" t="str">
        <f t="shared" si="118"/>
        <v/>
      </c>
      <c r="BE74" s="280" t="str">
        <f t="shared" si="76"/>
        <v/>
      </c>
      <c r="BF74" s="281"/>
      <c r="BG74" s="280"/>
      <c r="BH74" s="281"/>
      <c r="BI74" s="280"/>
      <c r="BJ74" s="281"/>
      <c r="BK74" s="280"/>
    </row>
    <row r="75" spans="1:63" s="66" customFormat="1" ht="21" hidden="1" customHeight="1">
      <c r="A75" s="238">
        <f t="shared" si="115"/>
        <v>62</v>
      </c>
      <c r="B75" s="283"/>
      <c r="C75" s="364" t="str">
        <f t="shared" si="89"/>
        <v/>
      </c>
      <c r="D75" s="366" t="str">
        <f t="shared" si="90"/>
        <v/>
      </c>
      <c r="E75" s="280" t="str">
        <f t="shared" si="26"/>
        <v/>
      </c>
      <c r="F75" s="281" t="str">
        <f t="shared" si="91"/>
        <v/>
      </c>
      <c r="G75" s="280" t="str">
        <f t="shared" si="51"/>
        <v/>
      </c>
      <c r="H75" s="281" t="str">
        <f t="shared" si="92"/>
        <v/>
      </c>
      <c r="I75" s="280" t="str">
        <f t="shared" si="52"/>
        <v/>
      </c>
      <c r="J75" s="281" t="str">
        <f t="shared" si="93"/>
        <v/>
      </c>
      <c r="K75" s="280" t="str">
        <f t="shared" si="95"/>
        <v/>
      </c>
      <c r="L75" s="281"/>
      <c r="M75" s="280" t="str">
        <f t="shared" si="54"/>
        <v/>
      </c>
      <c r="N75" s="281" t="str">
        <f t="shared" si="94"/>
        <v/>
      </c>
      <c r="O75" s="280" t="str">
        <f t="shared" si="96"/>
        <v/>
      </c>
      <c r="P75" s="281" t="str">
        <f t="shared" si="27"/>
        <v/>
      </c>
      <c r="Q75" s="280" t="str">
        <f t="shared" si="97"/>
        <v/>
      </c>
      <c r="R75" s="281" t="str">
        <f t="shared" si="28"/>
        <v/>
      </c>
      <c r="S75" s="280" t="str">
        <f t="shared" si="98"/>
        <v/>
      </c>
      <c r="T75" s="281" t="str">
        <f t="shared" si="29"/>
        <v/>
      </c>
      <c r="U75" s="280" t="str">
        <f t="shared" si="99"/>
        <v/>
      </c>
      <c r="V75" s="281" t="str">
        <f t="shared" si="30"/>
        <v/>
      </c>
      <c r="W75" s="280" t="str">
        <f t="shared" si="100"/>
        <v/>
      </c>
      <c r="X75" s="281" t="str">
        <f t="shared" si="31"/>
        <v/>
      </c>
      <c r="Y75" s="280" t="str">
        <f t="shared" si="101"/>
        <v/>
      </c>
      <c r="Z75" s="281" t="str">
        <f t="shared" si="32"/>
        <v/>
      </c>
      <c r="AA75" s="280" t="str">
        <f t="shared" si="102"/>
        <v/>
      </c>
      <c r="AB75" s="281" t="str">
        <f t="shared" si="33"/>
        <v/>
      </c>
      <c r="AC75" s="280" t="str">
        <f t="shared" si="103"/>
        <v/>
      </c>
      <c r="AD75" s="281" t="str">
        <f t="shared" si="34"/>
        <v/>
      </c>
      <c r="AE75" s="280" t="str">
        <f t="shared" si="104"/>
        <v/>
      </c>
      <c r="AF75" s="281" t="str">
        <f t="shared" si="35"/>
        <v/>
      </c>
      <c r="AG75" s="280" t="str">
        <f t="shared" si="105"/>
        <v/>
      </c>
      <c r="AH75" s="281" t="str">
        <f t="shared" si="36"/>
        <v/>
      </c>
      <c r="AI75" s="280" t="str">
        <f t="shared" si="106"/>
        <v/>
      </c>
      <c r="AJ75" s="281" t="str">
        <f t="shared" si="37"/>
        <v/>
      </c>
      <c r="AK75" s="280" t="str">
        <f t="shared" si="107"/>
        <v/>
      </c>
      <c r="AL75" s="281" t="str">
        <f t="shared" si="38"/>
        <v/>
      </c>
      <c r="AM75" s="280" t="str">
        <f t="shared" si="108"/>
        <v/>
      </c>
      <c r="AN75" s="281" t="str">
        <f t="shared" si="39"/>
        <v/>
      </c>
      <c r="AO75" s="280" t="str">
        <f t="shared" si="109"/>
        <v/>
      </c>
      <c r="AP75" s="281" t="str">
        <f t="shared" si="40"/>
        <v/>
      </c>
      <c r="AQ75" s="280" t="str">
        <f t="shared" si="110"/>
        <v/>
      </c>
      <c r="AR75" s="281" t="str">
        <f t="shared" si="41"/>
        <v/>
      </c>
      <c r="AS75" s="280" t="str">
        <f t="shared" si="111"/>
        <v/>
      </c>
      <c r="AT75" s="281" t="str">
        <f t="shared" si="42"/>
        <v/>
      </c>
      <c r="AU75" s="280" t="str">
        <f t="shared" si="112"/>
        <v/>
      </c>
      <c r="AV75" s="281" t="str">
        <f t="shared" si="43"/>
        <v/>
      </c>
      <c r="AW75" s="280" t="str">
        <f t="shared" si="113"/>
        <v/>
      </c>
      <c r="AX75" s="281" t="str">
        <f t="shared" si="44"/>
        <v/>
      </c>
      <c r="AY75" s="280" t="str">
        <f t="shared" si="114"/>
        <v/>
      </c>
      <c r="AZ75" s="281" t="str">
        <f t="shared" si="116"/>
        <v/>
      </c>
      <c r="BA75" s="280"/>
      <c r="BB75" s="281" t="str">
        <f t="shared" si="117"/>
        <v/>
      </c>
      <c r="BC75" s="280" t="str">
        <f t="shared" si="75"/>
        <v/>
      </c>
      <c r="BD75" s="281" t="str">
        <f t="shared" si="118"/>
        <v/>
      </c>
      <c r="BE75" s="280" t="str">
        <f t="shared" si="76"/>
        <v/>
      </c>
      <c r="BF75" s="281"/>
      <c r="BG75" s="280"/>
      <c r="BH75" s="281"/>
      <c r="BI75" s="280"/>
      <c r="BJ75" s="281"/>
      <c r="BK75" s="280"/>
    </row>
    <row r="76" spans="1:63" s="66" customFormat="1" ht="21" hidden="1" customHeight="1">
      <c r="A76" s="238">
        <f t="shared" si="115"/>
        <v>63</v>
      </c>
      <c r="B76" s="283"/>
      <c r="C76" s="364" t="str">
        <f t="shared" si="89"/>
        <v/>
      </c>
      <c r="D76" s="366" t="str">
        <f t="shared" si="90"/>
        <v/>
      </c>
      <c r="E76" s="280" t="str">
        <f t="shared" si="26"/>
        <v/>
      </c>
      <c r="F76" s="281" t="str">
        <f t="shared" si="91"/>
        <v/>
      </c>
      <c r="G76" s="280" t="str">
        <f t="shared" si="51"/>
        <v/>
      </c>
      <c r="H76" s="281" t="str">
        <f t="shared" si="92"/>
        <v/>
      </c>
      <c r="I76" s="280" t="str">
        <f t="shared" si="52"/>
        <v/>
      </c>
      <c r="J76" s="281" t="str">
        <f t="shared" si="93"/>
        <v/>
      </c>
      <c r="K76" s="280" t="str">
        <f t="shared" si="95"/>
        <v/>
      </c>
      <c r="L76" s="281"/>
      <c r="M76" s="280" t="str">
        <f t="shared" si="54"/>
        <v/>
      </c>
      <c r="N76" s="281" t="str">
        <f t="shared" si="94"/>
        <v/>
      </c>
      <c r="O76" s="280" t="str">
        <f t="shared" si="96"/>
        <v/>
      </c>
      <c r="P76" s="281" t="str">
        <f t="shared" si="27"/>
        <v/>
      </c>
      <c r="Q76" s="280" t="str">
        <f t="shared" si="97"/>
        <v/>
      </c>
      <c r="R76" s="281" t="str">
        <f t="shared" si="28"/>
        <v/>
      </c>
      <c r="S76" s="280" t="str">
        <f t="shared" si="98"/>
        <v/>
      </c>
      <c r="T76" s="281" t="str">
        <f t="shared" si="29"/>
        <v/>
      </c>
      <c r="U76" s="280" t="str">
        <f t="shared" si="99"/>
        <v/>
      </c>
      <c r="V76" s="281" t="str">
        <f t="shared" si="30"/>
        <v/>
      </c>
      <c r="W76" s="280" t="str">
        <f t="shared" si="100"/>
        <v/>
      </c>
      <c r="X76" s="281" t="str">
        <f t="shared" si="31"/>
        <v/>
      </c>
      <c r="Y76" s="280" t="str">
        <f t="shared" si="101"/>
        <v/>
      </c>
      <c r="Z76" s="281" t="str">
        <f t="shared" si="32"/>
        <v/>
      </c>
      <c r="AA76" s="280" t="str">
        <f t="shared" si="102"/>
        <v/>
      </c>
      <c r="AB76" s="281" t="str">
        <f t="shared" si="33"/>
        <v/>
      </c>
      <c r="AC76" s="280" t="str">
        <f t="shared" si="103"/>
        <v/>
      </c>
      <c r="AD76" s="281" t="str">
        <f t="shared" si="34"/>
        <v/>
      </c>
      <c r="AE76" s="280" t="str">
        <f t="shared" si="104"/>
        <v/>
      </c>
      <c r="AF76" s="281" t="str">
        <f t="shared" si="35"/>
        <v/>
      </c>
      <c r="AG76" s="280" t="str">
        <f t="shared" si="105"/>
        <v/>
      </c>
      <c r="AH76" s="281" t="str">
        <f t="shared" si="36"/>
        <v/>
      </c>
      <c r="AI76" s="280" t="str">
        <f t="shared" si="106"/>
        <v/>
      </c>
      <c r="AJ76" s="281" t="str">
        <f t="shared" si="37"/>
        <v/>
      </c>
      <c r="AK76" s="280" t="str">
        <f t="shared" si="107"/>
        <v/>
      </c>
      <c r="AL76" s="281" t="str">
        <f t="shared" si="38"/>
        <v/>
      </c>
      <c r="AM76" s="280" t="str">
        <f t="shared" si="108"/>
        <v/>
      </c>
      <c r="AN76" s="281" t="str">
        <f t="shared" si="39"/>
        <v/>
      </c>
      <c r="AO76" s="280" t="str">
        <f t="shared" si="109"/>
        <v/>
      </c>
      <c r="AP76" s="281" t="str">
        <f t="shared" si="40"/>
        <v/>
      </c>
      <c r="AQ76" s="280" t="str">
        <f t="shared" si="110"/>
        <v/>
      </c>
      <c r="AR76" s="281" t="str">
        <f t="shared" si="41"/>
        <v/>
      </c>
      <c r="AS76" s="280" t="str">
        <f t="shared" si="111"/>
        <v/>
      </c>
      <c r="AT76" s="281" t="str">
        <f t="shared" si="42"/>
        <v/>
      </c>
      <c r="AU76" s="280" t="str">
        <f t="shared" si="112"/>
        <v/>
      </c>
      <c r="AV76" s="281" t="str">
        <f t="shared" si="43"/>
        <v/>
      </c>
      <c r="AW76" s="280" t="str">
        <f t="shared" si="113"/>
        <v/>
      </c>
      <c r="AX76" s="281" t="str">
        <f t="shared" si="44"/>
        <v/>
      </c>
      <c r="AY76" s="280" t="str">
        <f t="shared" si="114"/>
        <v/>
      </c>
      <c r="AZ76" s="281" t="str">
        <f t="shared" si="116"/>
        <v/>
      </c>
      <c r="BA76" s="280"/>
      <c r="BB76" s="281" t="str">
        <f t="shared" si="117"/>
        <v/>
      </c>
      <c r="BC76" s="280" t="str">
        <f t="shared" si="75"/>
        <v/>
      </c>
      <c r="BD76" s="281" t="str">
        <f t="shared" si="118"/>
        <v/>
      </c>
      <c r="BE76" s="280" t="str">
        <f t="shared" si="76"/>
        <v/>
      </c>
      <c r="BF76" s="281"/>
      <c r="BG76" s="280"/>
      <c r="BH76" s="281"/>
      <c r="BI76" s="280"/>
      <c r="BJ76" s="281"/>
      <c r="BK76" s="280"/>
    </row>
    <row r="77" spans="1:63" s="66" customFormat="1" ht="21" hidden="1" customHeight="1">
      <c r="A77" s="238">
        <f t="shared" si="115"/>
        <v>64</v>
      </c>
      <c r="B77" s="283"/>
      <c r="C77" s="364" t="str">
        <f t="shared" si="89"/>
        <v/>
      </c>
      <c r="D77" s="366" t="str">
        <f t="shared" si="90"/>
        <v/>
      </c>
      <c r="E77" s="280" t="str">
        <f t="shared" si="26"/>
        <v/>
      </c>
      <c r="F77" s="281" t="str">
        <f t="shared" si="91"/>
        <v/>
      </c>
      <c r="G77" s="280" t="str">
        <f t="shared" si="51"/>
        <v/>
      </c>
      <c r="H77" s="281" t="str">
        <f t="shared" si="92"/>
        <v/>
      </c>
      <c r="I77" s="280" t="str">
        <f t="shared" si="52"/>
        <v/>
      </c>
      <c r="J77" s="281" t="str">
        <f t="shared" si="93"/>
        <v/>
      </c>
      <c r="K77" s="280" t="str">
        <f t="shared" si="95"/>
        <v/>
      </c>
      <c r="L77" s="281"/>
      <c r="M77" s="280" t="str">
        <f t="shared" si="54"/>
        <v/>
      </c>
      <c r="N77" s="281" t="str">
        <f t="shared" si="94"/>
        <v/>
      </c>
      <c r="O77" s="280" t="str">
        <f t="shared" si="96"/>
        <v/>
      </c>
      <c r="P77" s="281" t="str">
        <f t="shared" si="27"/>
        <v/>
      </c>
      <c r="Q77" s="280" t="str">
        <f t="shared" si="97"/>
        <v/>
      </c>
      <c r="R77" s="281" t="str">
        <f t="shared" si="28"/>
        <v/>
      </c>
      <c r="S77" s="280" t="str">
        <f t="shared" si="98"/>
        <v/>
      </c>
      <c r="T77" s="281" t="str">
        <f t="shared" si="29"/>
        <v/>
      </c>
      <c r="U77" s="280" t="str">
        <f t="shared" si="99"/>
        <v/>
      </c>
      <c r="V77" s="281" t="str">
        <f t="shared" si="30"/>
        <v/>
      </c>
      <c r="W77" s="280" t="str">
        <f t="shared" si="100"/>
        <v/>
      </c>
      <c r="X77" s="281" t="str">
        <f t="shared" si="31"/>
        <v/>
      </c>
      <c r="Y77" s="280" t="str">
        <f t="shared" si="101"/>
        <v/>
      </c>
      <c r="Z77" s="281" t="str">
        <f t="shared" si="32"/>
        <v/>
      </c>
      <c r="AA77" s="280" t="str">
        <f t="shared" si="102"/>
        <v/>
      </c>
      <c r="AB77" s="281" t="str">
        <f t="shared" si="33"/>
        <v/>
      </c>
      <c r="AC77" s="280" t="str">
        <f t="shared" si="103"/>
        <v/>
      </c>
      <c r="AD77" s="281" t="str">
        <f t="shared" si="34"/>
        <v/>
      </c>
      <c r="AE77" s="280" t="str">
        <f t="shared" si="104"/>
        <v/>
      </c>
      <c r="AF77" s="281" t="str">
        <f t="shared" si="35"/>
        <v/>
      </c>
      <c r="AG77" s="280" t="str">
        <f t="shared" si="105"/>
        <v/>
      </c>
      <c r="AH77" s="281" t="str">
        <f t="shared" si="36"/>
        <v/>
      </c>
      <c r="AI77" s="280" t="str">
        <f t="shared" si="106"/>
        <v/>
      </c>
      <c r="AJ77" s="281" t="str">
        <f t="shared" si="37"/>
        <v/>
      </c>
      <c r="AK77" s="280" t="str">
        <f t="shared" si="107"/>
        <v/>
      </c>
      <c r="AL77" s="281" t="str">
        <f t="shared" si="38"/>
        <v/>
      </c>
      <c r="AM77" s="280" t="str">
        <f t="shared" si="108"/>
        <v/>
      </c>
      <c r="AN77" s="281" t="str">
        <f t="shared" si="39"/>
        <v/>
      </c>
      <c r="AO77" s="280" t="str">
        <f t="shared" si="109"/>
        <v/>
      </c>
      <c r="AP77" s="281" t="str">
        <f t="shared" si="40"/>
        <v/>
      </c>
      <c r="AQ77" s="280" t="str">
        <f t="shared" si="110"/>
        <v/>
      </c>
      <c r="AR77" s="281" t="str">
        <f t="shared" si="41"/>
        <v/>
      </c>
      <c r="AS77" s="280" t="str">
        <f t="shared" si="111"/>
        <v/>
      </c>
      <c r="AT77" s="281" t="str">
        <f t="shared" si="42"/>
        <v/>
      </c>
      <c r="AU77" s="280" t="str">
        <f t="shared" si="112"/>
        <v/>
      </c>
      <c r="AV77" s="281" t="str">
        <f t="shared" si="43"/>
        <v/>
      </c>
      <c r="AW77" s="280" t="str">
        <f t="shared" si="113"/>
        <v/>
      </c>
      <c r="AX77" s="281" t="str">
        <f t="shared" si="44"/>
        <v/>
      </c>
      <c r="AY77" s="280" t="str">
        <f t="shared" si="114"/>
        <v/>
      </c>
      <c r="AZ77" s="281" t="str">
        <f t="shared" si="116"/>
        <v/>
      </c>
      <c r="BA77" s="280"/>
      <c r="BB77" s="281" t="str">
        <f t="shared" si="117"/>
        <v/>
      </c>
      <c r="BC77" s="280" t="str">
        <f t="shared" si="75"/>
        <v/>
      </c>
      <c r="BD77" s="281" t="str">
        <f t="shared" si="118"/>
        <v/>
      </c>
      <c r="BE77" s="280" t="str">
        <f t="shared" si="76"/>
        <v/>
      </c>
      <c r="BF77" s="281"/>
      <c r="BG77" s="280"/>
      <c r="BH77" s="281"/>
      <c r="BI77" s="280"/>
      <c r="BJ77" s="281"/>
      <c r="BK77" s="280"/>
    </row>
    <row r="78" spans="1:63" s="66" customFormat="1" ht="21" hidden="1" customHeight="1">
      <c r="A78" s="238">
        <f t="shared" si="115"/>
        <v>65</v>
      </c>
      <c r="B78" s="283"/>
      <c r="C78" s="364" t="str">
        <f t="shared" si="89"/>
        <v/>
      </c>
      <c r="D78" s="366" t="str">
        <f t="shared" si="90"/>
        <v/>
      </c>
      <c r="E78" s="280" t="str">
        <f t="shared" ref="E78:E133" si="119">IF($B78="","",IF(D78="","",IF($L$4="Media aritmética",(D78&lt;=$C78)*($F$5/$C$4)+(D78&gt;$C78)*0,IF(AND(ROUND(AVERAGE($D78,$F78,$H78,$J78,$L78,$N78,$P78,$R78,$T78,$V78,$X78,$Z78,$AB78,$AD78,$AF78,$AH78,$AJ78,AL78,AN78,AP78,AR78,AT78,AV78,AX78,AZ78,BB78,BD78,BF78,BH78,BJ78),2)-$C78/2&lt;=D78,(ROUND(AVERAGE($D78,$F78,$H78,$J78,$L78,$N78,$P78,$R78,$T78,$V78,$X78,$Z78,$AB78,$AD78,$AF78,$AH78,$AJ78,AL78,AN78,AP78,AR78,AT78,AV78,AX78,AZ78,BB78,BD78,BF78,BH78,BJ78),2)+$C78/2&gt;D78)),($F$5/$C$4),0))))</f>
        <v/>
      </c>
      <c r="F78" s="281" t="str">
        <f t="shared" si="91"/>
        <v/>
      </c>
      <c r="G78" s="280" t="str">
        <f t="shared" si="51"/>
        <v/>
      </c>
      <c r="H78" s="281" t="str">
        <f t="shared" si="92"/>
        <v/>
      </c>
      <c r="I78" s="280" t="str">
        <f t="shared" si="52"/>
        <v/>
      </c>
      <c r="J78" s="281" t="str">
        <f t="shared" si="93"/>
        <v/>
      </c>
      <c r="K78" s="280" t="str">
        <f t="shared" si="95"/>
        <v/>
      </c>
      <c r="L78" s="281"/>
      <c r="M78" s="280" t="str">
        <f t="shared" si="54"/>
        <v/>
      </c>
      <c r="N78" s="281" t="str">
        <f t="shared" si="94"/>
        <v/>
      </c>
      <c r="O78" s="280" t="str">
        <f t="shared" si="96"/>
        <v/>
      </c>
      <c r="P78" s="281" t="str">
        <f t="shared" si="27"/>
        <v/>
      </c>
      <c r="Q78" s="280" t="str">
        <f t="shared" si="97"/>
        <v/>
      </c>
      <c r="R78" s="281" t="str">
        <f t="shared" si="28"/>
        <v/>
      </c>
      <c r="S78" s="280" t="str">
        <f t="shared" si="98"/>
        <v/>
      </c>
      <c r="T78" s="281" t="str">
        <f t="shared" si="29"/>
        <v/>
      </c>
      <c r="U78" s="280" t="str">
        <f t="shared" si="99"/>
        <v/>
      </c>
      <c r="V78" s="281" t="str">
        <f t="shared" si="30"/>
        <v/>
      </c>
      <c r="W78" s="280" t="str">
        <f t="shared" si="100"/>
        <v/>
      </c>
      <c r="X78" s="281" t="str">
        <f t="shared" si="31"/>
        <v/>
      </c>
      <c r="Y78" s="280" t="str">
        <f t="shared" si="101"/>
        <v/>
      </c>
      <c r="Z78" s="281" t="str">
        <f t="shared" si="32"/>
        <v/>
      </c>
      <c r="AA78" s="280" t="str">
        <f t="shared" si="102"/>
        <v/>
      </c>
      <c r="AB78" s="281" t="str">
        <f t="shared" si="33"/>
        <v/>
      </c>
      <c r="AC78" s="280" t="str">
        <f t="shared" si="103"/>
        <v/>
      </c>
      <c r="AD78" s="281" t="str">
        <f t="shared" si="34"/>
        <v/>
      </c>
      <c r="AE78" s="280" t="str">
        <f t="shared" si="104"/>
        <v/>
      </c>
      <c r="AF78" s="281" t="str">
        <f t="shared" si="35"/>
        <v/>
      </c>
      <c r="AG78" s="280" t="str">
        <f t="shared" si="105"/>
        <v/>
      </c>
      <c r="AH78" s="281" t="str">
        <f t="shared" si="36"/>
        <v/>
      </c>
      <c r="AI78" s="280" t="str">
        <f t="shared" si="106"/>
        <v/>
      </c>
      <c r="AJ78" s="281" t="str">
        <f t="shared" si="37"/>
        <v/>
      </c>
      <c r="AK78" s="280" t="str">
        <f t="shared" si="107"/>
        <v/>
      </c>
      <c r="AL78" s="281" t="str">
        <f t="shared" si="38"/>
        <v/>
      </c>
      <c r="AM78" s="280" t="str">
        <f t="shared" si="108"/>
        <v/>
      </c>
      <c r="AN78" s="281" t="str">
        <f t="shared" si="39"/>
        <v/>
      </c>
      <c r="AO78" s="280" t="str">
        <f t="shared" si="109"/>
        <v/>
      </c>
      <c r="AP78" s="281" t="str">
        <f t="shared" si="40"/>
        <v/>
      </c>
      <c r="AQ78" s="280" t="str">
        <f t="shared" si="110"/>
        <v/>
      </c>
      <c r="AR78" s="281" t="str">
        <f t="shared" si="41"/>
        <v/>
      </c>
      <c r="AS78" s="280" t="str">
        <f t="shared" si="111"/>
        <v/>
      </c>
      <c r="AT78" s="281" t="str">
        <f t="shared" si="42"/>
        <v/>
      </c>
      <c r="AU78" s="280" t="str">
        <f t="shared" si="112"/>
        <v/>
      </c>
      <c r="AV78" s="281" t="str">
        <f t="shared" si="43"/>
        <v/>
      </c>
      <c r="AW78" s="280" t="str">
        <f t="shared" si="113"/>
        <v/>
      </c>
      <c r="AX78" s="281" t="str">
        <f t="shared" si="44"/>
        <v/>
      </c>
      <c r="AY78" s="280" t="str">
        <f t="shared" si="114"/>
        <v/>
      </c>
      <c r="AZ78" s="281" t="str">
        <f t="shared" ref="AZ78:AZ109" si="120">IF($AZ$8="Habilitado",IF($B78="","",ROUND(VLOOKUP($B78,OFERENTE_25,5,FALSE),2)),"")</f>
        <v/>
      </c>
      <c r="BA78" s="280"/>
      <c r="BB78" s="281" t="str">
        <f t="shared" ref="BB78:BB104" si="121">IF($BB$8="Habilitado",IF($B78="","",ROUND(VLOOKUP($B78,OFERENTE_26,5,FALSE),2)),"")</f>
        <v/>
      </c>
      <c r="BC78" s="280" t="str">
        <f t="shared" si="75"/>
        <v/>
      </c>
      <c r="BD78" s="281" t="str">
        <f t="shared" ref="BD78:BD104" si="122">IF($BD$8="Habilitado",IF($B78="","",ROUND(VLOOKUP($B78,OFERENTE_27,5,FALSE),2)),"")</f>
        <v/>
      </c>
      <c r="BE78" s="280" t="str">
        <f t="shared" si="76"/>
        <v/>
      </c>
      <c r="BF78" s="281"/>
      <c r="BG78" s="280"/>
      <c r="BH78" s="281"/>
      <c r="BI78" s="280"/>
      <c r="BJ78" s="281"/>
      <c r="BK78" s="280"/>
    </row>
    <row r="79" spans="1:63" s="66" customFormat="1" ht="21" hidden="1" customHeight="1">
      <c r="A79" s="238">
        <f t="shared" si="115"/>
        <v>66</v>
      </c>
      <c r="B79" s="283"/>
      <c r="C79" s="364" t="str">
        <f t="shared" ref="C79:C133" si="123">IF(B79="","",IF($L$4="Media aritmética",ROUND(AVERAGE(D79,F79,H79,J79,L79,N79,P79,R79,T79,V79,X79,Z79,AB79,AF79,AH79,AD79,AJ79,AL79,AN79,AP79,AR79,AT79,AV79,AX79,AZ79,BB79,BD79),2),ROUND(_xlfn.STDEV.P(D79,F79,H79,J79,L79,N79,P79,R79,T79,V79,X79,Z79,AB79,AF79,AH79,AD79,AJ79,AL79,AN79,AP79,AR79,AT79,AV79,AX79,AZ79,BB79,BD79),2)))</f>
        <v/>
      </c>
      <c r="D79" s="366" t="str">
        <f t="shared" si="90"/>
        <v/>
      </c>
      <c r="E79" s="280" t="str">
        <f t="shared" si="119"/>
        <v/>
      </c>
      <c r="F79" s="281" t="str">
        <f t="shared" si="91"/>
        <v/>
      </c>
      <c r="G79" s="280" t="str">
        <f t="shared" ref="G79:G133" si="124">IF($B79="","",IF(F79="","",IF($L$4="Media aritmética",(F79&lt;=$C79)*($F$5/$C$4)+(F79&gt;$C79)*0,IF(AND(ROUND(AVERAGE($D79,$F79,$H79,$J79,$L79,$N79,$P79,$R79,$T79,$V79,$X79,$Z79,$AB79,$AD79,$AF79,$AH79,$AJ79,AL79,AN79,AP79,AR79,AT79,AV79,AX79,AZ79,BB79,BD79,BF79,BH79,BJ79),2)-$C79/2&lt;=F79,(ROUND(AVERAGE($D79,$F79,$H79,$J79,$L79,$N79,$P79,$R79,$T79,$V79,$X79,$Z79,$AB79,$AD79,$AF79,$AH79,$AJ79,AL79,AN79,AP79,AR79,AT79,AV79,AX79,AZ79,BB79,BD79,BF79,BH79,BJ79),2)+$C79/2&gt;F79)),($F$5/$C$4),0))))</f>
        <v/>
      </c>
      <c r="H79" s="281" t="str">
        <f t="shared" si="92"/>
        <v/>
      </c>
      <c r="I79" s="280" t="str">
        <f t="shared" ref="I79:I133" si="125">IF($B79="","",IF(H79="","",IF($L$4="Media aritmética",(H79&lt;=$C79)*($F$5/$C$4)+(H79&gt;$C79)*0,IF(AND(ROUND(AVERAGE($D79,$F79,$H79,$J79,$L79,$N79,$P79,$R79,$T79,$V79,$X79,$Z79,$AB79,$AD79,$AF79,$AH79,$AJ79,AN79,AP79,AR79,AT79,AV79,AX79,AZ79,BB79,BD79,BF79,BH79,BJ79,BL79),2)-$C79/2&lt;=H79,(ROUND(AVERAGE($D79,$F79,$H79,$J79,$L79,$N79,$P79,$R79,$T79,$V79,$X79,$Z79,$AB79,$AD79,$AF79,$AH79,$AJ79,AN79,AP79,AR79,AT79,AV79,AX79,AZ79,BB79,BD79,BF79,BH79,BJ79,BL79),2)+$C79/2&gt;H79)),($F$5/$C$4),0))))</f>
        <v/>
      </c>
      <c r="J79" s="281" t="str">
        <f t="shared" si="93"/>
        <v/>
      </c>
      <c r="K79" s="280" t="str">
        <f t="shared" si="53"/>
        <v/>
      </c>
      <c r="L79" s="281"/>
      <c r="M79" s="280" t="str">
        <f t="shared" ref="M79:M133" si="126">IF($B79="","",IF(L79="","",IF($L$4="Media aritmética",(L79&lt;=$C79)*($F$5/$C$4)+(L79&gt;$C79)*0,IF(AND(ROUND(AVERAGE($D79,$F79,$H79,$J79,$L79,$N79,$P79,$R79,$T79,$V79,$X79,$Z79,$AB79,$AD79,$AF79,$AH79,$AJ79,AL79,AN79,AP79,AR79,AT79,AV79,AX79,AZ79,BB79,BD79,BF79,BH79,BJ79),2)-$C79/2&lt;=L79,(ROUND(AVERAGE($D79,$F79,$H79,$J79,$L79,$N79,$P79,$R79,$T79,$V79,$X79,$Z79,$AB79,$AD79,$AF79,$AH79,$AJ79,AL79,AN79,AP79,AR79,AT79,AV79,AX79,AZ79,BB79,BD79,BF79,BH79,BJ79),2)+$C79/2&gt;L79)),($F$5/$C$4),0))))</f>
        <v/>
      </c>
      <c r="N79" s="281" t="str">
        <f t="shared" si="94"/>
        <v/>
      </c>
      <c r="O79" s="280" t="str">
        <f t="shared" si="55"/>
        <v/>
      </c>
      <c r="P79" s="281" t="str">
        <f t="shared" si="27"/>
        <v/>
      </c>
      <c r="Q79" s="280" t="str">
        <f t="shared" si="56"/>
        <v/>
      </c>
      <c r="R79" s="281" t="str">
        <f t="shared" si="28"/>
        <v/>
      </c>
      <c r="S79" s="280" t="str">
        <f t="shared" si="57"/>
        <v/>
      </c>
      <c r="T79" s="281" t="str">
        <f t="shared" si="29"/>
        <v/>
      </c>
      <c r="U79" s="280" t="str">
        <f t="shared" si="58"/>
        <v/>
      </c>
      <c r="V79" s="281" t="str">
        <f t="shared" si="30"/>
        <v/>
      </c>
      <c r="W79" s="280" t="str">
        <f t="shared" si="59"/>
        <v/>
      </c>
      <c r="X79" s="281" t="str">
        <f t="shared" si="31"/>
        <v/>
      </c>
      <c r="Y79" s="280" t="str">
        <f t="shared" si="60"/>
        <v/>
      </c>
      <c r="Z79" s="281" t="str">
        <f t="shared" si="32"/>
        <v/>
      </c>
      <c r="AA79" s="280" t="str">
        <f t="shared" si="61"/>
        <v/>
      </c>
      <c r="AB79" s="281" t="str">
        <f t="shared" si="33"/>
        <v/>
      </c>
      <c r="AC79" s="280" t="str">
        <f t="shared" si="62"/>
        <v/>
      </c>
      <c r="AD79" s="281" t="str">
        <f t="shared" si="34"/>
        <v/>
      </c>
      <c r="AE79" s="280" t="str">
        <f t="shared" si="63"/>
        <v/>
      </c>
      <c r="AF79" s="281" t="str">
        <f t="shared" si="35"/>
        <v/>
      </c>
      <c r="AG79" s="280" t="str">
        <f t="shared" si="64"/>
        <v/>
      </c>
      <c r="AH79" s="281" t="str">
        <f t="shared" si="36"/>
        <v/>
      </c>
      <c r="AI79" s="280" t="str">
        <f t="shared" si="65"/>
        <v/>
      </c>
      <c r="AJ79" s="281" t="str">
        <f t="shared" si="37"/>
        <v/>
      </c>
      <c r="AK79" s="280" t="str">
        <f t="shared" si="66"/>
        <v/>
      </c>
      <c r="AL79" s="281" t="str">
        <f t="shared" si="38"/>
        <v/>
      </c>
      <c r="AM79" s="280" t="str">
        <f t="shared" si="67"/>
        <v/>
      </c>
      <c r="AN79" s="281" t="str">
        <f t="shared" si="39"/>
        <v/>
      </c>
      <c r="AO79" s="280" t="str">
        <f t="shared" si="68"/>
        <v/>
      </c>
      <c r="AP79" s="281" t="str">
        <f t="shared" si="40"/>
        <v/>
      </c>
      <c r="AQ79" s="280" t="str">
        <f t="shared" si="69"/>
        <v/>
      </c>
      <c r="AR79" s="281" t="str">
        <f t="shared" si="41"/>
        <v/>
      </c>
      <c r="AS79" s="280" t="str">
        <f t="shared" si="70"/>
        <v/>
      </c>
      <c r="AT79" s="281" t="str">
        <f t="shared" si="42"/>
        <v/>
      </c>
      <c r="AU79" s="280" t="str">
        <f t="shared" si="71"/>
        <v/>
      </c>
      <c r="AV79" s="281" t="str">
        <f t="shared" si="43"/>
        <v/>
      </c>
      <c r="AW79" s="280" t="str">
        <f t="shared" si="72"/>
        <v/>
      </c>
      <c r="AX79" s="281" t="str">
        <f t="shared" si="44"/>
        <v/>
      </c>
      <c r="AY79" s="280" t="str">
        <f t="shared" si="73"/>
        <v/>
      </c>
      <c r="AZ79" s="281" t="str">
        <f t="shared" si="120"/>
        <v/>
      </c>
      <c r="BA79" s="280" t="str">
        <f t="shared" si="74"/>
        <v/>
      </c>
      <c r="BB79" s="281" t="str">
        <f t="shared" si="121"/>
        <v/>
      </c>
      <c r="BC79" s="280" t="str">
        <f t="shared" ref="BC79:BC104" si="127">IF($B79="","",IF(BB79="","",IF($L$4="Media aritmética",(BB79&lt;=$C79)*($F$5/$C$4)+(BB79&gt;$C79)*0,IF(AND(ROUND(AVERAGE($D79,$F79,$H79,$J79,$L79,$N79,$P79,$R79,$T79,$V79,$X79,$Z79,$AB79,$AD79,$AF79,$AH79,$AJ79,AJ79,AL79,AN79,AP79,AR79,AT79,AV79,AX79,AZ79,BB79,BD79,BF79,BH79),2)-$C79/2&lt;=BB79,(ROUND(AVERAGE($D79,$F79,$H79,$J79,$L79,$N79,$P79,$R79,$T79,$V79,$X79,$Z79,$AB79,$AD79,$AF79,$AH79,$AJ79,AJ79,AL79,AN79,AP79,AR79,AT79,AV79,AX79,AZ79,BB79,BD79,BF79,BH79),2)+$C79/2&gt;BB79)),($F$5/$C$4),0))))</f>
        <v/>
      </c>
      <c r="BD79" s="281" t="str">
        <f t="shared" si="122"/>
        <v/>
      </c>
      <c r="BE79" s="280" t="str">
        <f t="shared" ref="BE79:BE104" si="128">IF($B79="","",IF(BD79="","",IF($L$4="Media aritmética",(BD79&lt;=$C79)*($F$5/$C$4)+(BD79&gt;$C79)*0,IF(AND(ROUND(AVERAGE($D79,$F79,$H79,$J79,$L79,$N79,$P79,$R79,$T79,$V79,$X79,$Z79,$AB79,$AD79,$AF79,$AH79,$AJ79,AL79,AN79,AP79,AR79,AT79,AV79,AX79,AZ79,BB79,BD79,BF79,BH79,BJ79),2)-$C79/2&lt;=BD79,(ROUND(AVERAGE($D79,$F79,$H79,$J79,$L79,$N79,$P79,$R79,$T79,$V79,$X79,$Z79,$AB79,$AD79,$AF79,$AH79,$AJ79,AL79,AN79,AP79,AR79,AT79,AV79,AX79,AZ79,BB79,BD79,BF79,BH79,BJ79),2)+$C79/2&gt;BD79)),($F$5/$C$4),0))))</f>
        <v/>
      </c>
      <c r="BF79" s="75" t="str">
        <f t="shared" ref="BF79:BF101" si="129">IF($BF$8="Habilitado",IF($B79="","",ROUND(VLOOKUP($B79,UNITARIO_28,5,FALSE),2)),"")</f>
        <v/>
      </c>
      <c r="BG79" s="78" t="str">
        <f t="shared" si="78"/>
        <v/>
      </c>
      <c r="BH79" s="75" t="str">
        <f t="shared" ref="BH79:BH101" si="130">IF($BH$8="Habilitado",IF($B79="","",ROUND(VLOOKUP($B79,UNITARIO_29,5,FALSE),2)),"")</f>
        <v/>
      </c>
      <c r="BI79" s="78" t="str">
        <f t="shared" si="79"/>
        <v/>
      </c>
      <c r="BJ79" s="75" t="str">
        <f t="shared" ref="BJ79:BJ101" si="131">IF($BJ$8="Habilitado",IF($B79="","",ROUND(VLOOKUP($B79,UNITARIO_30,5,FALSE),2)),"")</f>
        <v/>
      </c>
      <c r="BK79" s="78" t="str">
        <f t="shared" si="80"/>
        <v/>
      </c>
    </row>
    <row r="80" spans="1:63" s="66" customFormat="1" ht="21" hidden="1" customHeight="1">
      <c r="A80" s="238">
        <f t="shared" si="115"/>
        <v>67</v>
      </c>
      <c r="B80" s="283"/>
      <c r="C80" s="364" t="str">
        <f t="shared" si="123"/>
        <v/>
      </c>
      <c r="D80" s="366" t="str">
        <f t="shared" si="90"/>
        <v/>
      </c>
      <c r="E80" s="280" t="str">
        <f t="shared" si="119"/>
        <v/>
      </c>
      <c r="F80" s="281" t="str">
        <f t="shared" si="91"/>
        <v/>
      </c>
      <c r="G80" s="280" t="str">
        <f t="shared" si="124"/>
        <v/>
      </c>
      <c r="H80" s="281" t="str">
        <f t="shared" si="92"/>
        <v/>
      </c>
      <c r="I80" s="280" t="str">
        <f t="shared" si="125"/>
        <v/>
      </c>
      <c r="J80" s="281" t="str">
        <f t="shared" si="93"/>
        <v/>
      </c>
      <c r="K80" s="280" t="str">
        <f t="shared" si="53"/>
        <v/>
      </c>
      <c r="L80" s="281"/>
      <c r="M80" s="280" t="str">
        <f t="shared" si="126"/>
        <v/>
      </c>
      <c r="N80" s="281" t="str">
        <f t="shared" si="94"/>
        <v/>
      </c>
      <c r="O80" s="280" t="str">
        <f t="shared" si="55"/>
        <v/>
      </c>
      <c r="P80" s="281" t="str">
        <f t="shared" si="27"/>
        <v/>
      </c>
      <c r="Q80" s="280" t="str">
        <f t="shared" si="56"/>
        <v/>
      </c>
      <c r="R80" s="281" t="str">
        <f t="shared" si="28"/>
        <v/>
      </c>
      <c r="S80" s="280" t="str">
        <f t="shared" si="57"/>
        <v/>
      </c>
      <c r="T80" s="281" t="str">
        <f t="shared" si="29"/>
        <v/>
      </c>
      <c r="U80" s="280" t="str">
        <f t="shared" si="58"/>
        <v/>
      </c>
      <c r="V80" s="281" t="str">
        <f t="shared" si="30"/>
        <v/>
      </c>
      <c r="W80" s="280" t="str">
        <f t="shared" si="59"/>
        <v/>
      </c>
      <c r="X80" s="281" t="str">
        <f t="shared" si="31"/>
        <v/>
      </c>
      <c r="Y80" s="280" t="str">
        <f t="shared" si="60"/>
        <v/>
      </c>
      <c r="Z80" s="281" t="str">
        <f t="shared" si="32"/>
        <v/>
      </c>
      <c r="AA80" s="280" t="str">
        <f t="shared" si="61"/>
        <v/>
      </c>
      <c r="AB80" s="281" t="str">
        <f t="shared" si="33"/>
        <v/>
      </c>
      <c r="AC80" s="280" t="str">
        <f t="shared" si="62"/>
        <v/>
      </c>
      <c r="AD80" s="281" t="str">
        <f t="shared" si="34"/>
        <v/>
      </c>
      <c r="AE80" s="280" t="str">
        <f t="shared" si="63"/>
        <v/>
      </c>
      <c r="AF80" s="281" t="str">
        <f t="shared" si="35"/>
        <v/>
      </c>
      <c r="AG80" s="280" t="str">
        <f t="shared" si="64"/>
        <v/>
      </c>
      <c r="AH80" s="281" t="str">
        <f t="shared" si="36"/>
        <v/>
      </c>
      <c r="AI80" s="280" t="str">
        <f t="shared" si="65"/>
        <v/>
      </c>
      <c r="AJ80" s="281" t="str">
        <f t="shared" si="37"/>
        <v/>
      </c>
      <c r="AK80" s="280" t="str">
        <f t="shared" si="66"/>
        <v/>
      </c>
      <c r="AL80" s="281" t="str">
        <f t="shared" si="38"/>
        <v/>
      </c>
      <c r="AM80" s="280" t="str">
        <f t="shared" si="67"/>
        <v/>
      </c>
      <c r="AN80" s="281" t="str">
        <f t="shared" si="39"/>
        <v/>
      </c>
      <c r="AO80" s="280" t="str">
        <f t="shared" si="68"/>
        <v/>
      </c>
      <c r="AP80" s="281" t="str">
        <f t="shared" si="40"/>
        <v/>
      </c>
      <c r="AQ80" s="280" t="str">
        <f t="shared" si="69"/>
        <v/>
      </c>
      <c r="AR80" s="281" t="str">
        <f t="shared" si="41"/>
        <v/>
      </c>
      <c r="AS80" s="280" t="str">
        <f t="shared" si="70"/>
        <v/>
      </c>
      <c r="AT80" s="281" t="str">
        <f t="shared" si="42"/>
        <v/>
      </c>
      <c r="AU80" s="280" t="str">
        <f t="shared" si="71"/>
        <v/>
      </c>
      <c r="AV80" s="281" t="str">
        <f t="shared" si="43"/>
        <v/>
      </c>
      <c r="AW80" s="280" t="str">
        <f t="shared" si="72"/>
        <v/>
      </c>
      <c r="AX80" s="281" t="str">
        <f t="shared" si="44"/>
        <v/>
      </c>
      <c r="AY80" s="280" t="str">
        <f t="shared" si="73"/>
        <v/>
      </c>
      <c r="AZ80" s="281" t="str">
        <f t="shared" si="120"/>
        <v/>
      </c>
      <c r="BA80" s="280" t="str">
        <f t="shared" si="74"/>
        <v/>
      </c>
      <c r="BB80" s="281" t="str">
        <f t="shared" si="121"/>
        <v/>
      </c>
      <c r="BC80" s="280" t="str">
        <f t="shared" si="127"/>
        <v/>
      </c>
      <c r="BD80" s="281" t="str">
        <f t="shared" si="122"/>
        <v/>
      </c>
      <c r="BE80" s="280" t="str">
        <f t="shared" si="128"/>
        <v/>
      </c>
      <c r="BF80" s="75" t="str">
        <f t="shared" si="129"/>
        <v/>
      </c>
      <c r="BG80" s="78" t="str">
        <f t="shared" si="78"/>
        <v/>
      </c>
      <c r="BH80" s="75" t="str">
        <f t="shared" si="130"/>
        <v/>
      </c>
      <c r="BI80" s="78" t="str">
        <f t="shared" si="79"/>
        <v/>
      </c>
      <c r="BJ80" s="75" t="str">
        <f t="shared" si="131"/>
        <v/>
      </c>
      <c r="BK80" s="78" t="str">
        <f t="shared" si="80"/>
        <v/>
      </c>
    </row>
    <row r="81" spans="1:63" s="66" customFormat="1" ht="21" hidden="1" customHeight="1">
      <c r="A81" s="238">
        <f t="shared" si="115"/>
        <v>68</v>
      </c>
      <c r="B81" s="283"/>
      <c r="C81" s="364" t="str">
        <f t="shared" si="123"/>
        <v/>
      </c>
      <c r="D81" s="366" t="str">
        <f t="shared" si="90"/>
        <v/>
      </c>
      <c r="E81" s="280" t="str">
        <f t="shared" si="119"/>
        <v/>
      </c>
      <c r="F81" s="281" t="str">
        <f t="shared" si="91"/>
        <v/>
      </c>
      <c r="G81" s="280" t="str">
        <f t="shared" si="124"/>
        <v/>
      </c>
      <c r="H81" s="281" t="str">
        <f t="shared" si="92"/>
        <v/>
      </c>
      <c r="I81" s="280" t="str">
        <f t="shared" si="125"/>
        <v/>
      </c>
      <c r="J81" s="281" t="str">
        <f t="shared" si="93"/>
        <v/>
      </c>
      <c r="K81" s="280" t="str">
        <f t="shared" si="53"/>
        <v/>
      </c>
      <c r="L81" s="281"/>
      <c r="M81" s="280" t="str">
        <f t="shared" si="126"/>
        <v/>
      </c>
      <c r="N81" s="281" t="str">
        <f t="shared" si="94"/>
        <v/>
      </c>
      <c r="O81" s="280" t="str">
        <f t="shared" si="55"/>
        <v/>
      </c>
      <c r="P81" s="281" t="str">
        <f t="shared" si="27"/>
        <v/>
      </c>
      <c r="Q81" s="280" t="str">
        <f t="shared" si="56"/>
        <v/>
      </c>
      <c r="R81" s="281" t="str">
        <f t="shared" si="28"/>
        <v/>
      </c>
      <c r="S81" s="280" t="str">
        <f t="shared" si="57"/>
        <v/>
      </c>
      <c r="T81" s="281" t="str">
        <f t="shared" si="29"/>
        <v/>
      </c>
      <c r="U81" s="280" t="str">
        <f t="shared" si="58"/>
        <v/>
      </c>
      <c r="V81" s="281" t="str">
        <f t="shared" si="30"/>
        <v/>
      </c>
      <c r="W81" s="280" t="str">
        <f t="shared" si="59"/>
        <v/>
      </c>
      <c r="X81" s="281" t="str">
        <f t="shared" si="31"/>
        <v/>
      </c>
      <c r="Y81" s="280" t="str">
        <f t="shared" si="60"/>
        <v/>
      </c>
      <c r="Z81" s="281" t="str">
        <f t="shared" si="32"/>
        <v/>
      </c>
      <c r="AA81" s="280" t="str">
        <f t="shared" si="61"/>
        <v/>
      </c>
      <c r="AB81" s="281" t="str">
        <f t="shared" si="33"/>
        <v/>
      </c>
      <c r="AC81" s="280" t="str">
        <f t="shared" si="62"/>
        <v/>
      </c>
      <c r="AD81" s="281" t="str">
        <f t="shared" si="34"/>
        <v/>
      </c>
      <c r="AE81" s="280" t="str">
        <f t="shared" si="63"/>
        <v/>
      </c>
      <c r="AF81" s="281" t="str">
        <f t="shared" si="35"/>
        <v/>
      </c>
      <c r="AG81" s="280" t="str">
        <f t="shared" si="64"/>
        <v/>
      </c>
      <c r="AH81" s="281" t="str">
        <f t="shared" si="36"/>
        <v/>
      </c>
      <c r="AI81" s="280" t="str">
        <f t="shared" si="65"/>
        <v/>
      </c>
      <c r="AJ81" s="281" t="str">
        <f t="shared" si="37"/>
        <v/>
      </c>
      <c r="AK81" s="280" t="str">
        <f t="shared" si="66"/>
        <v/>
      </c>
      <c r="AL81" s="281" t="str">
        <f t="shared" si="38"/>
        <v/>
      </c>
      <c r="AM81" s="280" t="str">
        <f t="shared" si="67"/>
        <v/>
      </c>
      <c r="AN81" s="281" t="str">
        <f t="shared" si="39"/>
        <v/>
      </c>
      <c r="AO81" s="280" t="str">
        <f t="shared" si="68"/>
        <v/>
      </c>
      <c r="AP81" s="281" t="str">
        <f t="shared" si="40"/>
        <v/>
      </c>
      <c r="AQ81" s="280" t="str">
        <f t="shared" si="69"/>
        <v/>
      </c>
      <c r="AR81" s="281" t="str">
        <f t="shared" si="41"/>
        <v/>
      </c>
      <c r="AS81" s="280" t="str">
        <f t="shared" si="70"/>
        <v/>
      </c>
      <c r="AT81" s="281" t="str">
        <f t="shared" si="42"/>
        <v/>
      </c>
      <c r="AU81" s="280" t="str">
        <f t="shared" si="71"/>
        <v/>
      </c>
      <c r="AV81" s="281" t="str">
        <f t="shared" si="43"/>
        <v/>
      </c>
      <c r="AW81" s="280" t="str">
        <f t="shared" si="72"/>
        <v/>
      </c>
      <c r="AX81" s="281" t="str">
        <f t="shared" si="44"/>
        <v/>
      </c>
      <c r="AY81" s="280" t="str">
        <f t="shared" si="73"/>
        <v/>
      </c>
      <c r="AZ81" s="281" t="str">
        <f t="shared" si="120"/>
        <v/>
      </c>
      <c r="BA81" s="280" t="str">
        <f t="shared" si="74"/>
        <v/>
      </c>
      <c r="BB81" s="281" t="str">
        <f t="shared" si="121"/>
        <v/>
      </c>
      <c r="BC81" s="280" t="str">
        <f t="shared" si="127"/>
        <v/>
      </c>
      <c r="BD81" s="281" t="str">
        <f t="shared" si="122"/>
        <v/>
      </c>
      <c r="BE81" s="280" t="str">
        <f t="shared" si="128"/>
        <v/>
      </c>
      <c r="BF81" s="75" t="str">
        <f t="shared" si="129"/>
        <v/>
      </c>
      <c r="BG81" s="78" t="str">
        <f t="shared" si="78"/>
        <v/>
      </c>
      <c r="BH81" s="75" t="str">
        <f t="shared" si="130"/>
        <v/>
      </c>
      <c r="BI81" s="78" t="str">
        <f t="shared" si="79"/>
        <v/>
      </c>
      <c r="BJ81" s="75" t="str">
        <f t="shared" si="131"/>
        <v/>
      </c>
      <c r="BK81" s="78" t="str">
        <f t="shared" si="80"/>
        <v/>
      </c>
    </row>
    <row r="82" spans="1:63" s="66" customFormat="1" ht="21" hidden="1" customHeight="1">
      <c r="A82" s="238">
        <f t="shared" si="115"/>
        <v>69</v>
      </c>
      <c r="B82" s="283"/>
      <c r="C82" s="364" t="str">
        <f t="shared" si="123"/>
        <v/>
      </c>
      <c r="D82" s="366" t="str">
        <f t="shared" si="90"/>
        <v/>
      </c>
      <c r="E82" s="280" t="str">
        <f t="shared" si="119"/>
        <v/>
      </c>
      <c r="F82" s="281" t="str">
        <f t="shared" si="91"/>
        <v/>
      </c>
      <c r="G82" s="280" t="str">
        <f t="shared" si="124"/>
        <v/>
      </c>
      <c r="H82" s="281" t="str">
        <f t="shared" si="92"/>
        <v/>
      </c>
      <c r="I82" s="280" t="str">
        <f t="shared" si="125"/>
        <v/>
      </c>
      <c r="J82" s="281" t="str">
        <f t="shared" si="93"/>
        <v/>
      </c>
      <c r="K82" s="280" t="str">
        <f t="shared" si="53"/>
        <v/>
      </c>
      <c r="L82" s="281"/>
      <c r="M82" s="280" t="str">
        <f t="shared" si="126"/>
        <v/>
      </c>
      <c r="N82" s="281" t="str">
        <f t="shared" si="94"/>
        <v/>
      </c>
      <c r="O82" s="280" t="str">
        <f t="shared" si="55"/>
        <v/>
      </c>
      <c r="P82" s="281" t="str">
        <f t="shared" si="27"/>
        <v/>
      </c>
      <c r="Q82" s="280" t="str">
        <f t="shared" si="56"/>
        <v/>
      </c>
      <c r="R82" s="281" t="str">
        <f t="shared" si="28"/>
        <v/>
      </c>
      <c r="S82" s="280" t="str">
        <f t="shared" si="57"/>
        <v/>
      </c>
      <c r="T82" s="281" t="str">
        <f t="shared" si="29"/>
        <v/>
      </c>
      <c r="U82" s="280" t="str">
        <f t="shared" si="58"/>
        <v/>
      </c>
      <c r="V82" s="281" t="str">
        <f t="shared" si="30"/>
        <v/>
      </c>
      <c r="W82" s="280" t="str">
        <f t="shared" si="59"/>
        <v/>
      </c>
      <c r="X82" s="281" t="str">
        <f t="shared" si="31"/>
        <v/>
      </c>
      <c r="Y82" s="280" t="str">
        <f t="shared" si="60"/>
        <v/>
      </c>
      <c r="Z82" s="281" t="str">
        <f t="shared" si="32"/>
        <v/>
      </c>
      <c r="AA82" s="280" t="str">
        <f t="shared" si="61"/>
        <v/>
      </c>
      <c r="AB82" s="281" t="str">
        <f t="shared" si="33"/>
        <v/>
      </c>
      <c r="AC82" s="280" t="str">
        <f t="shared" si="62"/>
        <v/>
      </c>
      <c r="AD82" s="281" t="str">
        <f t="shared" si="34"/>
        <v/>
      </c>
      <c r="AE82" s="280" t="str">
        <f t="shared" si="63"/>
        <v/>
      </c>
      <c r="AF82" s="281" t="str">
        <f t="shared" si="35"/>
        <v/>
      </c>
      <c r="AG82" s="280" t="str">
        <f t="shared" si="64"/>
        <v/>
      </c>
      <c r="AH82" s="281" t="str">
        <f t="shared" si="36"/>
        <v/>
      </c>
      <c r="AI82" s="280" t="str">
        <f t="shared" si="65"/>
        <v/>
      </c>
      <c r="AJ82" s="281" t="str">
        <f t="shared" si="37"/>
        <v/>
      </c>
      <c r="AK82" s="280" t="str">
        <f t="shared" si="66"/>
        <v/>
      </c>
      <c r="AL82" s="281" t="str">
        <f t="shared" si="38"/>
        <v/>
      </c>
      <c r="AM82" s="280" t="str">
        <f t="shared" si="67"/>
        <v/>
      </c>
      <c r="AN82" s="281" t="str">
        <f t="shared" si="39"/>
        <v/>
      </c>
      <c r="AO82" s="280" t="str">
        <f t="shared" si="68"/>
        <v/>
      </c>
      <c r="AP82" s="281" t="str">
        <f t="shared" si="40"/>
        <v/>
      </c>
      <c r="AQ82" s="280" t="str">
        <f t="shared" si="69"/>
        <v/>
      </c>
      <c r="AR82" s="281" t="str">
        <f t="shared" si="41"/>
        <v/>
      </c>
      <c r="AS82" s="280" t="str">
        <f t="shared" si="70"/>
        <v/>
      </c>
      <c r="AT82" s="281" t="str">
        <f t="shared" si="42"/>
        <v/>
      </c>
      <c r="AU82" s="280" t="str">
        <f t="shared" si="71"/>
        <v/>
      </c>
      <c r="AV82" s="281" t="str">
        <f t="shared" si="43"/>
        <v/>
      </c>
      <c r="AW82" s="280" t="str">
        <f t="shared" si="72"/>
        <v/>
      </c>
      <c r="AX82" s="281" t="str">
        <f t="shared" si="44"/>
        <v/>
      </c>
      <c r="AY82" s="280" t="str">
        <f t="shared" si="73"/>
        <v/>
      </c>
      <c r="AZ82" s="281" t="str">
        <f t="shared" si="120"/>
        <v/>
      </c>
      <c r="BA82" s="280" t="str">
        <f t="shared" si="74"/>
        <v/>
      </c>
      <c r="BB82" s="281" t="str">
        <f t="shared" si="121"/>
        <v/>
      </c>
      <c r="BC82" s="280" t="str">
        <f t="shared" si="127"/>
        <v/>
      </c>
      <c r="BD82" s="281" t="str">
        <f t="shared" si="122"/>
        <v/>
      </c>
      <c r="BE82" s="280" t="str">
        <f t="shared" si="128"/>
        <v/>
      </c>
      <c r="BF82" s="75" t="str">
        <f t="shared" si="129"/>
        <v/>
      </c>
      <c r="BG82" s="78" t="str">
        <f t="shared" si="78"/>
        <v/>
      </c>
      <c r="BH82" s="75" t="str">
        <f t="shared" si="130"/>
        <v/>
      </c>
      <c r="BI82" s="78" t="str">
        <f t="shared" si="79"/>
        <v/>
      </c>
      <c r="BJ82" s="75" t="str">
        <f t="shared" si="131"/>
        <v/>
      </c>
      <c r="BK82" s="78" t="str">
        <f t="shared" si="80"/>
        <v/>
      </c>
    </row>
    <row r="83" spans="1:63" s="66" customFormat="1" ht="21" hidden="1" customHeight="1">
      <c r="A83" s="238">
        <f t="shared" si="115"/>
        <v>70</v>
      </c>
      <c r="B83" s="283"/>
      <c r="C83" s="364" t="str">
        <f t="shared" si="123"/>
        <v/>
      </c>
      <c r="D83" s="366" t="str">
        <f t="shared" si="90"/>
        <v/>
      </c>
      <c r="E83" s="280" t="str">
        <f t="shared" si="119"/>
        <v/>
      </c>
      <c r="F83" s="281" t="str">
        <f t="shared" si="91"/>
        <v/>
      </c>
      <c r="G83" s="280" t="str">
        <f t="shared" si="124"/>
        <v/>
      </c>
      <c r="H83" s="281" t="str">
        <f t="shared" si="92"/>
        <v/>
      </c>
      <c r="I83" s="280" t="str">
        <f t="shared" si="125"/>
        <v/>
      </c>
      <c r="J83" s="281" t="str">
        <f t="shared" si="93"/>
        <v/>
      </c>
      <c r="K83" s="280" t="str">
        <f t="shared" si="53"/>
        <v/>
      </c>
      <c r="L83" s="281"/>
      <c r="M83" s="280" t="str">
        <f t="shared" si="126"/>
        <v/>
      </c>
      <c r="N83" s="281" t="str">
        <f t="shared" si="94"/>
        <v/>
      </c>
      <c r="O83" s="280" t="str">
        <f t="shared" si="55"/>
        <v/>
      </c>
      <c r="P83" s="281" t="str">
        <f t="shared" si="27"/>
        <v/>
      </c>
      <c r="Q83" s="280" t="str">
        <f t="shared" si="56"/>
        <v/>
      </c>
      <c r="R83" s="281" t="str">
        <f t="shared" si="28"/>
        <v/>
      </c>
      <c r="S83" s="280" t="str">
        <f t="shared" si="57"/>
        <v/>
      </c>
      <c r="T83" s="281" t="str">
        <f t="shared" si="29"/>
        <v/>
      </c>
      <c r="U83" s="280" t="str">
        <f t="shared" si="58"/>
        <v/>
      </c>
      <c r="V83" s="281" t="str">
        <f t="shared" si="30"/>
        <v/>
      </c>
      <c r="W83" s="280" t="str">
        <f t="shared" si="59"/>
        <v/>
      </c>
      <c r="X83" s="281" t="str">
        <f t="shared" si="31"/>
        <v/>
      </c>
      <c r="Y83" s="280" t="str">
        <f t="shared" si="60"/>
        <v/>
      </c>
      <c r="Z83" s="281" t="str">
        <f t="shared" si="32"/>
        <v/>
      </c>
      <c r="AA83" s="280" t="str">
        <f t="shared" si="61"/>
        <v/>
      </c>
      <c r="AB83" s="281" t="str">
        <f t="shared" si="33"/>
        <v/>
      </c>
      <c r="AC83" s="280" t="str">
        <f t="shared" si="62"/>
        <v/>
      </c>
      <c r="AD83" s="281" t="str">
        <f t="shared" si="34"/>
        <v/>
      </c>
      <c r="AE83" s="280" t="str">
        <f t="shared" si="63"/>
        <v/>
      </c>
      <c r="AF83" s="281" t="str">
        <f t="shared" si="35"/>
        <v/>
      </c>
      <c r="AG83" s="280" t="str">
        <f t="shared" si="64"/>
        <v/>
      </c>
      <c r="AH83" s="281" t="str">
        <f t="shared" si="36"/>
        <v/>
      </c>
      <c r="AI83" s="280" t="str">
        <f t="shared" si="65"/>
        <v/>
      </c>
      <c r="AJ83" s="281" t="str">
        <f t="shared" si="37"/>
        <v/>
      </c>
      <c r="AK83" s="280" t="str">
        <f t="shared" si="66"/>
        <v/>
      </c>
      <c r="AL83" s="281" t="str">
        <f t="shared" si="38"/>
        <v/>
      </c>
      <c r="AM83" s="280" t="str">
        <f t="shared" si="67"/>
        <v/>
      </c>
      <c r="AN83" s="281" t="str">
        <f t="shared" si="39"/>
        <v/>
      </c>
      <c r="AO83" s="280" t="str">
        <f t="shared" si="68"/>
        <v/>
      </c>
      <c r="AP83" s="281" t="str">
        <f t="shared" si="40"/>
        <v/>
      </c>
      <c r="AQ83" s="280" t="str">
        <f t="shared" si="69"/>
        <v/>
      </c>
      <c r="AR83" s="281" t="str">
        <f t="shared" si="41"/>
        <v/>
      </c>
      <c r="AS83" s="280" t="str">
        <f t="shared" si="70"/>
        <v/>
      </c>
      <c r="AT83" s="281" t="str">
        <f t="shared" si="42"/>
        <v/>
      </c>
      <c r="AU83" s="280" t="str">
        <f t="shared" si="71"/>
        <v/>
      </c>
      <c r="AV83" s="281" t="str">
        <f t="shared" si="43"/>
        <v/>
      </c>
      <c r="AW83" s="280" t="str">
        <f t="shared" si="72"/>
        <v/>
      </c>
      <c r="AX83" s="281" t="str">
        <f t="shared" si="44"/>
        <v/>
      </c>
      <c r="AY83" s="280" t="str">
        <f t="shared" si="73"/>
        <v/>
      </c>
      <c r="AZ83" s="281" t="str">
        <f t="shared" si="120"/>
        <v/>
      </c>
      <c r="BA83" s="280" t="str">
        <f t="shared" si="74"/>
        <v/>
      </c>
      <c r="BB83" s="281" t="str">
        <f t="shared" si="121"/>
        <v/>
      </c>
      <c r="BC83" s="280" t="str">
        <f t="shared" si="127"/>
        <v/>
      </c>
      <c r="BD83" s="281" t="str">
        <f t="shared" si="122"/>
        <v/>
      </c>
      <c r="BE83" s="280" t="str">
        <f t="shared" si="128"/>
        <v/>
      </c>
      <c r="BF83" s="75" t="str">
        <f t="shared" si="129"/>
        <v/>
      </c>
      <c r="BG83" s="78" t="str">
        <f t="shared" si="78"/>
        <v/>
      </c>
      <c r="BH83" s="75" t="str">
        <f t="shared" si="130"/>
        <v/>
      </c>
      <c r="BI83" s="78" t="str">
        <f t="shared" si="79"/>
        <v/>
      </c>
      <c r="BJ83" s="75" t="str">
        <f t="shared" si="131"/>
        <v/>
      </c>
      <c r="BK83" s="78" t="str">
        <f t="shared" si="80"/>
        <v/>
      </c>
    </row>
    <row r="84" spans="1:63" s="66" customFormat="1" ht="21" hidden="1" customHeight="1">
      <c r="A84" s="238">
        <f t="shared" si="115"/>
        <v>71</v>
      </c>
      <c r="B84" s="283"/>
      <c r="C84" s="364" t="str">
        <f t="shared" si="123"/>
        <v/>
      </c>
      <c r="D84" s="366" t="str">
        <f t="shared" si="90"/>
        <v/>
      </c>
      <c r="E84" s="280" t="str">
        <f t="shared" si="119"/>
        <v/>
      </c>
      <c r="F84" s="281" t="str">
        <f t="shared" si="91"/>
        <v/>
      </c>
      <c r="G84" s="280" t="str">
        <f t="shared" si="124"/>
        <v/>
      </c>
      <c r="H84" s="281" t="str">
        <f t="shared" si="92"/>
        <v/>
      </c>
      <c r="I84" s="280" t="str">
        <f t="shared" si="125"/>
        <v/>
      </c>
      <c r="J84" s="281" t="str">
        <f t="shared" si="93"/>
        <v/>
      </c>
      <c r="K84" s="280" t="str">
        <f t="shared" si="53"/>
        <v/>
      </c>
      <c r="L84" s="281"/>
      <c r="M84" s="280" t="str">
        <f t="shared" si="126"/>
        <v/>
      </c>
      <c r="N84" s="281" t="str">
        <f t="shared" si="94"/>
        <v/>
      </c>
      <c r="O84" s="280" t="str">
        <f t="shared" si="55"/>
        <v/>
      </c>
      <c r="P84" s="281" t="str">
        <f t="shared" si="27"/>
        <v/>
      </c>
      <c r="Q84" s="280" t="str">
        <f t="shared" si="56"/>
        <v/>
      </c>
      <c r="R84" s="281" t="str">
        <f t="shared" si="28"/>
        <v/>
      </c>
      <c r="S84" s="280" t="str">
        <f t="shared" si="57"/>
        <v/>
      </c>
      <c r="T84" s="281" t="str">
        <f t="shared" si="29"/>
        <v/>
      </c>
      <c r="U84" s="280" t="str">
        <f t="shared" si="58"/>
        <v/>
      </c>
      <c r="V84" s="281" t="str">
        <f t="shared" si="30"/>
        <v/>
      </c>
      <c r="W84" s="280" t="str">
        <f t="shared" si="59"/>
        <v/>
      </c>
      <c r="X84" s="281" t="str">
        <f t="shared" si="31"/>
        <v/>
      </c>
      <c r="Y84" s="280" t="str">
        <f t="shared" si="60"/>
        <v/>
      </c>
      <c r="Z84" s="281" t="str">
        <f t="shared" si="32"/>
        <v/>
      </c>
      <c r="AA84" s="280" t="str">
        <f t="shared" si="61"/>
        <v/>
      </c>
      <c r="AB84" s="281" t="str">
        <f t="shared" si="33"/>
        <v/>
      </c>
      <c r="AC84" s="280" t="str">
        <f t="shared" si="62"/>
        <v/>
      </c>
      <c r="AD84" s="281" t="str">
        <f t="shared" si="34"/>
        <v/>
      </c>
      <c r="AE84" s="280" t="str">
        <f t="shared" si="63"/>
        <v/>
      </c>
      <c r="AF84" s="281" t="str">
        <f t="shared" si="35"/>
        <v/>
      </c>
      <c r="AG84" s="280" t="str">
        <f t="shared" si="64"/>
        <v/>
      </c>
      <c r="AH84" s="281" t="str">
        <f t="shared" si="36"/>
        <v/>
      </c>
      <c r="AI84" s="280" t="str">
        <f t="shared" si="65"/>
        <v/>
      </c>
      <c r="AJ84" s="281" t="str">
        <f t="shared" si="37"/>
        <v/>
      </c>
      <c r="AK84" s="280" t="str">
        <f t="shared" si="66"/>
        <v/>
      </c>
      <c r="AL84" s="281" t="str">
        <f t="shared" si="38"/>
        <v/>
      </c>
      <c r="AM84" s="280" t="str">
        <f t="shared" si="67"/>
        <v/>
      </c>
      <c r="AN84" s="281" t="str">
        <f t="shared" si="39"/>
        <v/>
      </c>
      <c r="AO84" s="280" t="str">
        <f t="shared" si="68"/>
        <v/>
      </c>
      <c r="AP84" s="281" t="str">
        <f t="shared" si="40"/>
        <v/>
      </c>
      <c r="AQ84" s="280" t="str">
        <f t="shared" si="69"/>
        <v/>
      </c>
      <c r="AR84" s="281" t="str">
        <f t="shared" si="41"/>
        <v/>
      </c>
      <c r="AS84" s="280" t="str">
        <f t="shared" si="70"/>
        <v/>
      </c>
      <c r="AT84" s="281" t="str">
        <f t="shared" si="42"/>
        <v/>
      </c>
      <c r="AU84" s="280" t="str">
        <f t="shared" si="71"/>
        <v/>
      </c>
      <c r="AV84" s="281" t="str">
        <f t="shared" si="43"/>
        <v/>
      </c>
      <c r="AW84" s="280" t="str">
        <f t="shared" si="72"/>
        <v/>
      </c>
      <c r="AX84" s="281" t="str">
        <f t="shared" si="44"/>
        <v/>
      </c>
      <c r="AY84" s="280" t="str">
        <f t="shared" si="73"/>
        <v/>
      </c>
      <c r="AZ84" s="281" t="str">
        <f t="shared" si="120"/>
        <v/>
      </c>
      <c r="BA84" s="280" t="str">
        <f t="shared" si="74"/>
        <v/>
      </c>
      <c r="BB84" s="281" t="str">
        <f t="shared" si="121"/>
        <v/>
      </c>
      <c r="BC84" s="280" t="str">
        <f t="shared" si="127"/>
        <v/>
      </c>
      <c r="BD84" s="281" t="str">
        <f t="shared" si="122"/>
        <v/>
      </c>
      <c r="BE84" s="280" t="str">
        <f t="shared" si="128"/>
        <v/>
      </c>
      <c r="BF84" s="75" t="str">
        <f t="shared" si="129"/>
        <v/>
      </c>
      <c r="BG84" s="78" t="str">
        <f t="shared" si="78"/>
        <v/>
      </c>
      <c r="BH84" s="75" t="str">
        <f t="shared" si="130"/>
        <v/>
      </c>
      <c r="BI84" s="78" t="str">
        <f t="shared" si="79"/>
        <v/>
      </c>
      <c r="BJ84" s="75" t="str">
        <f t="shared" si="131"/>
        <v/>
      </c>
      <c r="BK84" s="78" t="str">
        <f t="shared" si="80"/>
        <v/>
      </c>
    </row>
    <row r="85" spans="1:63" s="66" customFormat="1" ht="21" hidden="1" customHeight="1">
      <c r="A85" s="238">
        <f t="shared" si="115"/>
        <v>72</v>
      </c>
      <c r="B85" s="283"/>
      <c r="C85" s="364" t="str">
        <f t="shared" si="123"/>
        <v/>
      </c>
      <c r="D85" s="366" t="str">
        <f t="shared" si="90"/>
        <v/>
      </c>
      <c r="E85" s="280" t="str">
        <f t="shared" si="119"/>
        <v/>
      </c>
      <c r="F85" s="281" t="str">
        <f t="shared" si="91"/>
        <v/>
      </c>
      <c r="G85" s="280" t="str">
        <f t="shared" si="124"/>
        <v/>
      </c>
      <c r="H85" s="281" t="str">
        <f t="shared" si="92"/>
        <v/>
      </c>
      <c r="I85" s="280" t="str">
        <f t="shared" si="125"/>
        <v/>
      </c>
      <c r="J85" s="281" t="str">
        <f t="shared" si="93"/>
        <v/>
      </c>
      <c r="K85" s="280" t="str">
        <f t="shared" si="53"/>
        <v/>
      </c>
      <c r="L85" s="281"/>
      <c r="M85" s="280" t="str">
        <f t="shared" si="126"/>
        <v/>
      </c>
      <c r="N85" s="281" t="str">
        <f t="shared" si="94"/>
        <v/>
      </c>
      <c r="O85" s="280" t="str">
        <f t="shared" si="55"/>
        <v/>
      </c>
      <c r="P85" s="281" t="str">
        <f t="shared" si="27"/>
        <v/>
      </c>
      <c r="Q85" s="280" t="str">
        <f t="shared" si="56"/>
        <v/>
      </c>
      <c r="R85" s="281" t="str">
        <f t="shared" si="28"/>
        <v/>
      </c>
      <c r="S85" s="280" t="str">
        <f t="shared" si="57"/>
        <v/>
      </c>
      <c r="T85" s="281" t="str">
        <f t="shared" si="29"/>
        <v/>
      </c>
      <c r="U85" s="280" t="str">
        <f t="shared" si="58"/>
        <v/>
      </c>
      <c r="V85" s="281" t="str">
        <f t="shared" si="30"/>
        <v/>
      </c>
      <c r="W85" s="280" t="str">
        <f t="shared" si="59"/>
        <v/>
      </c>
      <c r="X85" s="281" t="str">
        <f t="shared" si="31"/>
        <v/>
      </c>
      <c r="Y85" s="280" t="str">
        <f t="shared" si="60"/>
        <v/>
      </c>
      <c r="Z85" s="281" t="str">
        <f t="shared" si="32"/>
        <v/>
      </c>
      <c r="AA85" s="280" t="str">
        <f t="shared" si="61"/>
        <v/>
      </c>
      <c r="AB85" s="281" t="str">
        <f t="shared" si="33"/>
        <v/>
      </c>
      <c r="AC85" s="280" t="str">
        <f t="shared" si="62"/>
        <v/>
      </c>
      <c r="AD85" s="281" t="str">
        <f t="shared" si="34"/>
        <v/>
      </c>
      <c r="AE85" s="280" t="str">
        <f t="shared" si="63"/>
        <v/>
      </c>
      <c r="AF85" s="281" t="str">
        <f t="shared" si="35"/>
        <v/>
      </c>
      <c r="AG85" s="280" t="str">
        <f t="shared" si="64"/>
        <v/>
      </c>
      <c r="AH85" s="281" t="str">
        <f t="shared" si="36"/>
        <v/>
      </c>
      <c r="AI85" s="280" t="str">
        <f t="shared" si="65"/>
        <v/>
      </c>
      <c r="AJ85" s="281" t="str">
        <f t="shared" si="37"/>
        <v/>
      </c>
      <c r="AK85" s="280" t="str">
        <f t="shared" si="66"/>
        <v/>
      </c>
      <c r="AL85" s="281" t="str">
        <f t="shared" si="38"/>
        <v/>
      </c>
      <c r="AM85" s="280" t="str">
        <f t="shared" si="67"/>
        <v/>
      </c>
      <c r="AN85" s="281" t="str">
        <f t="shared" si="39"/>
        <v/>
      </c>
      <c r="AO85" s="280" t="str">
        <f t="shared" si="68"/>
        <v/>
      </c>
      <c r="AP85" s="281" t="str">
        <f t="shared" si="40"/>
        <v/>
      </c>
      <c r="AQ85" s="280" t="str">
        <f t="shared" si="69"/>
        <v/>
      </c>
      <c r="AR85" s="281" t="str">
        <f t="shared" si="41"/>
        <v/>
      </c>
      <c r="AS85" s="280" t="str">
        <f t="shared" si="70"/>
        <v/>
      </c>
      <c r="AT85" s="281" t="str">
        <f t="shared" si="42"/>
        <v/>
      </c>
      <c r="AU85" s="280" t="str">
        <f t="shared" si="71"/>
        <v/>
      </c>
      <c r="AV85" s="281" t="str">
        <f t="shared" si="43"/>
        <v/>
      </c>
      <c r="AW85" s="280" t="str">
        <f t="shared" si="72"/>
        <v/>
      </c>
      <c r="AX85" s="281" t="str">
        <f t="shared" si="44"/>
        <v/>
      </c>
      <c r="AY85" s="280" t="str">
        <f t="shared" si="73"/>
        <v/>
      </c>
      <c r="AZ85" s="281" t="str">
        <f t="shared" si="120"/>
        <v/>
      </c>
      <c r="BA85" s="280" t="str">
        <f t="shared" si="74"/>
        <v/>
      </c>
      <c r="BB85" s="281" t="str">
        <f t="shared" si="121"/>
        <v/>
      </c>
      <c r="BC85" s="280" t="str">
        <f t="shared" si="127"/>
        <v/>
      </c>
      <c r="BD85" s="281" t="str">
        <f t="shared" si="122"/>
        <v/>
      </c>
      <c r="BE85" s="280" t="str">
        <f t="shared" si="128"/>
        <v/>
      </c>
      <c r="BF85" s="75" t="str">
        <f t="shared" si="129"/>
        <v/>
      </c>
      <c r="BG85" s="78" t="str">
        <f t="shared" si="78"/>
        <v/>
      </c>
      <c r="BH85" s="75" t="str">
        <f t="shared" si="130"/>
        <v/>
      </c>
      <c r="BI85" s="78" t="str">
        <f t="shared" si="79"/>
        <v/>
      </c>
      <c r="BJ85" s="75" t="str">
        <f t="shared" si="131"/>
        <v/>
      </c>
      <c r="BK85" s="78" t="str">
        <f t="shared" si="80"/>
        <v/>
      </c>
    </row>
    <row r="86" spans="1:63" s="66" customFormat="1" ht="21" hidden="1" customHeight="1">
      <c r="A86" s="238">
        <f t="shared" si="115"/>
        <v>73</v>
      </c>
      <c r="B86" s="283"/>
      <c r="C86" s="364" t="str">
        <f t="shared" si="123"/>
        <v/>
      </c>
      <c r="D86" s="366" t="str">
        <f t="shared" si="90"/>
        <v/>
      </c>
      <c r="E86" s="280" t="str">
        <f t="shared" si="119"/>
        <v/>
      </c>
      <c r="F86" s="281" t="str">
        <f t="shared" si="91"/>
        <v/>
      </c>
      <c r="G86" s="280" t="str">
        <f t="shared" si="124"/>
        <v/>
      </c>
      <c r="H86" s="281" t="str">
        <f t="shared" si="92"/>
        <v/>
      </c>
      <c r="I86" s="280" t="str">
        <f t="shared" si="125"/>
        <v/>
      </c>
      <c r="J86" s="281" t="str">
        <f t="shared" si="93"/>
        <v/>
      </c>
      <c r="K86" s="280" t="str">
        <f t="shared" si="53"/>
        <v/>
      </c>
      <c r="L86" s="281"/>
      <c r="M86" s="280" t="str">
        <f t="shared" si="126"/>
        <v/>
      </c>
      <c r="N86" s="281" t="str">
        <f t="shared" si="94"/>
        <v/>
      </c>
      <c r="O86" s="280" t="str">
        <f t="shared" si="55"/>
        <v/>
      </c>
      <c r="P86" s="281" t="str">
        <f t="shared" si="27"/>
        <v/>
      </c>
      <c r="Q86" s="280" t="str">
        <f t="shared" si="56"/>
        <v/>
      </c>
      <c r="R86" s="281" t="str">
        <f t="shared" si="28"/>
        <v/>
      </c>
      <c r="S86" s="280" t="str">
        <f t="shared" si="57"/>
        <v/>
      </c>
      <c r="T86" s="281" t="str">
        <f t="shared" si="29"/>
        <v/>
      </c>
      <c r="U86" s="280" t="str">
        <f t="shared" si="58"/>
        <v/>
      </c>
      <c r="V86" s="281" t="str">
        <f t="shared" si="30"/>
        <v/>
      </c>
      <c r="W86" s="280" t="str">
        <f t="shared" si="59"/>
        <v/>
      </c>
      <c r="X86" s="281" t="str">
        <f t="shared" si="31"/>
        <v/>
      </c>
      <c r="Y86" s="280" t="str">
        <f t="shared" si="60"/>
        <v/>
      </c>
      <c r="Z86" s="281" t="str">
        <f t="shared" si="32"/>
        <v/>
      </c>
      <c r="AA86" s="280" t="str">
        <f t="shared" si="61"/>
        <v/>
      </c>
      <c r="AB86" s="281" t="str">
        <f t="shared" si="33"/>
        <v/>
      </c>
      <c r="AC86" s="280" t="str">
        <f t="shared" si="62"/>
        <v/>
      </c>
      <c r="AD86" s="281" t="str">
        <f t="shared" si="34"/>
        <v/>
      </c>
      <c r="AE86" s="280" t="str">
        <f t="shared" si="63"/>
        <v/>
      </c>
      <c r="AF86" s="281" t="str">
        <f t="shared" si="35"/>
        <v/>
      </c>
      <c r="AG86" s="280" t="str">
        <f t="shared" si="64"/>
        <v/>
      </c>
      <c r="AH86" s="281" t="str">
        <f t="shared" si="36"/>
        <v/>
      </c>
      <c r="AI86" s="280" t="str">
        <f t="shared" si="65"/>
        <v/>
      </c>
      <c r="AJ86" s="281" t="str">
        <f t="shared" si="37"/>
        <v/>
      </c>
      <c r="AK86" s="280" t="str">
        <f t="shared" si="66"/>
        <v/>
      </c>
      <c r="AL86" s="281" t="str">
        <f t="shared" si="38"/>
        <v/>
      </c>
      <c r="AM86" s="280" t="str">
        <f t="shared" si="67"/>
        <v/>
      </c>
      <c r="AN86" s="281" t="str">
        <f t="shared" si="39"/>
        <v/>
      </c>
      <c r="AO86" s="280" t="str">
        <f t="shared" si="68"/>
        <v/>
      </c>
      <c r="AP86" s="281" t="str">
        <f t="shared" si="40"/>
        <v/>
      </c>
      <c r="AQ86" s="280" t="str">
        <f t="shared" si="69"/>
        <v/>
      </c>
      <c r="AR86" s="281" t="str">
        <f t="shared" si="41"/>
        <v/>
      </c>
      <c r="AS86" s="280" t="str">
        <f t="shared" si="70"/>
        <v/>
      </c>
      <c r="AT86" s="281" t="str">
        <f t="shared" si="42"/>
        <v/>
      </c>
      <c r="AU86" s="280" t="str">
        <f t="shared" si="71"/>
        <v/>
      </c>
      <c r="AV86" s="281" t="str">
        <f t="shared" si="43"/>
        <v/>
      </c>
      <c r="AW86" s="280" t="str">
        <f t="shared" si="72"/>
        <v/>
      </c>
      <c r="AX86" s="281" t="str">
        <f t="shared" si="44"/>
        <v/>
      </c>
      <c r="AY86" s="280" t="str">
        <f t="shared" si="73"/>
        <v/>
      </c>
      <c r="AZ86" s="281" t="str">
        <f t="shared" si="120"/>
        <v/>
      </c>
      <c r="BA86" s="280" t="str">
        <f t="shared" si="74"/>
        <v/>
      </c>
      <c r="BB86" s="281" t="str">
        <f t="shared" si="121"/>
        <v/>
      </c>
      <c r="BC86" s="280" t="str">
        <f t="shared" si="127"/>
        <v/>
      </c>
      <c r="BD86" s="281" t="str">
        <f t="shared" si="122"/>
        <v/>
      </c>
      <c r="BE86" s="280" t="str">
        <f t="shared" si="128"/>
        <v/>
      </c>
      <c r="BF86" s="75" t="str">
        <f t="shared" si="129"/>
        <v/>
      </c>
      <c r="BG86" s="78" t="str">
        <f t="shared" si="78"/>
        <v/>
      </c>
      <c r="BH86" s="75" t="str">
        <f t="shared" si="130"/>
        <v/>
      </c>
      <c r="BI86" s="78" t="str">
        <f t="shared" si="79"/>
        <v/>
      </c>
      <c r="BJ86" s="75" t="str">
        <f t="shared" si="131"/>
        <v/>
      </c>
      <c r="BK86" s="78" t="str">
        <f t="shared" si="80"/>
        <v/>
      </c>
    </row>
    <row r="87" spans="1:63" s="66" customFormat="1" ht="21" hidden="1" customHeight="1">
      <c r="A87" s="238">
        <f t="shared" si="115"/>
        <v>74</v>
      </c>
      <c r="B87" s="283"/>
      <c r="C87" s="364" t="str">
        <f t="shared" si="123"/>
        <v/>
      </c>
      <c r="D87" s="366" t="str">
        <f t="shared" si="90"/>
        <v/>
      </c>
      <c r="E87" s="280" t="str">
        <f t="shared" si="119"/>
        <v/>
      </c>
      <c r="F87" s="281" t="str">
        <f t="shared" si="91"/>
        <v/>
      </c>
      <c r="G87" s="280" t="str">
        <f t="shared" si="124"/>
        <v/>
      </c>
      <c r="H87" s="281" t="str">
        <f t="shared" si="92"/>
        <v/>
      </c>
      <c r="I87" s="280" t="str">
        <f t="shared" si="125"/>
        <v/>
      </c>
      <c r="J87" s="281" t="str">
        <f t="shared" si="93"/>
        <v/>
      </c>
      <c r="K87" s="280" t="str">
        <f t="shared" si="53"/>
        <v/>
      </c>
      <c r="L87" s="281"/>
      <c r="M87" s="280" t="str">
        <f t="shared" si="126"/>
        <v/>
      </c>
      <c r="N87" s="281" t="str">
        <f t="shared" si="94"/>
        <v/>
      </c>
      <c r="O87" s="280" t="str">
        <f t="shared" si="55"/>
        <v/>
      </c>
      <c r="P87" s="281" t="str">
        <f t="shared" si="27"/>
        <v/>
      </c>
      <c r="Q87" s="280" t="str">
        <f t="shared" si="56"/>
        <v/>
      </c>
      <c r="R87" s="281" t="str">
        <f t="shared" si="28"/>
        <v/>
      </c>
      <c r="S87" s="280" t="str">
        <f t="shared" si="57"/>
        <v/>
      </c>
      <c r="T87" s="281" t="str">
        <f t="shared" si="29"/>
        <v/>
      </c>
      <c r="U87" s="280" t="str">
        <f t="shared" si="58"/>
        <v/>
      </c>
      <c r="V87" s="281" t="str">
        <f t="shared" si="30"/>
        <v/>
      </c>
      <c r="W87" s="280" t="str">
        <f t="shared" si="59"/>
        <v/>
      </c>
      <c r="X87" s="281" t="str">
        <f t="shared" si="31"/>
        <v/>
      </c>
      <c r="Y87" s="280" t="str">
        <f t="shared" si="60"/>
        <v/>
      </c>
      <c r="Z87" s="281" t="str">
        <f t="shared" si="32"/>
        <v/>
      </c>
      <c r="AA87" s="280" t="str">
        <f t="shared" si="61"/>
        <v/>
      </c>
      <c r="AB87" s="281" t="str">
        <f t="shared" si="33"/>
        <v/>
      </c>
      <c r="AC87" s="280" t="str">
        <f t="shared" si="62"/>
        <v/>
      </c>
      <c r="AD87" s="281" t="str">
        <f t="shared" si="34"/>
        <v/>
      </c>
      <c r="AE87" s="280" t="str">
        <f t="shared" si="63"/>
        <v/>
      </c>
      <c r="AF87" s="281" t="str">
        <f t="shared" si="35"/>
        <v/>
      </c>
      <c r="AG87" s="280" t="str">
        <f t="shared" si="64"/>
        <v/>
      </c>
      <c r="AH87" s="281" t="str">
        <f t="shared" si="36"/>
        <v/>
      </c>
      <c r="AI87" s="280" t="str">
        <f t="shared" si="65"/>
        <v/>
      </c>
      <c r="AJ87" s="281" t="str">
        <f t="shared" si="37"/>
        <v/>
      </c>
      <c r="AK87" s="280" t="str">
        <f t="shared" si="66"/>
        <v/>
      </c>
      <c r="AL87" s="281" t="str">
        <f t="shared" si="38"/>
        <v/>
      </c>
      <c r="AM87" s="280" t="str">
        <f t="shared" si="67"/>
        <v/>
      </c>
      <c r="AN87" s="281" t="str">
        <f t="shared" si="39"/>
        <v/>
      </c>
      <c r="AO87" s="280" t="str">
        <f t="shared" si="68"/>
        <v/>
      </c>
      <c r="AP87" s="281" t="str">
        <f t="shared" si="40"/>
        <v/>
      </c>
      <c r="AQ87" s="280" t="str">
        <f t="shared" si="69"/>
        <v/>
      </c>
      <c r="AR87" s="281" t="str">
        <f t="shared" si="41"/>
        <v/>
      </c>
      <c r="AS87" s="280" t="str">
        <f t="shared" si="70"/>
        <v/>
      </c>
      <c r="AT87" s="281" t="str">
        <f t="shared" si="42"/>
        <v/>
      </c>
      <c r="AU87" s="280" t="str">
        <f t="shared" si="71"/>
        <v/>
      </c>
      <c r="AV87" s="281" t="str">
        <f t="shared" si="43"/>
        <v/>
      </c>
      <c r="AW87" s="280" t="str">
        <f t="shared" si="72"/>
        <v/>
      </c>
      <c r="AX87" s="281" t="str">
        <f t="shared" si="44"/>
        <v/>
      </c>
      <c r="AY87" s="280" t="str">
        <f t="shared" si="73"/>
        <v/>
      </c>
      <c r="AZ87" s="281" t="str">
        <f t="shared" si="120"/>
        <v/>
      </c>
      <c r="BA87" s="280" t="str">
        <f t="shared" si="74"/>
        <v/>
      </c>
      <c r="BB87" s="281" t="str">
        <f t="shared" si="121"/>
        <v/>
      </c>
      <c r="BC87" s="280" t="str">
        <f t="shared" si="127"/>
        <v/>
      </c>
      <c r="BD87" s="281" t="str">
        <f t="shared" si="122"/>
        <v/>
      </c>
      <c r="BE87" s="280" t="str">
        <f t="shared" si="128"/>
        <v/>
      </c>
      <c r="BF87" s="75" t="str">
        <f t="shared" si="129"/>
        <v/>
      </c>
      <c r="BG87" s="78" t="str">
        <f t="shared" si="78"/>
        <v/>
      </c>
      <c r="BH87" s="75" t="str">
        <f t="shared" si="130"/>
        <v/>
      </c>
      <c r="BI87" s="78" t="str">
        <f t="shared" si="79"/>
        <v/>
      </c>
      <c r="BJ87" s="75" t="str">
        <f t="shared" si="131"/>
        <v/>
      </c>
      <c r="BK87" s="78" t="str">
        <f t="shared" si="80"/>
        <v/>
      </c>
    </row>
    <row r="88" spans="1:63" s="66" customFormat="1" ht="21" hidden="1" customHeight="1">
      <c r="A88" s="238">
        <f t="shared" si="115"/>
        <v>75</v>
      </c>
      <c r="B88" s="283"/>
      <c r="C88" s="364" t="str">
        <f t="shared" si="123"/>
        <v/>
      </c>
      <c r="D88" s="366" t="str">
        <f t="shared" si="90"/>
        <v/>
      </c>
      <c r="E88" s="280" t="str">
        <f t="shared" si="119"/>
        <v/>
      </c>
      <c r="F88" s="281" t="str">
        <f t="shared" si="91"/>
        <v/>
      </c>
      <c r="G88" s="280" t="str">
        <f t="shared" si="124"/>
        <v/>
      </c>
      <c r="H88" s="281" t="str">
        <f t="shared" si="92"/>
        <v/>
      </c>
      <c r="I88" s="280" t="str">
        <f t="shared" si="125"/>
        <v/>
      </c>
      <c r="J88" s="281" t="str">
        <f t="shared" si="93"/>
        <v/>
      </c>
      <c r="K88" s="280" t="str">
        <f t="shared" si="53"/>
        <v/>
      </c>
      <c r="L88" s="281"/>
      <c r="M88" s="280" t="str">
        <f t="shared" si="126"/>
        <v/>
      </c>
      <c r="N88" s="281" t="str">
        <f t="shared" si="94"/>
        <v/>
      </c>
      <c r="O88" s="280" t="str">
        <f t="shared" si="55"/>
        <v/>
      </c>
      <c r="P88" s="281" t="str">
        <f t="shared" si="27"/>
        <v/>
      </c>
      <c r="Q88" s="280" t="str">
        <f t="shared" si="56"/>
        <v/>
      </c>
      <c r="R88" s="281" t="str">
        <f t="shared" si="28"/>
        <v/>
      </c>
      <c r="S88" s="280" t="str">
        <f t="shared" si="57"/>
        <v/>
      </c>
      <c r="T88" s="281" t="str">
        <f t="shared" si="29"/>
        <v/>
      </c>
      <c r="U88" s="280" t="str">
        <f t="shared" si="58"/>
        <v/>
      </c>
      <c r="V88" s="281" t="str">
        <f t="shared" si="30"/>
        <v/>
      </c>
      <c r="W88" s="280" t="str">
        <f t="shared" si="59"/>
        <v/>
      </c>
      <c r="X88" s="281" t="str">
        <f t="shared" si="31"/>
        <v/>
      </c>
      <c r="Y88" s="280" t="str">
        <f t="shared" si="60"/>
        <v/>
      </c>
      <c r="Z88" s="281" t="str">
        <f t="shared" si="32"/>
        <v/>
      </c>
      <c r="AA88" s="280" t="str">
        <f t="shared" si="61"/>
        <v/>
      </c>
      <c r="AB88" s="281" t="str">
        <f t="shared" si="33"/>
        <v/>
      </c>
      <c r="AC88" s="280" t="str">
        <f t="shared" si="62"/>
        <v/>
      </c>
      <c r="AD88" s="281" t="str">
        <f t="shared" si="34"/>
        <v/>
      </c>
      <c r="AE88" s="280" t="str">
        <f t="shared" si="63"/>
        <v/>
      </c>
      <c r="AF88" s="281" t="str">
        <f t="shared" si="35"/>
        <v/>
      </c>
      <c r="AG88" s="280" t="str">
        <f t="shared" si="64"/>
        <v/>
      </c>
      <c r="AH88" s="281" t="str">
        <f t="shared" si="36"/>
        <v/>
      </c>
      <c r="AI88" s="280" t="str">
        <f t="shared" si="65"/>
        <v/>
      </c>
      <c r="AJ88" s="281" t="str">
        <f t="shared" si="37"/>
        <v/>
      </c>
      <c r="AK88" s="280" t="str">
        <f t="shared" si="66"/>
        <v/>
      </c>
      <c r="AL88" s="281" t="str">
        <f t="shared" si="38"/>
        <v/>
      </c>
      <c r="AM88" s="280" t="str">
        <f t="shared" si="67"/>
        <v/>
      </c>
      <c r="AN88" s="281" t="str">
        <f t="shared" si="39"/>
        <v/>
      </c>
      <c r="AO88" s="280" t="str">
        <f t="shared" si="68"/>
        <v/>
      </c>
      <c r="AP88" s="281" t="str">
        <f t="shared" si="40"/>
        <v/>
      </c>
      <c r="AQ88" s="280" t="str">
        <f t="shared" si="69"/>
        <v/>
      </c>
      <c r="AR88" s="281" t="str">
        <f t="shared" si="41"/>
        <v/>
      </c>
      <c r="AS88" s="280" t="str">
        <f t="shared" si="70"/>
        <v/>
      </c>
      <c r="AT88" s="281" t="str">
        <f t="shared" si="42"/>
        <v/>
      </c>
      <c r="AU88" s="280" t="str">
        <f t="shared" si="71"/>
        <v/>
      </c>
      <c r="AV88" s="281" t="str">
        <f t="shared" si="43"/>
        <v/>
      </c>
      <c r="AW88" s="280" t="str">
        <f t="shared" si="72"/>
        <v/>
      </c>
      <c r="AX88" s="281" t="str">
        <f t="shared" si="44"/>
        <v/>
      </c>
      <c r="AY88" s="280" t="str">
        <f t="shared" si="73"/>
        <v/>
      </c>
      <c r="AZ88" s="281" t="str">
        <f t="shared" si="120"/>
        <v/>
      </c>
      <c r="BA88" s="280" t="str">
        <f t="shared" si="74"/>
        <v/>
      </c>
      <c r="BB88" s="281" t="str">
        <f t="shared" si="121"/>
        <v/>
      </c>
      <c r="BC88" s="280" t="str">
        <f t="shared" si="127"/>
        <v/>
      </c>
      <c r="BD88" s="281" t="str">
        <f t="shared" si="122"/>
        <v/>
      </c>
      <c r="BE88" s="280" t="str">
        <f t="shared" si="128"/>
        <v/>
      </c>
      <c r="BF88" s="75" t="str">
        <f t="shared" si="129"/>
        <v/>
      </c>
      <c r="BG88" s="78" t="str">
        <f t="shared" si="78"/>
        <v/>
      </c>
      <c r="BH88" s="75" t="str">
        <f t="shared" si="130"/>
        <v/>
      </c>
      <c r="BI88" s="78" t="str">
        <f t="shared" si="79"/>
        <v/>
      </c>
      <c r="BJ88" s="75" t="str">
        <f t="shared" si="131"/>
        <v/>
      </c>
      <c r="BK88" s="78" t="str">
        <f t="shared" si="80"/>
        <v/>
      </c>
    </row>
    <row r="89" spans="1:63" s="66" customFormat="1" ht="21" hidden="1" customHeight="1">
      <c r="A89" s="238">
        <f t="shared" si="115"/>
        <v>76</v>
      </c>
      <c r="B89" s="283"/>
      <c r="C89" s="364" t="str">
        <f t="shared" si="123"/>
        <v/>
      </c>
      <c r="D89" s="366" t="str">
        <f t="shared" si="90"/>
        <v/>
      </c>
      <c r="E89" s="280" t="str">
        <f t="shared" si="119"/>
        <v/>
      </c>
      <c r="F89" s="281" t="str">
        <f t="shared" si="91"/>
        <v/>
      </c>
      <c r="G89" s="280" t="str">
        <f t="shared" si="124"/>
        <v/>
      </c>
      <c r="H89" s="281" t="str">
        <f t="shared" si="92"/>
        <v/>
      </c>
      <c r="I89" s="280" t="str">
        <f t="shared" si="125"/>
        <v/>
      </c>
      <c r="J89" s="281" t="str">
        <f t="shared" si="93"/>
        <v/>
      </c>
      <c r="K89" s="280" t="str">
        <f t="shared" si="53"/>
        <v/>
      </c>
      <c r="L89" s="281"/>
      <c r="M89" s="280" t="str">
        <f t="shared" si="126"/>
        <v/>
      </c>
      <c r="N89" s="281" t="str">
        <f t="shared" si="94"/>
        <v/>
      </c>
      <c r="O89" s="280" t="str">
        <f t="shared" si="55"/>
        <v/>
      </c>
      <c r="P89" s="281" t="str">
        <f t="shared" si="27"/>
        <v/>
      </c>
      <c r="Q89" s="280" t="str">
        <f t="shared" si="56"/>
        <v/>
      </c>
      <c r="R89" s="281" t="str">
        <f t="shared" si="28"/>
        <v/>
      </c>
      <c r="S89" s="280" t="str">
        <f t="shared" si="57"/>
        <v/>
      </c>
      <c r="T89" s="281" t="str">
        <f t="shared" si="29"/>
        <v/>
      </c>
      <c r="U89" s="280" t="str">
        <f t="shared" si="58"/>
        <v/>
      </c>
      <c r="V89" s="281" t="str">
        <f t="shared" si="30"/>
        <v/>
      </c>
      <c r="W89" s="280" t="str">
        <f t="shared" si="59"/>
        <v/>
      </c>
      <c r="X89" s="281" t="str">
        <f t="shared" si="31"/>
        <v/>
      </c>
      <c r="Y89" s="280" t="str">
        <f t="shared" si="60"/>
        <v/>
      </c>
      <c r="Z89" s="281" t="str">
        <f t="shared" si="32"/>
        <v/>
      </c>
      <c r="AA89" s="280" t="str">
        <f t="shared" si="61"/>
        <v/>
      </c>
      <c r="AB89" s="281" t="str">
        <f t="shared" si="33"/>
        <v/>
      </c>
      <c r="AC89" s="280" t="str">
        <f t="shared" si="62"/>
        <v/>
      </c>
      <c r="AD89" s="281" t="str">
        <f t="shared" si="34"/>
        <v/>
      </c>
      <c r="AE89" s="280" t="str">
        <f t="shared" si="63"/>
        <v/>
      </c>
      <c r="AF89" s="281" t="str">
        <f t="shared" si="35"/>
        <v/>
      </c>
      <c r="AG89" s="280" t="str">
        <f t="shared" si="64"/>
        <v/>
      </c>
      <c r="AH89" s="281" t="str">
        <f t="shared" si="36"/>
        <v/>
      </c>
      <c r="AI89" s="280" t="str">
        <f t="shared" si="65"/>
        <v/>
      </c>
      <c r="AJ89" s="281" t="str">
        <f t="shared" si="37"/>
        <v/>
      </c>
      <c r="AK89" s="280" t="str">
        <f t="shared" si="66"/>
        <v/>
      </c>
      <c r="AL89" s="281" t="str">
        <f t="shared" si="38"/>
        <v/>
      </c>
      <c r="AM89" s="280" t="str">
        <f t="shared" si="67"/>
        <v/>
      </c>
      <c r="AN89" s="281" t="str">
        <f t="shared" si="39"/>
        <v/>
      </c>
      <c r="AO89" s="280" t="str">
        <f t="shared" si="68"/>
        <v/>
      </c>
      <c r="AP89" s="281" t="str">
        <f t="shared" si="40"/>
        <v/>
      </c>
      <c r="AQ89" s="280" t="str">
        <f t="shared" si="69"/>
        <v/>
      </c>
      <c r="AR89" s="281" t="str">
        <f t="shared" si="41"/>
        <v/>
      </c>
      <c r="AS89" s="280" t="str">
        <f t="shared" si="70"/>
        <v/>
      </c>
      <c r="AT89" s="281" t="str">
        <f t="shared" si="42"/>
        <v/>
      </c>
      <c r="AU89" s="280" t="str">
        <f t="shared" si="71"/>
        <v/>
      </c>
      <c r="AV89" s="281" t="str">
        <f t="shared" si="43"/>
        <v/>
      </c>
      <c r="AW89" s="280" t="str">
        <f t="shared" si="72"/>
        <v/>
      </c>
      <c r="AX89" s="281" t="str">
        <f t="shared" si="44"/>
        <v/>
      </c>
      <c r="AY89" s="280" t="str">
        <f t="shared" si="73"/>
        <v/>
      </c>
      <c r="AZ89" s="281" t="str">
        <f t="shared" si="120"/>
        <v/>
      </c>
      <c r="BA89" s="280" t="str">
        <f t="shared" si="74"/>
        <v/>
      </c>
      <c r="BB89" s="281" t="str">
        <f t="shared" si="121"/>
        <v/>
      </c>
      <c r="BC89" s="280" t="str">
        <f t="shared" si="127"/>
        <v/>
      </c>
      <c r="BD89" s="281" t="str">
        <f t="shared" si="122"/>
        <v/>
      </c>
      <c r="BE89" s="280" t="str">
        <f t="shared" si="128"/>
        <v/>
      </c>
      <c r="BF89" s="75" t="str">
        <f t="shared" si="129"/>
        <v/>
      </c>
      <c r="BG89" s="78" t="str">
        <f t="shared" si="78"/>
        <v/>
      </c>
      <c r="BH89" s="75" t="str">
        <f t="shared" si="130"/>
        <v/>
      </c>
      <c r="BI89" s="78" t="str">
        <f t="shared" si="79"/>
        <v/>
      </c>
      <c r="BJ89" s="75" t="str">
        <f t="shared" si="131"/>
        <v/>
      </c>
      <c r="BK89" s="78" t="str">
        <f t="shared" si="80"/>
        <v/>
      </c>
    </row>
    <row r="90" spans="1:63" s="66" customFormat="1" ht="21" hidden="1" customHeight="1">
      <c r="A90" s="238">
        <f t="shared" si="115"/>
        <v>77</v>
      </c>
      <c r="B90" s="283"/>
      <c r="C90" s="364" t="str">
        <f t="shared" si="123"/>
        <v/>
      </c>
      <c r="D90" s="366" t="str">
        <f t="shared" si="90"/>
        <v/>
      </c>
      <c r="E90" s="280" t="str">
        <f t="shared" si="119"/>
        <v/>
      </c>
      <c r="F90" s="281" t="str">
        <f t="shared" si="91"/>
        <v/>
      </c>
      <c r="G90" s="280" t="str">
        <f t="shared" si="124"/>
        <v/>
      </c>
      <c r="H90" s="281" t="str">
        <f t="shared" si="92"/>
        <v/>
      </c>
      <c r="I90" s="280" t="str">
        <f t="shared" si="125"/>
        <v/>
      </c>
      <c r="J90" s="281" t="str">
        <f t="shared" si="93"/>
        <v/>
      </c>
      <c r="K90" s="280" t="str">
        <f t="shared" si="53"/>
        <v/>
      </c>
      <c r="L90" s="281"/>
      <c r="M90" s="280" t="str">
        <f t="shared" si="126"/>
        <v/>
      </c>
      <c r="N90" s="281" t="str">
        <f t="shared" si="94"/>
        <v/>
      </c>
      <c r="O90" s="280" t="str">
        <f t="shared" si="55"/>
        <v/>
      </c>
      <c r="P90" s="281" t="str">
        <f t="shared" si="27"/>
        <v/>
      </c>
      <c r="Q90" s="280" t="str">
        <f t="shared" si="56"/>
        <v/>
      </c>
      <c r="R90" s="281" t="str">
        <f t="shared" si="28"/>
        <v/>
      </c>
      <c r="S90" s="280" t="str">
        <f t="shared" si="57"/>
        <v/>
      </c>
      <c r="T90" s="281" t="str">
        <f t="shared" si="29"/>
        <v/>
      </c>
      <c r="U90" s="280" t="str">
        <f t="shared" si="58"/>
        <v/>
      </c>
      <c r="V90" s="281" t="str">
        <f t="shared" si="30"/>
        <v/>
      </c>
      <c r="W90" s="280" t="str">
        <f t="shared" si="59"/>
        <v/>
      </c>
      <c r="X90" s="281" t="str">
        <f t="shared" si="31"/>
        <v/>
      </c>
      <c r="Y90" s="280" t="str">
        <f t="shared" si="60"/>
        <v/>
      </c>
      <c r="Z90" s="281" t="str">
        <f t="shared" si="32"/>
        <v/>
      </c>
      <c r="AA90" s="280" t="str">
        <f t="shared" si="61"/>
        <v/>
      </c>
      <c r="AB90" s="281" t="str">
        <f t="shared" si="33"/>
        <v/>
      </c>
      <c r="AC90" s="280" t="str">
        <f t="shared" si="62"/>
        <v/>
      </c>
      <c r="AD90" s="281" t="str">
        <f t="shared" si="34"/>
        <v/>
      </c>
      <c r="AE90" s="280" t="str">
        <f t="shared" si="63"/>
        <v/>
      </c>
      <c r="AF90" s="281" t="str">
        <f t="shared" si="35"/>
        <v/>
      </c>
      <c r="AG90" s="280" t="str">
        <f t="shared" si="64"/>
        <v/>
      </c>
      <c r="AH90" s="281" t="str">
        <f t="shared" si="36"/>
        <v/>
      </c>
      <c r="AI90" s="280" t="str">
        <f t="shared" si="65"/>
        <v/>
      </c>
      <c r="AJ90" s="281" t="str">
        <f t="shared" si="37"/>
        <v/>
      </c>
      <c r="AK90" s="280" t="str">
        <f t="shared" si="66"/>
        <v/>
      </c>
      <c r="AL90" s="281" t="str">
        <f t="shared" si="38"/>
        <v/>
      </c>
      <c r="AM90" s="280" t="str">
        <f t="shared" si="67"/>
        <v/>
      </c>
      <c r="AN90" s="281" t="str">
        <f t="shared" si="39"/>
        <v/>
      </c>
      <c r="AO90" s="280" t="str">
        <f t="shared" si="68"/>
        <v/>
      </c>
      <c r="AP90" s="281" t="str">
        <f t="shared" si="40"/>
        <v/>
      </c>
      <c r="AQ90" s="280" t="str">
        <f t="shared" si="69"/>
        <v/>
      </c>
      <c r="AR90" s="281" t="str">
        <f t="shared" si="41"/>
        <v/>
      </c>
      <c r="AS90" s="280" t="str">
        <f t="shared" si="70"/>
        <v/>
      </c>
      <c r="AT90" s="281" t="str">
        <f t="shared" si="42"/>
        <v/>
      </c>
      <c r="AU90" s="280" t="str">
        <f t="shared" si="71"/>
        <v/>
      </c>
      <c r="AV90" s="281" t="str">
        <f t="shared" si="43"/>
        <v/>
      </c>
      <c r="AW90" s="280" t="str">
        <f t="shared" si="72"/>
        <v/>
      </c>
      <c r="AX90" s="281" t="str">
        <f t="shared" si="44"/>
        <v/>
      </c>
      <c r="AY90" s="280" t="str">
        <f t="shared" si="73"/>
        <v/>
      </c>
      <c r="AZ90" s="281" t="str">
        <f t="shared" si="120"/>
        <v/>
      </c>
      <c r="BA90" s="280" t="str">
        <f t="shared" si="74"/>
        <v/>
      </c>
      <c r="BB90" s="281" t="str">
        <f t="shared" si="121"/>
        <v/>
      </c>
      <c r="BC90" s="280" t="str">
        <f t="shared" si="127"/>
        <v/>
      </c>
      <c r="BD90" s="281" t="str">
        <f t="shared" si="122"/>
        <v/>
      </c>
      <c r="BE90" s="280" t="str">
        <f t="shared" si="128"/>
        <v/>
      </c>
      <c r="BF90" s="75" t="str">
        <f t="shared" si="129"/>
        <v/>
      </c>
      <c r="BG90" s="78" t="str">
        <f t="shared" si="78"/>
        <v/>
      </c>
      <c r="BH90" s="75" t="str">
        <f t="shared" si="130"/>
        <v/>
      </c>
      <c r="BI90" s="78" t="str">
        <f t="shared" si="79"/>
        <v/>
      </c>
      <c r="BJ90" s="75" t="str">
        <f t="shared" si="131"/>
        <v/>
      </c>
      <c r="BK90" s="78" t="str">
        <f t="shared" si="80"/>
        <v/>
      </c>
    </row>
    <row r="91" spans="1:63" s="66" customFormat="1" ht="21" hidden="1" customHeight="1">
      <c r="A91" s="238">
        <f t="shared" si="115"/>
        <v>78</v>
      </c>
      <c r="B91" s="283"/>
      <c r="C91" s="364" t="str">
        <f t="shared" si="123"/>
        <v/>
      </c>
      <c r="D91" s="366" t="str">
        <f t="shared" si="90"/>
        <v/>
      </c>
      <c r="E91" s="280" t="str">
        <f t="shared" si="119"/>
        <v/>
      </c>
      <c r="F91" s="281" t="str">
        <f t="shared" si="91"/>
        <v/>
      </c>
      <c r="G91" s="280" t="str">
        <f t="shared" si="124"/>
        <v/>
      </c>
      <c r="H91" s="281" t="str">
        <f t="shared" si="92"/>
        <v/>
      </c>
      <c r="I91" s="280" t="str">
        <f t="shared" si="125"/>
        <v/>
      </c>
      <c r="J91" s="281" t="str">
        <f t="shared" si="93"/>
        <v/>
      </c>
      <c r="K91" s="280" t="str">
        <f t="shared" si="53"/>
        <v/>
      </c>
      <c r="L91" s="281"/>
      <c r="M91" s="280" t="str">
        <f t="shared" si="126"/>
        <v/>
      </c>
      <c r="N91" s="281" t="str">
        <f t="shared" si="94"/>
        <v/>
      </c>
      <c r="O91" s="280" t="str">
        <f t="shared" si="55"/>
        <v/>
      </c>
      <c r="P91" s="281" t="str">
        <f t="shared" si="27"/>
        <v/>
      </c>
      <c r="Q91" s="280" t="str">
        <f t="shared" si="56"/>
        <v/>
      </c>
      <c r="R91" s="281" t="str">
        <f t="shared" si="28"/>
        <v/>
      </c>
      <c r="S91" s="280" t="str">
        <f t="shared" si="57"/>
        <v/>
      </c>
      <c r="T91" s="281" t="str">
        <f t="shared" si="29"/>
        <v/>
      </c>
      <c r="U91" s="280" t="str">
        <f t="shared" si="58"/>
        <v/>
      </c>
      <c r="V91" s="281" t="str">
        <f t="shared" si="30"/>
        <v/>
      </c>
      <c r="W91" s="280" t="str">
        <f t="shared" si="59"/>
        <v/>
      </c>
      <c r="X91" s="281" t="str">
        <f t="shared" si="31"/>
        <v/>
      </c>
      <c r="Y91" s="280" t="str">
        <f t="shared" si="60"/>
        <v/>
      </c>
      <c r="Z91" s="281" t="str">
        <f t="shared" si="32"/>
        <v/>
      </c>
      <c r="AA91" s="280" t="str">
        <f t="shared" si="61"/>
        <v/>
      </c>
      <c r="AB91" s="281" t="str">
        <f t="shared" si="33"/>
        <v/>
      </c>
      <c r="AC91" s="280" t="str">
        <f t="shared" si="62"/>
        <v/>
      </c>
      <c r="AD91" s="281" t="str">
        <f t="shared" si="34"/>
        <v/>
      </c>
      <c r="AE91" s="280" t="str">
        <f t="shared" si="63"/>
        <v/>
      </c>
      <c r="AF91" s="281" t="str">
        <f t="shared" si="35"/>
        <v/>
      </c>
      <c r="AG91" s="280" t="str">
        <f t="shared" si="64"/>
        <v/>
      </c>
      <c r="AH91" s="281" t="str">
        <f t="shared" si="36"/>
        <v/>
      </c>
      <c r="AI91" s="280" t="str">
        <f t="shared" si="65"/>
        <v/>
      </c>
      <c r="AJ91" s="281" t="str">
        <f t="shared" si="37"/>
        <v/>
      </c>
      <c r="AK91" s="280" t="str">
        <f t="shared" si="66"/>
        <v/>
      </c>
      <c r="AL91" s="281" t="str">
        <f t="shared" si="38"/>
        <v/>
      </c>
      <c r="AM91" s="280" t="str">
        <f t="shared" si="67"/>
        <v/>
      </c>
      <c r="AN91" s="281" t="str">
        <f t="shared" si="39"/>
        <v/>
      </c>
      <c r="AO91" s="280" t="str">
        <f t="shared" si="68"/>
        <v/>
      </c>
      <c r="AP91" s="281" t="str">
        <f t="shared" si="40"/>
        <v/>
      </c>
      <c r="AQ91" s="280" t="str">
        <f t="shared" si="69"/>
        <v/>
      </c>
      <c r="AR91" s="281" t="str">
        <f t="shared" si="41"/>
        <v/>
      </c>
      <c r="AS91" s="280" t="str">
        <f t="shared" si="70"/>
        <v/>
      </c>
      <c r="AT91" s="281" t="str">
        <f t="shared" si="42"/>
        <v/>
      </c>
      <c r="AU91" s="280" t="str">
        <f t="shared" si="71"/>
        <v/>
      </c>
      <c r="AV91" s="281" t="str">
        <f t="shared" si="43"/>
        <v/>
      </c>
      <c r="AW91" s="280" t="str">
        <f t="shared" si="72"/>
        <v/>
      </c>
      <c r="AX91" s="281" t="str">
        <f t="shared" si="44"/>
        <v/>
      </c>
      <c r="AY91" s="280" t="str">
        <f t="shared" si="73"/>
        <v/>
      </c>
      <c r="AZ91" s="281" t="str">
        <f t="shared" si="120"/>
        <v/>
      </c>
      <c r="BA91" s="280" t="str">
        <f t="shared" si="74"/>
        <v/>
      </c>
      <c r="BB91" s="281" t="str">
        <f t="shared" si="121"/>
        <v/>
      </c>
      <c r="BC91" s="280" t="str">
        <f t="shared" si="127"/>
        <v/>
      </c>
      <c r="BD91" s="281" t="str">
        <f t="shared" si="122"/>
        <v/>
      </c>
      <c r="BE91" s="280" t="str">
        <f t="shared" si="128"/>
        <v/>
      </c>
      <c r="BF91" s="75" t="str">
        <f t="shared" si="129"/>
        <v/>
      </c>
      <c r="BG91" s="78" t="str">
        <f t="shared" si="78"/>
        <v/>
      </c>
      <c r="BH91" s="75" t="str">
        <f t="shared" si="130"/>
        <v/>
      </c>
      <c r="BI91" s="78" t="str">
        <f t="shared" si="79"/>
        <v/>
      </c>
      <c r="BJ91" s="75" t="str">
        <f t="shared" si="131"/>
        <v/>
      </c>
      <c r="BK91" s="78" t="str">
        <f t="shared" si="80"/>
        <v/>
      </c>
    </row>
    <row r="92" spans="1:63" s="66" customFormat="1" ht="21" hidden="1" customHeight="1">
      <c r="A92" s="238">
        <f t="shared" si="115"/>
        <v>79</v>
      </c>
      <c r="B92" s="283"/>
      <c r="C92" s="364" t="str">
        <f t="shared" si="123"/>
        <v/>
      </c>
      <c r="D92" s="366" t="str">
        <f t="shared" si="90"/>
        <v/>
      </c>
      <c r="E92" s="280" t="str">
        <f t="shared" si="119"/>
        <v/>
      </c>
      <c r="F92" s="281" t="str">
        <f t="shared" si="91"/>
        <v/>
      </c>
      <c r="G92" s="280" t="str">
        <f t="shared" si="124"/>
        <v/>
      </c>
      <c r="H92" s="281" t="str">
        <f t="shared" si="92"/>
        <v/>
      </c>
      <c r="I92" s="280" t="str">
        <f t="shared" si="125"/>
        <v/>
      </c>
      <c r="J92" s="281" t="str">
        <f t="shared" si="93"/>
        <v/>
      </c>
      <c r="K92" s="280" t="str">
        <f t="shared" si="53"/>
        <v/>
      </c>
      <c r="L92" s="281"/>
      <c r="M92" s="280" t="str">
        <f t="shared" si="126"/>
        <v/>
      </c>
      <c r="N92" s="281" t="str">
        <f t="shared" si="94"/>
        <v/>
      </c>
      <c r="O92" s="280" t="str">
        <f t="shared" si="55"/>
        <v/>
      </c>
      <c r="P92" s="281" t="str">
        <f t="shared" si="27"/>
        <v/>
      </c>
      <c r="Q92" s="280" t="str">
        <f t="shared" si="56"/>
        <v/>
      </c>
      <c r="R92" s="281" t="str">
        <f t="shared" si="28"/>
        <v/>
      </c>
      <c r="S92" s="280" t="str">
        <f t="shared" si="57"/>
        <v/>
      </c>
      <c r="T92" s="281" t="str">
        <f t="shared" si="29"/>
        <v/>
      </c>
      <c r="U92" s="280" t="str">
        <f t="shared" si="58"/>
        <v/>
      </c>
      <c r="V92" s="281" t="str">
        <f t="shared" si="30"/>
        <v/>
      </c>
      <c r="W92" s="280" t="str">
        <f t="shared" si="59"/>
        <v/>
      </c>
      <c r="X92" s="281" t="str">
        <f t="shared" si="31"/>
        <v/>
      </c>
      <c r="Y92" s="280" t="str">
        <f t="shared" si="60"/>
        <v/>
      </c>
      <c r="Z92" s="281" t="str">
        <f t="shared" si="32"/>
        <v/>
      </c>
      <c r="AA92" s="280" t="str">
        <f t="shared" si="61"/>
        <v/>
      </c>
      <c r="AB92" s="281" t="str">
        <f t="shared" si="33"/>
        <v/>
      </c>
      <c r="AC92" s="280" t="str">
        <f t="shared" si="62"/>
        <v/>
      </c>
      <c r="AD92" s="281" t="str">
        <f t="shared" si="34"/>
        <v/>
      </c>
      <c r="AE92" s="280" t="str">
        <f t="shared" si="63"/>
        <v/>
      </c>
      <c r="AF92" s="281" t="str">
        <f t="shared" si="35"/>
        <v/>
      </c>
      <c r="AG92" s="280" t="str">
        <f t="shared" si="64"/>
        <v/>
      </c>
      <c r="AH92" s="281" t="str">
        <f t="shared" si="36"/>
        <v/>
      </c>
      <c r="AI92" s="280" t="str">
        <f t="shared" si="65"/>
        <v/>
      </c>
      <c r="AJ92" s="281" t="str">
        <f t="shared" si="37"/>
        <v/>
      </c>
      <c r="AK92" s="280" t="str">
        <f t="shared" si="66"/>
        <v/>
      </c>
      <c r="AL92" s="281" t="str">
        <f t="shared" si="38"/>
        <v/>
      </c>
      <c r="AM92" s="280" t="str">
        <f t="shared" si="67"/>
        <v/>
      </c>
      <c r="AN92" s="281" t="str">
        <f t="shared" si="39"/>
        <v/>
      </c>
      <c r="AO92" s="280" t="str">
        <f t="shared" si="68"/>
        <v/>
      </c>
      <c r="AP92" s="281" t="str">
        <f t="shared" si="40"/>
        <v/>
      </c>
      <c r="AQ92" s="280" t="str">
        <f t="shared" si="69"/>
        <v/>
      </c>
      <c r="AR92" s="281" t="str">
        <f t="shared" si="41"/>
        <v/>
      </c>
      <c r="AS92" s="280" t="str">
        <f t="shared" si="70"/>
        <v/>
      </c>
      <c r="AT92" s="281" t="str">
        <f t="shared" si="42"/>
        <v/>
      </c>
      <c r="AU92" s="280" t="str">
        <f t="shared" si="71"/>
        <v/>
      </c>
      <c r="AV92" s="281" t="str">
        <f t="shared" si="43"/>
        <v/>
      </c>
      <c r="AW92" s="280" t="str">
        <f t="shared" si="72"/>
        <v/>
      </c>
      <c r="AX92" s="281" t="str">
        <f t="shared" si="44"/>
        <v/>
      </c>
      <c r="AY92" s="280" t="str">
        <f t="shared" si="73"/>
        <v/>
      </c>
      <c r="AZ92" s="281" t="str">
        <f t="shared" si="120"/>
        <v/>
      </c>
      <c r="BA92" s="280" t="str">
        <f t="shared" si="74"/>
        <v/>
      </c>
      <c r="BB92" s="281" t="str">
        <f t="shared" si="121"/>
        <v/>
      </c>
      <c r="BC92" s="280" t="str">
        <f t="shared" si="127"/>
        <v/>
      </c>
      <c r="BD92" s="281" t="str">
        <f t="shared" si="122"/>
        <v/>
      </c>
      <c r="BE92" s="280" t="str">
        <f t="shared" si="128"/>
        <v/>
      </c>
      <c r="BF92" s="75" t="str">
        <f t="shared" si="129"/>
        <v/>
      </c>
      <c r="BG92" s="78" t="str">
        <f t="shared" si="78"/>
        <v/>
      </c>
      <c r="BH92" s="75" t="str">
        <f t="shared" si="130"/>
        <v/>
      </c>
      <c r="BI92" s="78" t="str">
        <f t="shared" si="79"/>
        <v/>
      </c>
      <c r="BJ92" s="75" t="str">
        <f t="shared" si="131"/>
        <v/>
      </c>
      <c r="BK92" s="78" t="str">
        <f t="shared" si="80"/>
        <v/>
      </c>
    </row>
    <row r="93" spans="1:63" s="66" customFormat="1" ht="21" hidden="1" customHeight="1">
      <c r="A93" s="238">
        <f t="shared" si="115"/>
        <v>80</v>
      </c>
      <c r="B93" s="283"/>
      <c r="C93" s="364" t="str">
        <f t="shared" si="123"/>
        <v/>
      </c>
      <c r="D93" s="366" t="str">
        <f t="shared" si="90"/>
        <v/>
      </c>
      <c r="E93" s="280" t="str">
        <f t="shared" si="119"/>
        <v/>
      </c>
      <c r="F93" s="281" t="str">
        <f t="shared" si="91"/>
        <v/>
      </c>
      <c r="G93" s="280" t="str">
        <f t="shared" si="124"/>
        <v/>
      </c>
      <c r="H93" s="281" t="str">
        <f t="shared" si="92"/>
        <v/>
      </c>
      <c r="I93" s="280" t="str">
        <f t="shared" si="125"/>
        <v/>
      </c>
      <c r="J93" s="281" t="str">
        <f t="shared" si="93"/>
        <v/>
      </c>
      <c r="K93" s="280" t="str">
        <f t="shared" si="53"/>
        <v/>
      </c>
      <c r="L93" s="281"/>
      <c r="M93" s="280" t="str">
        <f t="shared" si="126"/>
        <v/>
      </c>
      <c r="N93" s="281" t="str">
        <f t="shared" si="94"/>
        <v/>
      </c>
      <c r="O93" s="280" t="str">
        <f t="shared" si="55"/>
        <v/>
      </c>
      <c r="P93" s="281" t="str">
        <f t="shared" si="27"/>
        <v/>
      </c>
      <c r="Q93" s="280" t="str">
        <f t="shared" si="56"/>
        <v/>
      </c>
      <c r="R93" s="281" t="str">
        <f t="shared" si="28"/>
        <v/>
      </c>
      <c r="S93" s="280" t="str">
        <f t="shared" si="57"/>
        <v/>
      </c>
      <c r="T93" s="281" t="str">
        <f t="shared" si="29"/>
        <v/>
      </c>
      <c r="U93" s="280" t="str">
        <f t="shared" si="58"/>
        <v/>
      </c>
      <c r="V93" s="281" t="str">
        <f t="shared" si="30"/>
        <v/>
      </c>
      <c r="W93" s="280" t="str">
        <f t="shared" si="59"/>
        <v/>
      </c>
      <c r="X93" s="281" t="str">
        <f t="shared" si="31"/>
        <v/>
      </c>
      <c r="Y93" s="280" t="str">
        <f t="shared" si="60"/>
        <v/>
      </c>
      <c r="Z93" s="281" t="str">
        <f t="shared" si="32"/>
        <v/>
      </c>
      <c r="AA93" s="280" t="str">
        <f t="shared" si="61"/>
        <v/>
      </c>
      <c r="AB93" s="281" t="str">
        <f t="shared" si="33"/>
        <v/>
      </c>
      <c r="AC93" s="280" t="str">
        <f t="shared" si="62"/>
        <v/>
      </c>
      <c r="AD93" s="281" t="str">
        <f t="shared" si="34"/>
        <v/>
      </c>
      <c r="AE93" s="280" t="str">
        <f t="shared" si="63"/>
        <v/>
      </c>
      <c r="AF93" s="281" t="str">
        <f t="shared" si="35"/>
        <v/>
      </c>
      <c r="AG93" s="280" t="str">
        <f t="shared" si="64"/>
        <v/>
      </c>
      <c r="AH93" s="281" t="str">
        <f t="shared" si="36"/>
        <v/>
      </c>
      <c r="AI93" s="280" t="str">
        <f t="shared" si="65"/>
        <v/>
      </c>
      <c r="AJ93" s="281" t="str">
        <f t="shared" si="37"/>
        <v/>
      </c>
      <c r="AK93" s="280" t="str">
        <f t="shared" si="66"/>
        <v/>
      </c>
      <c r="AL93" s="281" t="str">
        <f t="shared" si="38"/>
        <v/>
      </c>
      <c r="AM93" s="280" t="str">
        <f t="shared" si="67"/>
        <v/>
      </c>
      <c r="AN93" s="281" t="str">
        <f t="shared" si="39"/>
        <v/>
      </c>
      <c r="AO93" s="280" t="str">
        <f t="shared" si="68"/>
        <v/>
      </c>
      <c r="AP93" s="281" t="str">
        <f t="shared" si="40"/>
        <v/>
      </c>
      <c r="AQ93" s="280" t="str">
        <f t="shared" si="69"/>
        <v/>
      </c>
      <c r="AR93" s="281" t="str">
        <f t="shared" si="41"/>
        <v/>
      </c>
      <c r="AS93" s="280" t="str">
        <f t="shared" si="70"/>
        <v/>
      </c>
      <c r="AT93" s="281" t="str">
        <f t="shared" si="42"/>
        <v/>
      </c>
      <c r="AU93" s="280" t="str">
        <f t="shared" si="71"/>
        <v/>
      </c>
      <c r="AV93" s="281" t="str">
        <f t="shared" si="43"/>
        <v/>
      </c>
      <c r="AW93" s="280" t="str">
        <f t="shared" si="72"/>
        <v/>
      </c>
      <c r="AX93" s="281" t="str">
        <f t="shared" si="44"/>
        <v/>
      </c>
      <c r="AY93" s="280" t="str">
        <f t="shared" si="73"/>
        <v/>
      </c>
      <c r="AZ93" s="281" t="str">
        <f t="shared" si="120"/>
        <v/>
      </c>
      <c r="BA93" s="280" t="str">
        <f t="shared" si="74"/>
        <v/>
      </c>
      <c r="BB93" s="281" t="str">
        <f t="shared" si="121"/>
        <v/>
      </c>
      <c r="BC93" s="280" t="str">
        <f t="shared" si="127"/>
        <v/>
      </c>
      <c r="BD93" s="281" t="str">
        <f t="shared" si="122"/>
        <v/>
      </c>
      <c r="BE93" s="280" t="str">
        <f t="shared" si="128"/>
        <v/>
      </c>
      <c r="BF93" s="75" t="str">
        <f t="shared" si="129"/>
        <v/>
      </c>
      <c r="BG93" s="78" t="str">
        <f t="shared" si="78"/>
        <v/>
      </c>
      <c r="BH93" s="75" t="str">
        <f t="shared" si="130"/>
        <v/>
      </c>
      <c r="BI93" s="78" t="str">
        <f t="shared" si="79"/>
        <v/>
      </c>
      <c r="BJ93" s="75" t="str">
        <f t="shared" si="131"/>
        <v/>
      </c>
      <c r="BK93" s="78" t="str">
        <f t="shared" si="80"/>
        <v/>
      </c>
    </row>
    <row r="94" spans="1:63" s="66" customFormat="1" ht="21" hidden="1" customHeight="1">
      <c r="A94" s="238">
        <f t="shared" si="115"/>
        <v>81</v>
      </c>
      <c r="B94" s="283"/>
      <c r="C94" s="364" t="str">
        <f t="shared" si="123"/>
        <v/>
      </c>
      <c r="D94" s="366" t="str">
        <f t="shared" si="90"/>
        <v/>
      </c>
      <c r="E94" s="280" t="str">
        <f t="shared" si="119"/>
        <v/>
      </c>
      <c r="F94" s="281" t="str">
        <f t="shared" si="91"/>
        <v/>
      </c>
      <c r="G94" s="280" t="str">
        <f t="shared" si="124"/>
        <v/>
      </c>
      <c r="H94" s="281" t="str">
        <f t="shared" si="92"/>
        <v/>
      </c>
      <c r="I94" s="280" t="str">
        <f t="shared" si="125"/>
        <v/>
      </c>
      <c r="J94" s="281" t="str">
        <f t="shared" si="93"/>
        <v/>
      </c>
      <c r="K94" s="280" t="str">
        <f t="shared" si="53"/>
        <v/>
      </c>
      <c r="L94" s="281"/>
      <c r="M94" s="280" t="str">
        <f t="shared" si="126"/>
        <v/>
      </c>
      <c r="N94" s="281" t="str">
        <f t="shared" si="94"/>
        <v/>
      </c>
      <c r="O94" s="280" t="str">
        <f t="shared" si="55"/>
        <v/>
      </c>
      <c r="P94" s="281" t="str">
        <f t="shared" si="27"/>
        <v/>
      </c>
      <c r="Q94" s="280" t="str">
        <f t="shared" si="56"/>
        <v/>
      </c>
      <c r="R94" s="281" t="str">
        <f t="shared" si="28"/>
        <v/>
      </c>
      <c r="S94" s="280" t="str">
        <f t="shared" si="57"/>
        <v/>
      </c>
      <c r="T94" s="281" t="str">
        <f t="shared" si="29"/>
        <v/>
      </c>
      <c r="U94" s="280" t="str">
        <f t="shared" si="58"/>
        <v/>
      </c>
      <c r="V94" s="281" t="str">
        <f t="shared" si="30"/>
        <v/>
      </c>
      <c r="W94" s="280" t="str">
        <f t="shared" si="59"/>
        <v/>
      </c>
      <c r="X94" s="281" t="str">
        <f t="shared" si="31"/>
        <v/>
      </c>
      <c r="Y94" s="280" t="str">
        <f t="shared" si="60"/>
        <v/>
      </c>
      <c r="Z94" s="281" t="str">
        <f t="shared" si="32"/>
        <v/>
      </c>
      <c r="AA94" s="280" t="str">
        <f t="shared" si="61"/>
        <v/>
      </c>
      <c r="AB94" s="281" t="str">
        <f t="shared" si="33"/>
        <v/>
      </c>
      <c r="AC94" s="280" t="str">
        <f t="shared" si="62"/>
        <v/>
      </c>
      <c r="AD94" s="281" t="str">
        <f t="shared" si="34"/>
        <v/>
      </c>
      <c r="AE94" s="280" t="str">
        <f t="shared" si="63"/>
        <v/>
      </c>
      <c r="AF94" s="281" t="str">
        <f t="shared" si="35"/>
        <v/>
      </c>
      <c r="AG94" s="280" t="str">
        <f t="shared" si="64"/>
        <v/>
      </c>
      <c r="AH94" s="281" t="str">
        <f t="shared" si="36"/>
        <v/>
      </c>
      <c r="AI94" s="280" t="str">
        <f t="shared" si="65"/>
        <v/>
      </c>
      <c r="AJ94" s="281" t="str">
        <f t="shared" si="37"/>
        <v/>
      </c>
      <c r="AK94" s="280" t="str">
        <f t="shared" si="66"/>
        <v/>
      </c>
      <c r="AL94" s="281" t="str">
        <f t="shared" si="38"/>
        <v/>
      </c>
      <c r="AM94" s="280" t="str">
        <f t="shared" si="67"/>
        <v/>
      </c>
      <c r="AN94" s="281" t="str">
        <f t="shared" si="39"/>
        <v/>
      </c>
      <c r="AO94" s="280" t="str">
        <f t="shared" si="68"/>
        <v/>
      </c>
      <c r="AP94" s="281" t="str">
        <f t="shared" si="40"/>
        <v/>
      </c>
      <c r="AQ94" s="280" t="str">
        <f t="shared" si="69"/>
        <v/>
      </c>
      <c r="AR94" s="281" t="str">
        <f t="shared" si="41"/>
        <v/>
      </c>
      <c r="AS94" s="280" t="str">
        <f t="shared" si="70"/>
        <v/>
      </c>
      <c r="AT94" s="281" t="str">
        <f t="shared" si="42"/>
        <v/>
      </c>
      <c r="AU94" s="280" t="str">
        <f t="shared" si="71"/>
        <v/>
      </c>
      <c r="AV94" s="281" t="str">
        <f t="shared" si="43"/>
        <v/>
      </c>
      <c r="AW94" s="280" t="str">
        <f t="shared" si="72"/>
        <v/>
      </c>
      <c r="AX94" s="281" t="str">
        <f t="shared" si="44"/>
        <v/>
      </c>
      <c r="AY94" s="280" t="str">
        <f t="shared" si="73"/>
        <v/>
      </c>
      <c r="AZ94" s="281" t="str">
        <f t="shared" si="120"/>
        <v/>
      </c>
      <c r="BA94" s="280" t="str">
        <f t="shared" si="74"/>
        <v/>
      </c>
      <c r="BB94" s="281" t="str">
        <f t="shared" si="121"/>
        <v/>
      </c>
      <c r="BC94" s="280" t="str">
        <f t="shared" si="127"/>
        <v/>
      </c>
      <c r="BD94" s="281" t="str">
        <f t="shared" si="122"/>
        <v/>
      </c>
      <c r="BE94" s="280" t="str">
        <f t="shared" si="128"/>
        <v/>
      </c>
      <c r="BF94" s="75" t="str">
        <f t="shared" si="129"/>
        <v/>
      </c>
      <c r="BG94" s="78" t="str">
        <f t="shared" si="78"/>
        <v/>
      </c>
      <c r="BH94" s="75" t="str">
        <f t="shared" si="130"/>
        <v/>
      </c>
      <c r="BI94" s="78" t="str">
        <f t="shared" si="79"/>
        <v/>
      </c>
      <c r="BJ94" s="75" t="str">
        <f t="shared" si="131"/>
        <v/>
      </c>
      <c r="BK94" s="78" t="str">
        <f t="shared" si="80"/>
        <v/>
      </c>
    </row>
    <row r="95" spans="1:63" s="66" customFormat="1" ht="21" hidden="1" customHeight="1">
      <c r="A95" s="238">
        <f t="shared" si="115"/>
        <v>82</v>
      </c>
      <c r="B95" s="283"/>
      <c r="C95" s="364" t="str">
        <f t="shared" si="123"/>
        <v/>
      </c>
      <c r="D95" s="366" t="str">
        <f t="shared" si="90"/>
        <v/>
      </c>
      <c r="E95" s="280" t="str">
        <f t="shared" si="119"/>
        <v/>
      </c>
      <c r="F95" s="281" t="str">
        <f t="shared" si="91"/>
        <v/>
      </c>
      <c r="G95" s="280" t="str">
        <f t="shared" si="124"/>
        <v/>
      </c>
      <c r="H95" s="281" t="str">
        <f t="shared" si="92"/>
        <v/>
      </c>
      <c r="I95" s="280" t="str">
        <f t="shared" si="125"/>
        <v/>
      </c>
      <c r="J95" s="281" t="str">
        <f t="shared" si="93"/>
        <v/>
      </c>
      <c r="K95" s="280" t="str">
        <f t="shared" si="53"/>
        <v/>
      </c>
      <c r="L95" s="281"/>
      <c r="M95" s="280" t="str">
        <f t="shared" si="126"/>
        <v/>
      </c>
      <c r="N95" s="281" t="str">
        <f t="shared" si="94"/>
        <v/>
      </c>
      <c r="O95" s="280" t="str">
        <f t="shared" si="55"/>
        <v/>
      </c>
      <c r="P95" s="281" t="str">
        <f t="shared" si="27"/>
        <v/>
      </c>
      <c r="Q95" s="280" t="str">
        <f t="shared" si="56"/>
        <v/>
      </c>
      <c r="R95" s="281" t="str">
        <f t="shared" si="28"/>
        <v/>
      </c>
      <c r="S95" s="280" t="str">
        <f t="shared" si="57"/>
        <v/>
      </c>
      <c r="T95" s="281" t="str">
        <f t="shared" si="29"/>
        <v/>
      </c>
      <c r="U95" s="280" t="str">
        <f t="shared" si="58"/>
        <v/>
      </c>
      <c r="V95" s="281" t="str">
        <f t="shared" si="30"/>
        <v/>
      </c>
      <c r="W95" s="280" t="str">
        <f t="shared" si="59"/>
        <v/>
      </c>
      <c r="X95" s="281" t="str">
        <f t="shared" si="31"/>
        <v/>
      </c>
      <c r="Y95" s="280" t="str">
        <f t="shared" si="60"/>
        <v/>
      </c>
      <c r="Z95" s="281" t="str">
        <f t="shared" si="32"/>
        <v/>
      </c>
      <c r="AA95" s="280" t="str">
        <f t="shared" si="61"/>
        <v/>
      </c>
      <c r="AB95" s="281" t="str">
        <f t="shared" si="33"/>
        <v/>
      </c>
      <c r="AC95" s="280" t="str">
        <f t="shared" si="62"/>
        <v/>
      </c>
      <c r="AD95" s="281" t="str">
        <f t="shared" si="34"/>
        <v/>
      </c>
      <c r="AE95" s="280" t="str">
        <f t="shared" si="63"/>
        <v/>
      </c>
      <c r="AF95" s="281" t="str">
        <f t="shared" si="35"/>
        <v/>
      </c>
      <c r="AG95" s="280" t="str">
        <f t="shared" si="64"/>
        <v/>
      </c>
      <c r="AH95" s="281" t="str">
        <f t="shared" si="36"/>
        <v/>
      </c>
      <c r="AI95" s="280" t="str">
        <f t="shared" si="65"/>
        <v/>
      </c>
      <c r="AJ95" s="281" t="str">
        <f t="shared" si="37"/>
        <v/>
      </c>
      <c r="AK95" s="280" t="str">
        <f t="shared" si="66"/>
        <v/>
      </c>
      <c r="AL95" s="281" t="str">
        <f t="shared" si="38"/>
        <v/>
      </c>
      <c r="AM95" s="280" t="str">
        <f t="shared" si="67"/>
        <v/>
      </c>
      <c r="AN95" s="281" t="str">
        <f t="shared" si="39"/>
        <v/>
      </c>
      <c r="AO95" s="280" t="str">
        <f t="shared" si="68"/>
        <v/>
      </c>
      <c r="AP95" s="281" t="str">
        <f t="shared" si="40"/>
        <v/>
      </c>
      <c r="AQ95" s="280" t="str">
        <f t="shared" si="69"/>
        <v/>
      </c>
      <c r="AR95" s="281" t="str">
        <f t="shared" si="41"/>
        <v/>
      </c>
      <c r="AS95" s="280" t="str">
        <f t="shared" si="70"/>
        <v/>
      </c>
      <c r="AT95" s="281" t="str">
        <f t="shared" si="42"/>
        <v/>
      </c>
      <c r="AU95" s="280" t="str">
        <f t="shared" si="71"/>
        <v/>
      </c>
      <c r="AV95" s="281" t="str">
        <f t="shared" si="43"/>
        <v/>
      </c>
      <c r="AW95" s="280" t="str">
        <f t="shared" si="72"/>
        <v/>
      </c>
      <c r="AX95" s="281" t="str">
        <f t="shared" si="44"/>
        <v/>
      </c>
      <c r="AY95" s="280" t="str">
        <f t="shared" si="73"/>
        <v/>
      </c>
      <c r="AZ95" s="281" t="str">
        <f t="shared" si="120"/>
        <v/>
      </c>
      <c r="BA95" s="280" t="str">
        <f t="shared" si="74"/>
        <v/>
      </c>
      <c r="BB95" s="281" t="str">
        <f t="shared" si="121"/>
        <v/>
      </c>
      <c r="BC95" s="280" t="str">
        <f t="shared" si="127"/>
        <v/>
      </c>
      <c r="BD95" s="281" t="str">
        <f t="shared" si="122"/>
        <v/>
      </c>
      <c r="BE95" s="280" t="str">
        <f t="shared" si="128"/>
        <v/>
      </c>
      <c r="BF95" s="75" t="str">
        <f t="shared" si="129"/>
        <v/>
      </c>
      <c r="BG95" s="78" t="str">
        <f t="shared" si="78"/>
        <v/>
      </c>
      <c r="BH95" s="75" t="str">
        <f t="shared" si="130"/>
        <v/>
      </c>
      <c r="BI95" s="78" t="str">
        <f t="shared" si="79"/>
        <v/>
      </c>
      <c r="BJ95" s="75" t="str">
        <f t="shared" si="131"/>
        <v/>
      </c>
      <c r="BK95" s="78" t="str">
        <f t="shared" si="80"/>
        <v/>
      </c>
    </row>
    <row r="96" spans="1:63" s="66" customFormat="1" ht="21" hidden="1" customHeight="1">
      <c r="A96" s="238">
        <f t="shared" si="115"/>
        <v>83</v>
      </c>
      <c r="B96" s="283"/>
      <c r="C96" s="364" t="str">
        <f t="shared" si="123"/>
        <v/>
      </c>
      <c r="D96" s="366" t="str">
        <f t="shared" si="90"/>
        <v/>
      </c>
      <c r="E96" s="280" t="str">
        <f t="shared" si="119"/>
        <v/>
      </c>
      <c r="F96" s="281" t="str">
        <f t="shared" si="91"/>
        <v/>
      </c>
      <c r="G96" s="280" t="str">
        <f t="shared" si="124"/>
        <v/>
      </c>
      <c r="H96" s="281" t="str">
        <f t="shared" si="92"/>
        <v/>
      </c>
      <c r="I96" s="280" t="str">
        <f t="shared" si="125"/>
        <v/>
      </c>
      <c r="J96" s="281" t="str">
        <f t="shared" si="93"/>
        <v/>
      </c>
      <c r="K96" s="280" t="str">
        <f t="shared" si="53"/>
        <v/>
      </c>
      <c r="L96" s="281"/>
      <c r="M96" s="280" t="str">
        <f t="shared" si="126"/>
        <v/>
      </c>
      <c r="N96" s="281" t="str">
        <f t="shared" si="94"/>
        <v/>
      </c>
      <c r="O96" s="280" t="str">
        <f t="shared" si="55"/>
        <v/>
      </c>
      <c r="P96" s="281" t="str">
        <f t="shared" si="27"/>
        <v/>
      </c>
      <c r="Q96" s="280" t="str">
        <f t="shared" si="56"/>
        <v/>
      </c>
      <c r="R96" s="281" t="str">
        <f t="shared" si="28"/>
        <v/>
      </c>
      <c r="S96" s="280" t="str">
        <f t="shared" si="57"/>
        <v/>
      </c>
      <c r="T96" s="281" t="str">
        <f t="shared" si="29"/>
        <v/>
      </c>
      <c r="U96" s="280" t="str">
        <f t="shared" si="58"/>
        <v/>
      </c>
      <c r="V96" s="281" t="str">
        <f t="shared" si="30"/>
        <v/>
      </c>
      <c r="W96" s="280" t="str">
        <f t="shared" si="59"/>
        <v/>
      </c>
      <c r="X96" s="281" t="str">
        <f t="shared" si="31"/>
        <v/>
      </c>
      <c r="Y96" s="280" t="str">
        <f t="shared" si="60"/>
        <v/>
      </c>
      <c r="Z96" s="281" t="str">
        <f t="shared" si="32"/>
        <v/>
      </c>
      <c r="AA96" s="280" t="str">
        <f t="shared" si="61"/>
        <v/>
      </c>
      <c r="AB96" s="281" t="str">
        <f t="shared" si="33"/>
        <v/>
      </c>
      <c r="AC96" s="280" t="str">
        <f t="shared" si="62"/>
        <v/>
      </c>
      <c r="AD96" s="281" t="str">
        <f t="shared" si="34"/>
        <v/>
      </c>
      <c r="AE96" s="280" t="str">
        <f t="shared" si="63"/>
        <v/>
      </c>
      <c r="AF96" s="281" t="str">
        <f t="shared" si="35"/>
        <v/>
      </c>
      <c r="AG96" s="280" t="str">
        <f t="shared" si="64"/>
        <v/>
      </c>
      <c r="AH96" s="281" t="str">
        <f t="shared" si="36"/>
        <v/>
      </c>
      <c r="AI96" s="280" t="str">
        <f t="shared" si="65"/>
        <v/>
      </c>
      <c r="AJ96" s="281" t="str">
        <f t="shared" si="37"/>
        <v/>
      </c>
      <c r="AK96" s="280" t="str">
        <f t="shared" si="66"/>
        <v/>
      </c>
      <c r="AL96" s="281" t="str">
        <f t="shared" si="38"/>
        <v/>
      </c>
      <c r="AM96" s="280" t="str">
        <f t="shared" si="67"/>
        <v/>
      </c>
      <c r="AN96" s="281" t="str">
        <f t="shared" si="39"/>
        <v/>
      </c>
      <c r="AO96" s="280" t="str">
        <f t="shared" si="68"/>
        <v/>
      </c>
      <c r="AP96" s="281" t="str">
        <f t="shared" si="40"/>
        <v/>
      </c>
      <c r="AQ96" s="280" t="str">
        <f t="shared" si="69"/>
        <v/>
      </c>
      <c r="AR96" s="281" t="str">
        <f t="shared" si="41"/>
        <v/>
      </c>
      <c r="AS96" s="280" t="str">
        <f t="shared" si="70"/>
        <v/>
      </c>
      <c r="AT96" s="281" t="str">
        <f t="shared" si="42"/>
        <v/>
      </c>
      <c r="AU96" s="280" t="str">
        <f t="shared" si="71"/>
        <v/>
      </c>
      <c r="AV96" s="281" t="str">
        <f t="shared" si="43"/>
        <v/>
      </c>
      <c r="AW96" s="280" t="str">
        <f t="shared" si="72"/>
        <v/>
      </c>
      <c r="AX96" s="281" t="str">
        <f t="shared" si="44"/>
        <v/>
      </c>
      <c r="AY96" s="280" t="str">
        <f t="shared" si="73"/>
        <v/>
      </c>
      <c r="AZ96" s="281" t="str">
        <f t="shared" si="120"/>
        <v/>
      </c>
      <c r="BA96" s="280" t="str">
        <f t="shared" si="74"/>
        <v/>
      </c>
      <c r="BB96" s="281" t="str">
        <f t="shared" si="121"/>
        <v/>
      </c>
      <c r="BC96" s="280" t="str">
        <f t="shared" si="127"/>
        <v/>
      </c>
      <c r="BD96" s="281" t="str">
        <f t="shared" si="122"/>
        <v/>
      </c>
      <c r="BE96" s="280" t="str">
        <f t="shared" si="128"/>
        <v/>
      </c>
      <c r="BF96" s="75" t="str">
        <f t="shared" si="129"/>
        <v/>
      </c>
      <c r="BG96" s="78" t="str">
        <f t="shared" si="78"/>
        <v/>
      </c>
      <c r="BH96" s="75" t="str">
        <f t="shared" si="130"/>
        <v/>
      </c>
      <c r="BI96" s="78" t="str">
        <f t="shared" si="79"/>
        <v/>
      </c>
      <c r="BJ96" s="75" t="str">
        <f t="shared" si="131"/>
        <v/>
      </c>
      <c r="BK96" s="78" t="str">
        <f t="shared" si="80"/>
        <v/>
      </c>
    </row>
    <row r="97" spans="1:63" s="66" customFormat="1" ht="21" hidden="1" customHeight="1">
      <c r="A97" s="238">
        <f t="shared" si="115"/>
        <v>84</v>
      </c>
      <c r="B97" s="283"/>
      <c r="C97" s="364" t="str">
        <f t="shared" si="123"/>
        <v/>
      </c>
      <c r="D97" s="366" t="str">
        <f t="shared" si="90"/>
        <v/>
      </c>
      <c r="E97" s="280" t="str">
        <f t="shared" si="119"/>
        <v/>
      </c>
      <c r="F97" s="281" t="str">
        <f t="shared" si="91"/>
        <v/>
      </c>
      <c r="G97" s="280" t="str">
        <f t="shared" si="124"/>
        <v/>
      </c>
      <c r="H97" s="281" t="str">
        <f t="shared" si="92"/>
        <v/>
      </c>
      <c r="I97" s="280" t="str">
        <f t="shared" si="125"/>
        <v/>
      </c>
      <c r="J97" s="281" t="str">
        <f t="shared" si="93"/>
        <v/>
      </c>
      <c r="K97" s="280" t="str">
        <f t="shared" si="53"/>
        <v/>
      </c>
      <c r="L97" s="281"/>
      <c r="M97" s="280" t="str">
        <f t="shared" si="126"/>
        <v/>
      </c>
      <c r="N97" s="281" t="str">
        <f t="shared" si="94"/>
        <v/>
      </c>
      <c r="O97" s="280" t="str">
        <f t="shared" si="55"/>
        <v/>
      </c>
      <c r="P97" s="281" t="str">
        <f t="shared" si="27"/>
        <v/>
      </c>
      <c r="Q97" s="280" t="str">
        <f t="shared" si="56"/>
        <v/>
      </c>
      <c r="R97" s="281" t="str">
        <f t="shared" si="28"/>
        <v/>
      </c>
      <c r="S97" s="280" t="str">
        <f t="shared" si="57"/>
        <v/>
      </c>
      <c r="T97" s="281" t="str">
        <f t="shared" si="29"/>
        <v/>
      </c>
      <c r="U97" s="280" t="str">
        <f t="shared" si="58"/>
        <v/>
      </c>
      <c r="V97" s="281" t="str">
        <f t="shared" si="30"/>
        <v/>
      </c>
      <c r="W97" s="280" t="str">
        <f t="shared" si="59"/>
        <v/>
      </c>
      <c r="X97" s="281" t="str">
        <f t="shared" si="31"/>
        <v/>
      </c>
      <c r="Y97" s="280" t="str">
        <f t="shared" si="60"/>
        <v/>
      </c>
      <c r="Z97" s="281" t="str">
        <f t="shared" si="32"/>
        <v/>
      </c>
      <c r="AA97" s="280" t="str">
        <f t="shared" si="61"/>
        <v/>
      </c>
      <c r="AB97" s="281" t="str">
        <f t="shared" si="33"/>
        <v/>
      </c>
      <c r="AC97" s="280" t="str">
        <f t="shared" si="62"/>
        <v/>
      </c>
      <c r="AD97" s="281" t="str">
        <f t="shared" si="34"/>
        <v/>
      </c>
      <c r="AE97" s="280" t="str">
        <f t="shared" si="63"/>
        <v/>
      </c>
      <c r="AF97" s="281" t="str">
        <f t="shared" si="35"/>
        <v/>
      </c>
      <c r="AG97" s="280" t="str">
        <f t="shared" si="64"/>
        <v/>
      </c>
      <c r="AH97" s="281" t="str">
        <f t="shared" si="36"/>
        <v/>
      </c>
      <c r="AI97" s="280" t="str">
        <f t="shared" si="65"/>
        <v/>
      </c>
      <c r="AJ97" s="281" t="str">
        <f t="shared" si="37"/>
        <v/>
      </c>
      <c r="AK97" s="280" t="str">
        <f t="shared" si="66"/>
        <v/>
      </c>
      <c r="AL97" s="281" t="str">
        <f t="shared" si="38"/>
        <v/>
      </c>
      <c r="AM97" s="280" t="str">
        <f t="shared" si="67"/>
        <v/>
      </c>
      <c r="AN97" s="281" t="str">
        <f t="shared" si="39"/>
        <v/>
      </c>
      <c r="AO97" s="280" t="str">
        <f t="shared" si="68"/>
        <v/>
      </c>
      <c r="AP97" s="281" t="str">
        <f t="shared" si="40"/>
        <v/>
      </c>
      <c r="AQ97" s="280" t="str">
        <f t="shared" si="69"/>
        <v/>
      </c>
      <c r="AR97" s="281" t="str">
        <f t="shared" si="41"/>
        <v/>
      </c>
      <c r="AS97" s="280" t="str">
        <f t="shared" si="70"/>
        <v/>
      </c>
      <c r="AT97" s="281" t="str">
        <f t="shared" si="42"/>
        <v/>
      </c>
      <c r="AU97" s="280" t="str">
        <f t="shared" si="71"/>
        <v/>
      </c>
      <c r="AV97" s="281" t="str">
        <f t="shared" si="43"/>
        <v/>
      </c>
      <c r="AW97" s="280" t="str">
        <f t="shared" si="72"/>
        <v/>
      </c>
      <c r="AX97" s="281" t="str">
        <f t="shared" si="44"/>
        <v/>
      </c>
      <c r="AY97" s="280" t="str">
        <f t="shared" si="73"/>
        <v/>
      </c>
      <c r="AZ97" s="281" t="str">
        <f t="shared" si="120"/>
        <v/>
      </c>
      <c r="BA97" s="280" t="str">
        <f t="shared" si="74"/>
        <v/>
      </c>
      <c r="BB97" s="281" t="str">
        <f t="shared" si="121"/>
        <v/>
      </c>
      <c r="BC97" s="280" t="str">
        <f t="shared" si="127"/>
        <v/>
      </c>
      <c r="BD97" s="281" t="str">
        <f t="shared" si="122"/>
        <v/>
      </c>
      <c r="BE97" s="280" t="str">
        <f t="shared" si="128"/>
        <v/>
      </c>
      <c r="BF97" s="75" t="str">
        <f t="shared" si="129"/>
        <v/>
      </c>
      <c r="BG97" s="78" t="str">
        <f t="shared" si="78"/>
        <v/>
      </c>
      <c r="BH97" s="75" t="str">
        <f t="shared" si="130"/>
        <v/>
      </c>
      <c r="BI97" s="78" t="str">
        <f t="shared" si="79"/>
        <v/>
      </c>
      <c r="BJ97" s="75" t="str">
        <f t="shared" si="131"/>
        <v/>
      </c>
      <c r="BK97" s="78" t="str">
        <f t="shared" si="80"/>
        <v/>
      </c>
    </row>
    <row r="98" spans="1:63" s="66" customFormat="1" ht="21" hidden="1" customHeight="1">
      <c r="A98" s="238">
        <f t="shared" si="115"/>
        <v>85</v>
      </c>
      <c r="B98" s="283"/>
      <c r="C98" s="364" t="str">
        <f t="shared" si="123"/>
        <v/>
      </c>
      <c r="D98" s="366" t="str">
        <f t="shared" si="90"/>
        <v/>
      </c>
      <c r="E98" s="280" t="str">
        <f t="shared" si="119"/>
        <v/>
      </c>
      <c r="F98" s="281" t="str">
        <f t="shared" si="91"/>
        <v/>
      </c>
      <c r="G98" s="280" t="str">
        <f t="shared" si="124"/>
        <v/>
      </c>
      <c r="H98" s="281" t="str">
        <f t="shared" si="92"/>
        <v/>
      </c>
      <c r="I98" s="280" t="str">
        <f t="shared" si="125"/>
        <v/>
      </c>
      <c r="J98" s="281" t="str">
        <f t="shared" si="93"/>
        <v/>
      </c>
      <c r="K98" s="280" t="str">
        <f t="shared" si="53"/>
        <v/>
      </c>
      <c r="L98" s="281"/>
      <c r="M98" s="280" t="str">
        <f t="shared" si="126"/>
        <v/>
      </c>
      <c r="N98" s="281" t="str">
        <f t="shared" si="94"/>
        <v/>
      </c>
      <c r="O98" s="280" t="str">
        <f t="shared" si="55"/>
        <v/>
      </c>
      <c r="P98" s="281" t="str">
        <f t="shared" si="27"/>
        <v/>
      </c>
      <c r="Q98" s="280" t="str">
        <f t="shared" si="56"/>
        <v/>
      </c>
      <c r="R98" s="281" t="str">
        <f t="shared" si="28"/>
        <v/>
      </c>
      <c r="S98" s="280" t="str">
        <f t="shared" si="57"/>
        <v/>
      </c>
      <c r="T98" s="281" t="str">
        <f t="shared" si="29"/>
        <v/>
      </c>
      <c r="U98" s="280" t="str">
        <f t="shared" si="58"/>
        <v/>
      </c>
      <c r="V98" s="281" t="str">
        <f t="shared" si="30"/>
        <v/>
      </c>
      <c r="W98" s="280" t="str">
        <f t="shared" si="59"/>
        <v/>
      </c>
      <c r="X98" s="281" t="str">
        <f t="shared" si="31"/>
        <v/>
      </c>
      <c r="Y98" s="280" t="str">
        <f t="shared" si="60"/>
        <v/>
      </c>
      <c r="Z98" s="281" t="str">
        <f t="shared" si="32"/>
        <v/>
      </c>
      <c r="AA98" s="280" t="str">
        <f t="shared" si="61"/>
        <v/>
      </c>
      <c r="AB98" s="281" t="str">
        <f t="shared" si="33"/>
        <v/>
      </c>
      <c r="AC98" s="280" t="str">
        <f t="shared" si="62"/>
        <v/>
      </c>
      <c r="AD98" s="281" t="str">
        <f t="shared" si="34"/>
        <v/>
      </c>
      <c r="AE98" s="280" t="str">
        <f t="shared" si="63"/>
        <v/>
      </c>
      <c r="AF98" s="281" t="str">
        <f t="shared" si="35"/>
        <v/>
      </c>
      <c r="AG98" s="280" t="str">
        <f t="shared" si="64"/>
        <v/>
      </c>
      <c r="AH98" s="281" t="str">
        <f t="shared" si="36"/>
        <v/>
      </c>
      <c r="AI98" s="280" t="str">
        <f t="shared" si="65"/>
        <v/>
      </c>
      <c r="AJ98" s="281" t="str">
        <f t="shared" si="37"/>
        <v/>
      </c>
      <c r="AK98" s="280" t="str">
        <f t="shared" si="66"/>
        <v/>
      </c>
      <c r="AL98" s="281" t="str">
        <f t="shared" si="38"/>
        <v/>
      </c>
      <c r="AM98" s="280" t="str">
        <f t="shared" si="67"/>
        <v/>
      </c>
      <c r="AN98" s="281" t="str">
        <f t="shared" si="39"/>
        <v/>
      </c>
      <c r="AO98" s="280" t="str">
        <f t="shared" si="68"/>
        <v/>
      </c>
      <c r="AP98" s="281" t="str">
        <f t="shared" si="40"/>
        <v/>
      </c>
      <c r="AQ98" s="280" t="str">
        <f t="shared" si="69"/>
        <v/>
      </c>
      <c r="AR98" s="281" t="str">
        <f t="shared" si="41"/>
        <v/>
      </c>
      <c r="AS98" s="280" t="str">
        <f t="shared" si="70"/>
        <v/>
      </c>
      <c r="AT98" s="281" t="str">
        <f t="shared" si="42"/>
        <v/>
      </c>
      <c r="AU98" s="280" t="str">
        <f t="shared" si="71"/>
        <v/>
      </c>
      <c r="AV98" s="281" t="str">
        <f t="shared" si="43"/>
        <v/>
      </c>
      <c r="AW98" s="280" t="str">
        <f t="shared" si="72"/>
        <v/>
      </c>
      <c r="AX98" s="281" t="str">
        <f t="shared" si="44"/>
        <v/>
      </c>
      <c r="AY98" s="280" t="str">
        <f t="shared" si="73"/>
        <v/>
      </c>
      <c r="AZ98" s="281" t="str">
        <f t="shared" si="120"/>
        <v/>
      </c>
      <c r="BA98" s="280" t="str">
        <f t="shared" si="74"/>
        <v/>
      </c>
      <c r="BB98" s="281" t="str">
        <f t="shared" si="121"/>
        <v/>
      </c>
      <c r="BC98" s="280" t="str">
        <f t="shared" si="127"/>
        <v/>
      </c>
      <c r="BD98" s="281" t="str">
        <f t="shared" si="122"/>
        <v/>
      </c>
      <c r="BE98" s="280" t="str">
        <f t="shared" si="128"/>
        <v/>
      </c>
      <c r="BF98" s="75" t="str">
        <f t="shared" si="129"/>
        <v/>
      </c>
      <c r="BG98" s="78" t="str">
        <f t="shared" si="78"/>
        <v/>
      </c>
      <c r="BH98" s="75" t="str">
        <f t="shared" si="130"/>
        <v/>
      </c>
      <c r="BI98" s="78" t="str">
        <f t="shared" si="79"/>
        <v/>
      </c>
      <c r="BJ98" s="75" t="str">
        <f t="shared" si="131"/>
        <v/>
      </c>
      <c r="BK98" s="78" t="str">
        <f t="shared" si="80"/>
        <v/>
      </c>
    </row>
    <row r="99" spans="1:63" s="66" customFormat="1" ht="21" hidden="1" customHeight="1">
      <c r="A99" s="238">
        <f t="shared" si="115"/>
        <v>86</v>
      </c>
      <c r="B99" s="283"/>
      <c r="C99" s="364" t="str">
        <f t="shared" si="123"/>
        <v/>
      </c>
      <c r="D99" s="366" t="str">
        <f t="shared" si="90"/>
        <v/>
      </c>
      <c r="E99" s="280" t="str">
        <f t="shared" si="119"/>
        <v/>
      </c>
      <c r="F99" s="281" t="str">
        <f t="shared" si="91"/>
        <v/>
      </c>
      <c r="G99" s="280" t="str">
        <f t="shared" si="124"/>
        <v/>
      </c>
      <c r="H99" s="281" t="str">
        <f t="shared" si="92"/>
        <v/>
      </c>
      <c r="I99" s="280" t="str">
        <f t="shared" si="125"/>
        <v/>
      </c>
      <c r="J99" s="281" t="str">
        <f t="shared" si="93"/>
        <v/>
      </c>
      <c r="K99" s="280" t="str">
        <f t="shared" si="53"/>
        <v/>
      </c>
      <c r="L99" s="281"/>
      <c r="M99" s="280" t="str">
        <f t="shared" si="126"/>
        <v/>
      </c>
      <c r="N99" s="281" t="str">
        <f t="shared" si="94"/>
        <v/>
      </c>
      <c r="O99" s="280" t="str">
        <f t="shared" si="55"/>
        <v/>
      </c>
      <c r="P99" s="281" t="str">
        <f t="shared" si="27"/>
        <v/>
      </c>
      <c r="Q99" s="280" t="str">
        <f t="shared" si="56"/>
        <v/>
      </c>
      <c r="R99" s="281" t="str">
        <f t="shared" si="28"/>
        <v/>
      </c>
      <c r="S99" s="280" t="str">
        <f t="shared" si="57"/>
        <v/>
      </c>
      <c r="T99" s="281" t="str">
        <f t="shared" si="29"/>
        <v/>
      </c>
      <c r="U99" s="280" t="str">
        <f t="shared" si="58"/>
        <v/>
      </c>
      <c r="V99" s="281" t="str">
        <f t="shared" si="30"/>
        <v/>
      </c>
      <c r="W99" s="280" t="str">
        <f t="shared" si="59"/>
        <v/>
      </c>
      <c r="X99" s="281" t="str">
        <f t="shared" si="31"/>
        <v/>
      </c>
      <c r="Y99" s="280" t="str">
        <f t="shared" si="60"/>
        <v/>
      </c>
      <c r="Z99" s="281" t="str">
        <f t="shared" si="32"/>
        <v/>
      </c>
      <c r="AA99" s="280" t="str">
        <f t="shared" si="61"/>
        <v/>
      </c>
      <c r="AB99" s="281" t="str">
        <f t="shared" si="33"/>
        <v/>
      </c>
      <c r="AC99" s="280" t="str">
        <f t="shared" si="62"/>
        <v/>
      </c>
      <c r="AD99" s="281" t="str">
        <f t="shared" si="34"/>
        <v/>
      </c>
      <c r="AE99" s="280" t="str">
        <f t="shared" si="63"/>
        <v/>
      </c>
      <c r="AF99" s="281" t="str">
        <f t="shared" si="35"/>
        <v/>
      </c>
      <c r="AG99" s="280" t="str">
        <f t="shared" si="64"/>
        <v/>
      </c>
      <c r="AH99" s="281" t="str">
        <f t="shared" si="36"/>
        <v/>
      </c>
      <c r="AI99" s="280" t="str">
        <f t="shared" si="65"/>
        <v/>
      </c>
      <c r="AJ99" s="281" t="str">
        <f t="shared" si="37"/>
        <v/>
      </c>
      <c r="AK99" s="280" t="str">
        <f t="shared" si="66"/>
        <v/>
      </c>
      <c r="AL99" s="281" t="str">
        <f t="shared" si="38"/>
        <v/>
      </c>
      <c r="AM99" s="280" t="str">
        <f t="shared" si="67"/>
        <v/>
      </c>
      <c r="AN99" s="281" t="str">
        <f t="shared" si="39"/>
        <v/>
      </c>
      <c r="AO99" s="280" t="str">
        <f t="shared" si="68"/>
        <v/>
      </c>
      <c r="AP99" s="281" t="str">
        <f t="shared" si="40"/>
        <v/>
      </c>
      <c r="AQ99" s="280" t="str">
        <f t="shared" si="69"/>
        <v/>
      </c>
      <c r="AR99" s="281" t="str">
        <f t="shared" si="41"/>
        <v/>
      </c>
      <c r="AS99" s="280" t="str">
        <f t="shared" si="70"/>
        <v/>
      </c>
      <c r="AT99" s="281" t="str">
        <f t="shared" si="42"/>
        <v/>
      </c>
      <c r="AU99" s="280" t="str">
        <f t="shared" si="71"/>
        <v/>
      </c>
      <c r="AV99" s="281" t="str">
        <f t="shared" si="43"/>
        <v/>
      </c>
      <c r="AW99" s="280" t="str">
        <f t="shared" si="72"/>
        <v/>
      </c>
      <c r="AX99" s="281" t="str">
        <f t="shared" si="44"/>
        <v/>
      </c>
      <c r="AY99" s="280" t="str">
        <f t="shared" si="73"/>
        <v/>
      </c>
      <c r="AZ99" s="281" t="str">
        <f t="shared" si="120"/>
        <v/>
      </c>
      <c r="BA99" s="280" t="str">
        <f t="shared" si="74"/>
        <v/>
      </c>
      <c r="BB99" s="281" t="str">
        <f t="shared" si="121"/>
        <v/>
      </c>
      <c r="BC99" s="280" t="str">
        <f t="shared" si="127"/>
        <v/>
      </c>
      <c r="BD99" s="281" t="str">
        <f t="shared" si="122"/>
        <v/>
      </c>
      <c r="BE99" s="280" t="str">
        <f t="shared" si="128"/>
        <v/>
      </c>
      <c r="BF99" s="75" t="str">
        <f t="shared" si="129"/>
        <v/>
      </c>
      <c r="BG99" s="78" t="str">
        <f t="shared" si="78"/>
        <v/>
      </c>
      <c r="BH99" s="75" t="str">
        <f t="shared" si="130"/>
        <v/>
      </c>
      <c r="BI99" s="78" t="str">
        <f t="shared" si="79"/>
        <v/>
      </c>
      <c r="BJ99" s="75" t="str">
        <f t="shared" si="131"/>
        <v/>
      </c>
      <c r="BK99" s="78" t="str">
        <f t="shared" si="80"/>
        <v/>
      </c>
    </row>
    <row r="100" spans="1:63" s="66" customFormat="1" ht="21" hidden="1" customHeight="1">
      <c r="A100" s="238">
        <f t="shared" si="115"/>
        <v>87</v>
      </c>
      <c r="B100" s="283"/>
      <c r="C100" s="364" t="str">
        <f t="shared" si="123"/>
        <v/>
      </c>
      <c r="D100" s="366" t="str">
        <f t="shared" si="90"/>
        <v/>
      </c>
      <c r="E100" s="280" t="str">
        <f t="shared" si="119"/>
        <v/>
      </c>
      <c r="F100" s="281" t="str">
        <f t="shared" si="91"/>
        <v/>
      </c>
      <c r="G100" s="280" t="str">
        <f t="shared" si="124"/>
        <v/>
      </c>
      <c r="H100" s="281" t="str">
        <f t="shared" si="92"/>
        <v/>
      </c>
      <c r="I100" s="280" t="str">
        <f t="shared" si="125"/>
        <v/>
      </c>
      <c r="J100" s="281" t="str">
        <f t="shared" si="93"/>
        <v/>
      </c>
      <c r="K100" s="280" t="str">
        <f t="shared" si="53"/>
        <v/>
      </c>
      <c r="L100" s="281"/>
      <c r="M100" s="280" t="str">
        <f t="shared" si="126"/>
        <v/>
      </c>
      <c r="N100" s="281" t="str">
        <f t="shared" si="94"/>
        <v/>
      </c>
      <c r="O100" s="280" t="str">
        <f t="shared" si="55"/>
        <v/>
      </c>
      <c r="P100" s="281" t="str">
        <f t="shared" si="27"/>
        <v/>
      </c>
      <c r="Q100" s="280" t="str">
        <f t="shared" si="56"/>
        <v/>
      </c>
      <c r="R100" s="281" t="str">
        <f t="shared" si="28"/>
        <v/>
      </c>
      <c r="S100" s="280" t="str">
        <f t="shared" si="57"/>
        <v/>
      </c>
      <c r="T100" s="281" t="str">
        <f t="shared" si="29"/>
        <v/>
      </c>
      <c r="U100" s="280" t="str">
        <f t="shared" si="58"/>
        <v/>
      </c>
      <c r="V100" s="281" t="str">
        <f t="shared" si="30"/>
        <v/>
      </c>
      <c r="W100" s="280" t="str">
        <f t="shared" si="59"/>
        <v/>
      </c>
      <c r="X100" s="281" t="str">
        <f t="shared" si="31"/>
        <v/>
      </c>
      <c r="Y100" s="280" t="str">
        <f t="shared" si="60"/>
        <v/>
      </c>
      <c r="Z100" s="281" t="str">
        <f t="shared" si="32"/>
        <v/>
      </c>
      <c r="AA100" s="280" t="str">
        <f t="shared" si="61"/>
        <v/>
      </c>
      <c r="AB100" s="281" t="str">
        <f t="shared" si="33"/>
        <v/>
      </c>
      <c r="AC100" s="280" t="str">
        <f t="shared" si="62"/>
        <v/>
      </c>
      <c r="AD100" s="281" t="str">
        <f t="shared" si="34"/>
        <v/>
      </c>
      <c r="AE100" s="280" t="str">
        <f t="shared" si="63"/>
        <v/>
      </c>
      <c r="AF100" s="281" t="str">
        <f t="shared" si="35"/>
        <v/>
      </c>
      <c r="AG100" s="280" t="str">
        <f t="shared" si="64"/>
        <v/>
      </c>
      <c r="AH100" s="281" t="str">
        <f t="shared" si="36"/>
        <v/>
      </c>
      <c r="AI100" s="280" t="str">
        <f t="shared" si="65"/>
        <v/>
      </c>
      <c r="AJ100" s="281" t="str">
        <f t="shared" si="37"/>
        <v/>
      </c>
      <c r="AK100" s="280" t="str">
        <f t="shared" si="66"/>
        <v/>
      </c>
      <c r="AL100" s="281" t="str">
        <f t="shared" si="38"/>
        <v/>
      </c>
      <c r="AM100" s="280" t="str">
        <f t="shared" si="67"/>
        <v/>
      </c>
      <c r="AN100" s="281" t="str">
        <f t="shared" si="39"/>
        <v/>
      </c>
      <c r="AO100" s="280" t="str">
        <f t="shared" si="68"/>
        <v/>
      </c>
      <c r="AP100" s="281" t="str">
        <f t="shared" si="40"/>
        <v/>
      </c>
      <c r="AQ100" s="280" t="str">
        <f t="shared" si="69"/>
        <v/>
      </c>
      <c r="AR100" s="281" t="str">
        <f t="shared" si="41"/>
        <v/>
      </c>
      <c r="AS100" s="280" t="str">
        <f t="shared" si="70"/>
        <v/>
      </c>
      <c r="AT100" s="281" t="str">
        <f t="shared" si="42"/>
        <v/>
      </c>
      <c r="AU100" s="280" t="str">
        <f t="shared" si="71"/>
        <v/>
      </c>
      <c r="AV100" s="281" t="str">
        <f t="shared" si="43"/>
        <v/>
      </c>
      <c r="AW100" s="280" t="str">
        <f t="shared" si="72"/>
        <v/>
      </c>
      <c r="AX100" s="281" t="str">
        <f t="shared" si="44"/>
        <v/>
      </c>
      <c r="AY100" s="280" t="str">
        <f t="shared" si="73"/>
        <v/>
      </c>
      <c r="AZ100" s="281" t="str">
        <f t="shared" si="120"/>
        <v/>
      </c>
      <c r="BA100" s="280" t="str">
        <f t="shared" si="74"/>
        <v/>
      </c>
      <c r="BB100" s="281" t="str">
        <f t="shared" si="121"/>
        <v/>
      </c>
      <c r="BC100" s="280" t="str">
        <f t="shared" si="127"/>
        <v/>
      </c>
      <c r="BD100" s="281" t="str">
        <f t="shared" si="122"/>
        <v/>
      </c>
      <c r="BE100" s="280" t="str">
        <f t="shared" si="128"/>
        <v/>
      </c>
      <c r="BF100" s="75" t="str">
        <f t="shared" si="129"/>
        <v/>
      </c>
      <c r="BG100" s="78" t="str">
        <f t="shared" si="78"/>
        <v/>
      </c>
      <c r="BH100" s="75" t="str">
        <f t="shared" si="130"/>
        <v/>
      </c>
      <c r="BI100" s="78" t="str">
        <f t="shared" si="79"/>
        <v/>
      </c>
      <c r="BJ100" s="75" t="str">
        <f t="shared" si="131"/>
        <v/>
      </c>
      <c r="BK100" s="78" t="str">
        <f t="shared" si="80"/>
        <v/>
      </c>
    </row>
    <row r="101" spans="1:63" s="66" customFormat="1" ht="21" hidden="1" customHeight="1">
      <c r="A101" s="238">
        <f t="shared" si="115"/>
        <v>88</v>
      </c>
      <c r="B101" s="283"/>
      <c r="C101" s="364" t="str">
        <f t="shared" si="123"/>
        <v/>
      </c>
      <c r="D101" s="366" t="str">
        <f t="shared" si="90"/>
        <v/>
      </c>
      <c r="E101" s="280" t="str">
        <f t="shared" si="119"/>
        <v/>
      </c>
      <c r="F101" s="281" t="str">
        <f t="shared" si="91"/>
        <v/>
      </c>
      <c r="G101" s="280" t="str">
        <f t="shared" si="124"/>
        <v/>
      </c>
      <c r="H101" s="281" t="str">
        <f t="shared" si="92"/>
        <v/>
      </c>
      <c r="I101" s="280" t="str">
        <f t="shared" si="125"/>
        <v/>
      </c>
      <c r="J101" s="281" t="str">
        <f t="shared" si="93"/>
        <v/>
      </c>
      <c r="K101" s="280" t="str">
        <f t="shared" si="53"/>
        <v/>
      </c>
      <c r="L101" s="281"/>
      <c r="M101" s="280" t="str">
        <f t="shared" si="126"/>
        <v/>
      </c>
      <c r="N101" s="281" t="str">
        <f t="shared" si="94"/>
        <v/>
      </c>
      <c r="O101" s="280" t="str">
        <f t="shared" si="55"/>
        <v/>
      </c>
      <c r="P101" s="281" t="str">
        <f t="shared" si="27"/>
        <v/>
      </c>
      <c r="Q101" s="280" t="str">
        <f t="shared" si="56"/>
        <v/>
      </c>
      <c r="R101" s="281" t="str">
        <f t="shared" si="28"/>
        <v/>
      </c>
      <c r="S101" s="280" t="str">
        <f t="shared" si="57"/>
        <v/>
      </c>
      <c r="T101" s="281" t="str">
        <f t="shared" si="29"/>
        <v/>
      </c>
      <c r="U101" s="280" t="str">
        <f t="shared" si="58"/>
        <v/>
      </c>
      <c r="V101" s="281" t="str">
        <f t="shared" si="30"/>
        <v/>
      </c>
      <c r="W101" s="280" t="str">
        <f t="shared" si="59"/>
        <v/>
      </c>
      <c r="X101" s="281" t="str">
        <f t="shared" si="31"/>
        <v/>
      </c>
      <c r="Y101" s="280" t="str">
        <f t="shared" si="60"/>
        <v/>
      </c>
      <c r="Z101" s="281" t="str">
        <f t="shared" si="32"/>
        <v/>
      </c>
      <c r="AA101" s="280" t="str">
        <f t="shared" si="61"/>
        <v/>
      </c>
      <c r="AB101" s="281" t="str">
        <f t="shared" si="33"/>
        <v/>
      </c>
      <c r="AC101" s="280" t="str">
        <f t="shared" si="62"/>
        <v/>
      </c>
      <c r="AD101" s="281" t="str">
        <f t="shared" si="34"/>
        <v/>
      </c>
      <c r="AE101" s="280" t="str">
        <f t="shared" si="63"/>
        <v/>
      </c>
      <c r="AF101" s="281" t="str">
        <f t="shared" si="35"/>
        <v/>
      </c>
      <c r="AG101" s="280" t="str">
        <f t="shared" si="64"/>
        <v/>
      </c>
      <c r="AH101" s="281" t="str">
        <f t="shared" si="36"/>
        <v/>
      </c>
      <c r="AI101" s="280" t="str">
        <f t="shared" si="65"/>
        <v/>
      </c>
      <c r="AJ101" s="281" t="str">
        <f t="shared" si="37"/>
        <v/>
      </c>
      <c r="AK101" s="280" t="str">
        <f t="shared" si="66"/>
        <v/>
      </c>
      <c r="AL101" s="281" t="str">
        <f t="shared" si="38"/>
        <v/>
      </c>
      <c r="AM101" s="280" t="str">
        <f t="shared" si="67"/>
        <v/>
      </c>
      <c r="AN101" s="281" t="str">
        <f t="shared" si="39"/>
        <v/>
      </c>
      <c r="AO101" s="280" t="str">
        <f t="shared" si="68"/>
        <v/>
      </c>
      <c r="AP101" s="281" t="str">
        <f t="shared" si="40"/>
        <v/>
      </c>
      <c r="AQ101" s="280" t="str">
        <f t="shared" si="69"/>
        <v/>
      </c>
      <c r="AR101" s="281" t="str">
        <f t="shared" si="41"/>
        <v/>
      </c>
      <c r="AS101" s="280" t="str">
        <f t="shared" si="70"/>
        <v/>
      </c>
      <c r="AT101" s="281" t="str">
        <f t="shared" si="42"/>
        <v/>
      </c>
      <c r="AU101" s="280" t="str">
        <f t="shared" si="71"/>
        <v/>
      </c>
      <c r="AV101" s="281" t="str">
        <f t="shared" si="43"/>
        <v/>
      </c>
      <c r="AW101" s="280" t="str">
        <f t="shared" si="72"/>
        <v/>
      </c>
      <c r="AX101" s="281" t="str">
        <f t="shared" si="44"/>
        <v/>
      </c>
      <c r="AY101" s="280" t="str">
        <f t="shared" si="73"/>
        <v/>
      </c>
      <c r="AZ101" s="281" t="str">
        <f t="shared" si="120"/>
        <v/>
      </c>
      <c r="BA101" s="280" t="str">
        <f t="shared" si="74"/>
        <v/>
      </c>
      <c r="BB101" s="281" t="str">
        <f t="shared" si="121"/>
        <v/>
      </c>
      <c r="BC101" s="280" t="str">
        <f t="shared" si="127"/>
        <v/>
      </c>
      <c r="BD101" s="281" t="str">
        <f t="shared" si="122"/>
        <v/>
      </c>
      <c r="BE101" s="280" t="str">
        <f t="shared" si="128"/>
        <v/>
      </c>
      <c r="BF101" s="75" t="str">
        <f t="shared" si="129"/>
        <v/>
      </c>
      <c r="BG101" s="78" t="str">
        <f t="shared" si="78"/>
        <v/>
      </c>
      <c r="BH101" s="75" t="str">
        <f t="shared" si="130"/>
        <v/>
      </c>
      <c r="BI101" s="78" t="str">
        <f t="shared" si="79"/>
        <v/>
      </c>
      <c r="BJ101" s="75" t="str">
        <f t="shared" si="131"/>
        <v/>
      </c>
      <c r="BK101" s="78" t="str">
        <f t="shared" si="80"/>
        <v/>
      </c>
    </row>
    <row r="102" spans="1:63" s="66" customFormat="1" ht="21" hidden="1" customHeight="1">
      <c r="A102" s="238">
        <f t="shared" si="115"/>
        <v>89</v>
      </c>
      <c r="B102" s="283"/>
      <c r="C102" s="364" t="str">
        <f t="shared" si="123"/>
        <v/>
      </c>
      <c r="D102" s="366" t="str">
        <f t="shared" ref="D102:D133" si="132">IF($D$8="Habilitado",IF($B102="","",ROUND(VLOOKUP($B102,OFERENTE_1,5,FALSE),2)),"")</f>
        <v/>
      </c>
      <c r="E102" s="280" t="str">
        <f t="shared" si="119"/>
        <v/>
      </c>
      <c r="F102" s="281" t="str">
        <f t="shared" ref="F102:F133" si="133">IF($F$8="Habilitado",IF($B102="","",ROUND(VLOOKUP($B102,OFERENTE_2,5,FALSE),2)),"")</f>
        <v/>
      </c>
      <c r="G102" s="280" t="str">
        <f t="shared" si="124"/>
        <v/>
      </c>
      <c r="H102" s="281" t="str">
        <f t="shared" ref="H102:H133" si="134">IF($H$8="Habilitado",IF($B102="","",ROUND(VLOOKUP($B102,OFERENTE_3,5,FALSE),2)),"")</f>
        <v/>
      </c>
      <c r="I102" s="280" t="str">
        <f t="shared" si="125"/>
        <v/>
      </c>
      <c r="J102" s="281" t="str">
        <f t="shared" ref="J102:J133" si="135">IF($J$8="Habilitado",IF($B102="","",ROUND(VLOOKUP($B102,OFERENTE_4,6,FALSE),2)),"")</f>
        <v/>
      </c>
      <c r="K102" s="280" t="str">
        <f t="shared" si="53"/>
        <v/>
      </c>
      <c r="L102" s="281"/>
      <c r="M102" s="280" t="str">
        <f t="shared" si="126"/>
        <v/>
      </c>
      <c r="N102" s="281" t="str">
        <f t="shared" ref="N102:N133" si="136">IF($N$8="Habilitado",IF($B102="","",ROUND(VLOOKUP($B102,OFERENTE_6,5,FALSE),2)),"")</f>
        <v/>
      </c>
      <c r="O102" s="280" t="str">
        <f t="shared" si="55"/>
        <v/>
      </c>
      <c r="P102" s="281" t="str">
        <f t="shared" ref="P102:P133" si="137">IF($P$8="Habilitado",IF($B102="","",ROUND(VLOOKUP($B102,OFERENTE_7,5,FALSE),2)),"")</f>
        <v/>
      </c>
      <c r="Q102" s="280" t="str">
        <f t="shared" si="56"/>
        <v/>
      </c>
      <c r="R102" s="281" t="str">
        <f t="shared" ref="R102:R133" si="138">IF($R$8="Habilitado",IF($B102="","",ROUND(VLOOKUP($B102,OFERENTE_8,5,FALSE),2)),"")</f>
        <v/>
      </c>
      <c r="S102" s="280" t="str">
        <f t="shared" si="57"/>
        <v/>
      </c>
      <c r="T102" s="281" t="str">
        <f t="shared" ref="T102:T133" si="139">IF($T$8="Habilitado",IF($B102="","",ROUND(VLOOKUP($B102,OFERENTE_9,5,FALSE),2)),"")</f>
        <v/>
      </c>
      <c r="U102" s="280" t="str">
        <f t="shared" si="58"/>
        <v/>
      </c>
      <c r="V102" s="281" t="str">
        <f t="shared" ref="V102:V133" si="140">IF($V$8="Habilitado",IF($B102="","",ROUND(VLOOKUP($B102,OFERENTE_10,5,FALSE),2)),"")</f>
        <v/>
      </c>
      <c r="W102" s="280" t="str">
        <f t="shared" si="59"/>
        <v/>
      </c>
      <c r="X102" s="281" t="str">
        <f t="shared" ref="X102:X133" si="141">IF($X$8="Habilitado",IF($B102="","",ROUND(VLOOKUP($B102,OFERENTE_11,5,FALSE),2)),"")</f>
        <v/>
      </c>
      <c r="Y102" s="280" t="str">
        <f t="shared" si="60"/>
        <v/>
      </c>
      <c r="Z102" s="281" t="str">
        <f t="shared" ref="Z102:Z133" si="142">IF($Z$8="Habilitado",IF($B102="","",ROUND(VLOOKUP($B102,OFERENTE_12,5,FALSE),2)),"")</f>
        <v/>
      </c>
      <c r="AA102" s="280" t="str">
        <f t="shared" si="61"/>
        <v/>
      </c>
      <c r="AB102" s="281" t="str">
        <f t="shared" ref="AB102:AB133" si="143">IF($AB$8="Habilitado",IF($B102="","",ROUND(VLOOKUP($B102,OFERENTE_13,5,FALSE),2)),"")</f>
        <v/>
      </c>
      <c r="AC102" s="280" t="str">
        <f t="shared" si="62"/>
        <v/>
      </c>
      <c r="AD102" s="281" t="str">
        <f t="shared" ref="AD102:AD133" si="144">IF($AD$8="Habilitado",IF($B102="","",ROUND(VLOOKUP($B102,OFERENTE_14,5,FALSE),2)),"")</f>
        <v/>
      </c>
      <c r="AE102" s="280" t="str">
        <f t="shared" si="63"/>
        <v/>
      </c>
      <c r="AF102" s="281" t="str">
        <f t="shared" ref="AF102:AF133" si="145">IF($AF$8="Habilitado",IF($B102="","",ROUND(VLOOKUP($B102,OFERENTE_15,5,FALSE),2)),"")</f>
        <v/>
      </c>
      <c r="AG102" s="280" t="str">
        <f t="shared" si="64"/>
        <v/>
      </c>
      <c r="AH102" s="281" t="str">
        <f t="shared" ref="AH102:AH133" si="146">IF($AH$8="Habilitado",IF($B102="","",ROUND(VLOOKUP($B102,OFERENTE_16,5,FALSE),2)),"")</f>
        <v/>
      </c>
      <c r="AI102" s="280" t="str">
        <f t="shared" si="65"/>
        <v/>
      </c>
      <c r="AJ102" s="281" t="str">
        <f t="shared" ref="AJ102:AJ133" si="147">IF($AJ$8="Habilitado",IF($B102="","",ROUND(VLOOKUP($B102,OFERENTE_17,5,FALSE),2)),"")</f>
        <v/>
      </c>
      <c r="AK102" s="280" t="str">
        <f t="shared" si="66"/>
        <v/>
      </c>
      <c r="AL102" s="281" t="str">
        <f t="shared" ref="AL102:AL133" si="148">IF($AL$8="Habilitado",IF($B102="","",ROUND(VLOOKUP($B102,OFERENTE_18,5,FALSE),2)),"")</f>
        <v/>
      </c>
      <c r="AM102" s="280" t="str">
        <f t="shared" si="67"/>
        <v/>
      </c>
      <c r="AN102" s="281" t="str">
        <f t="shared" ref="AN102:AN133" si="149">IF($AN$8="Habilitado",IF($B102="","",ROUND(VLOOKUP($B102,OFERENTE_19,5,FALSE),2)),"")</f>
        <v/>
      </c>
      <c r="AO102" s="280" t="str">
        <f t="shared" si="68"/>
        <v/>
      </c>
      <c r="AP102" s="281" t="str">
        <f t="shared" ref="AP102:AP133" si="150">IF($AP$8="Habilitado",IF($B102="","",ROUND(VLOOKUP($B102,OFERENTE_20,5,FALSE),2)),"")</f>
        <v/>
      </c>
      <c r="AQ102" s="280" t="str">
        <f t="shared" si="69"/>
        <v/>
      </c>
      <c r="AR102" s="281" t="str">
        <f t="shared" ref="AR102:AR133" si="151">IF($AR$8="Habilitado",IF($B102="","",ROUND(VLOOKUP($B102,OFERENTE_21,5,FALSE),2)),"")</f>
        <v/>
      </c>
      <c r="AS102" s="280" t="str">
        <f t="shared" si="70"/>
        <v/>
      </c>
      <c r="AT102" s="281" t="str">
        <f t="shared" ref="AT102:AT133" si="152">IF($AT$8="Habilitado",IF($B102="","",ROUND(VLOOKUP($B102,OFERENTE_22,5,FALSE),2)),"")</f>
        <v/>
      </c>
      <c r="AU102" s="280" t="str">
        <f t="shared" si="71"/>
        <v/>
      </c>
      <c r="AV102" s="281" t="str">
        <f t="shared" ref="AV102:AV133" si="153">IF($AV$8="Habilitado",IF($B102="","",ROUND(VLOOKUP($B102,OFERENTE_23,5,FALSE),2)),"")</f>
        <v/>
      </c>
      <c r="AW102" s="280" t="str">
        <f t="shared" si="72"/>
        <v/>
      </c>
      <c r="AX102" s="281" t="str">
        <f t="shared" ref="AX102:AX133" si="154">IF($AX$8="Habilitado",IF($B102="","",ROUND(VLOOKUP($B102,OFERENTE_24,5,FALSE),2)),"")</f>
        <v/>
      </c>
      <c r="AY102" s="280" t="str">
        <f t="shared" si="73"/>
        <v/>
      </c>
      <c r="AZ102" s="281" t="str">
        <f t="shared" si="120"/>
        <v/>
      </c>
      <c r="BA102" s="280" t="str">
        <f t="shared" si="74"/>
        <v/>
      </c>
      <c r="BB102" s="281" t="str">
        <f t="shared" si="121"/>
        <v/>
      </c>
      <c r="BC102" s="280" t="str">
        <f t="shared" si="127"/>
        <v/>
      </c>
      <c r="BD102" s="281" t="str">
        <f t="shared" si="122"/>
        <v/>
      </c>
      <c r="BE102" s="280" t="str">
        <f t="shared" si="128"/>
        <v/>
      </c>
      <c r="BF102" s="75" t="str">
        <f t="shared" ref="BF102:BF133" si="155">IF($BF$8="Habilitado",IF($B102="","",ROUND(VLOOKUP($B102,UNITARIO_28,5,FALSE),2)),"")</f>
        <v/>
      </c>
      <c r="BG102" s="78" t="str">
        <f t="shared" si="78"/>
        <v/>
      </c>
      <c r="BH102" s="75" t="str">
        <f t="shared" ref="BH102:BH133" si="156">IF($BH$8="Habilitado",IF($B102="","",ROUND(VLOOKUP($B102,UNITARIO_29,5,FALSE),2)),"")</f>
        <v/>
      </c>
      <c r="BI102" s="78" t="str">
        <f t="shared" si="79"/>
        <v/>
      </c>
      <c r="BJ102" s="75" t="str">
        <f t="shared" ref="BJ102:BJ133" si="157">IF($BJ$8="Habilitado",IF($B102="","",ROUND(VLOOKUP($B102,UNITARIO_30,5,FALSE),2)),"")</f>
        <v/>
      </c>
      <c r="BK102" s="78" t="str">
        <f t="shared" si="80"/>
        <v/>
      </c>
    </row>
    <row r="103" spans="1:63" s="66" customFormat="1" ht="21" hidden="1" customHeight="1">
      <c r="A103" s="238">
        <f t="shared" si="115"/>
        <v>90</v>
      </c>
      <c r="B103" s="283"/>
      <c r="C103" s="364" t="str">
        <f t="shared" si="123"/>
        <v/>
      </c>
      <c r="D103" s="366" t="str">
        <f t="shared" si="132"/>
        <v/>
      </c>
      <c r="E103" s="280" t="str">
        <f t="shared" si="119"/>
        <v/>
      </c>
      <c r="F103" s="281" t="str">
        <f t="shared" si="133"/>
        <v/>
      </c>
      <c r="G103" s="280" t="str">
        <f t="shared" si="124"/>
        <v/>
      </c>
      <c r="H103" s="281" t="str">
        <f t="shared" si="134"/>
        <v/>
      </c>
      <c r="I103" s="280" t="str">
        <f t="shared" si="125"/>
        <v/>
      </c>
      <c r="J103" s="281" t="str">
        <f t="shared" si="135"/>
        <v/>
      </c>
      <c r="K103" s="280" t="str">
        <f t="shared" si="53"/>
        <v/>
      </c>
      <c r="L103" s="281"/>
      <c r="M103" s="280" t="str">
        <f t="shared" si="126"/>
        <v/>
      </c>
      <c r="N103" s="281" t="str">
        <f t="shared" si="136"/>
        <v/>
      </c>
      <c r="O103" s="280" t="str">
        <f t="shared" si="55"/>
        <v/>
      </c>
      <c r="P103" s="281" t="str">
        <f t="shared" si="137"/>
        <v/>
      </c>
      <c r="Q103" s="280" t="str">
        <f t="shared" si="56"/>
        <v/>
      </c>
      <c r="R103" s="281" t="str">
        <f t="shared" si="138"/>
        <v/>
      </c>
      <c r="S103" s="280" t="str">
        <f t="shared" si="57"/>
        <v/>
      </c>
      <c r="T103" s="281" t="str">
        <f t="shared" si="139"/>
        <v/>
      </c>
      <c r="U103" s="280" t="str">
        <f t="shared" si="58"/>
        <v/>
      </c>
      <c r="V103" s="281" t="str">
        <f t="shared" si="140"/>
        <v/>
      </c>
      <c r="W103" s="280" t="str">
        <f t="shared" si="59"/>
        <v/>
      </c>
      <c r="X103" s="281" t="str">
        <f t="shared" si="141"/>
        <v/>
      </c>
      <c r="Y103" s="280" t="str">
        <f t="shared" si="60"/>
        <v/>
      </c>
      <c r="Z103" s="281" t="str">
        <f t="shared" si="142"/>
        <v/>
      </c>
      <c r="AA103" s="280" t="str">
        <f t="shared" si="61"/>
        <v/>
      </c>
      <c r="AB103" s="281" t="str">
        <f t="shared" si="143"/>
        <v/>
      </c>
      <c r="AC103" s="280" t="str">
        <f t="shared" si="62"/>
        <v/>
      </c>
      <c r="AD103" s="281" t="str">
        <f t="shared" si="144"/>
        <v/>
      </c>
      <c r="AE103" s="280" t="str">
        <f t="shared" si="63"/>
        <v/>
      </c>
      <c r="AF103" s="281" t="str">
        <f t="shared" si="145"/>
        <v/>
      </c>
      <c r="AG103" s="280" t="str">
        <f t="shared" si="64"/>
        <v/>
      </c>
      <c r="AH103" s="281" t="str">
        <f t="shared" si="146"/>
        <v/>
      </c>
      <c r="AI103" s="280" t="str">
        <f t="shared" si="65"/>
        <v/>
      </c>
      <c r="AJ103" s="281" t="str">
        <f t="shared" si="147"/>
        <v/>
      </c>
      <c r="AK103" s="280" t="str">
        <f t="shared" si="66"/>
        <v/>
      </c>
      <c r="AL103" s="281" t="str">
        <f t="shared" si="148"/>
        <v/>
      </c>
      <c r="AM103" s="280" t="str">
        <f t="shared" si="67"/>
        <v/>
      </c>
      <c r="AN103" s="281" t="str">
        <f t="shared" si="149"/>
        <v/>
      </c>
      <c r="AO103" s="280" t="str">
        <f t="shared" si="68"/>
        <v/>
      </c>
      <c r="AP103" s="281" t="str">
        <f t="shared" si="150"/>
        <v/>
      </c>
      <c r="AQ103" s="280" t="str">
        <f t="shared" si="69"/>
        <v/>
      </c>
      <c r="AR103" s="281" t="str">
        <f t="shared" si="151"/>
        <v/>
      </c>
      <c r="AS103" s="280" t="str">
        <f t="shared" si="70"/>
        <v/>
      </c>
      <c r="AT103" s="281" t="str">
        <f t="shared" si="152"/>
        <v/>
      </c>
      <c r="AU103" s="280" t="str">
        <f t="shared" si="71"/>
        <v/>
      </c>
      <c r="AV103" s="281" t="str">
        <f t="shared" si="153"/>
        <v/>
      </c>
      <c r="AW103" s="280" t="str">
        <f t="shared" si="72"/>
        <v/>
      </c>
      <c r="AX103" s="281" t="str">
        <f t="shared" si="154"/>
        <v/>
      </c>
      <c r="AY103" s="280" t="str">
        <f t="shared" si="73"/>
        <v/>
      </c>
      <c r="AZ103" s="281" t="str">
        <f t="shared" si="120"/>
        <v/>
      </c>
      <c r="BA103" s="280" t="str">
        <f t="shared" si="74"/>
        <v/>
      </c>
      <c r="BB103" s="281" t="str">
        <f t="shared" si="121"/>
        <v/>
      </c>
      <c r="BC103" s="280" t="str">
        <f t="shared" si="127"/>
        <v/>
      </c>
      <c r="BD103" s="281" t="str">
        <f t="shared" si="122"/>
        <v/>
      </c>
      <c r="BE103" s="280" t="str">
        <f t="shared" si="128"/>
        <v/>
      </c>
      <c r="BF103" s="75" t="str">
        <f t="shared" si="155"/>
        <v/>
      </c>
      <c r="BG103" s="78" t="str">
        <f t="shared" si="78"/>
        <v/>
      </c>
      <c r="BH103" s="75" t="str">
        <f t="shared" si="156"/>
        <v/>
      </c>
      <c r="BI103" s="78" t="str">
        <f t="shared" si="79"/>
        <v/>
      </c>
      <c r="BJ103" s="75" t="str">
        <f t="shared" si="157"/>
        <v/>
      </c>
      <c r="BK103" s="78" t="str">
        <f t="shared" si="80"/>
        <v/>
      </c>
    </row>
    <row r="104" spans="1:63" s="66" customFormat="1" ht="21" hidden="1" customHeight="1">
      <c r="A104" s="238">
        <f t="shared" si="115"/>
        <v>91</v>
      </c>
      <c r="B104" s="283"/>
      <c r="C104" s="364" t="str">
        <f t="shared" si="123"/>
        <v/>
      </c>
      <c r="D104" s="366" t="str">
        <f t="shared" si="132"/>
        <v/>
      </c>
      <c r="E104" s="280" t="str">
        <f t="shared" si="119"/>
        <v/>
      </c>
      <c r="F104" s="281" t="str">
        <f t="shared" si="133"/>
        <v/>
      </c>
      <c r="G104" s="280" t="str">
        <f t="shared" si="124"/>
        <v/>
      </c>
      <c r="H104" s="281" t="str">
        <f t="shared" si="134"/>
        <v/>
      </c>
      <c r="I104" s="280" t="str">
        <f t="shared" si="125"/>
        <v/>
      </c>
      <c r="J104" s="281" t="str">
        <f t="shared" si="135"/>
        <v/>
      </c>
      <c r="K104" s="280" t="str">
        <f t="shared" si="53"/>
        <v/>
      </c>
      <c r="L104" s="281"/>
      <c r="M104" s="280" t="str">
        <f t="shared" si="126"/>
        <v/>
      </c>
      <c r="N104" s="281" t="str">
        <f t="shared" si="136"/>
        <v/>
      </c>
      <c r="O104" s="280" t="str">
        <f t="shared" si="55"/>
        <v/>
      </c>
      <c r="P104" s="281" t="str">
        <f t="shared" si="137"/>
        <v/>
      </c>
      <c r="Q104" s="280" t="str">
        <f t="shared" si="56"/>
        <v/>
      </c>
      <c r="R104" s="281" t="str">
        <f t="shared" si="138"/>
        <v/>
      </c>
      <c r="S104" s="280" t="str">
        <f t="shared" si="57"/>
        <v/>
      </c>
      <c r="T104" s="281" t="str">
        <f t="shared" si="139"/>
        <v/>
      </c>
      <c r="U104" s="280" t="str">
        <f t="shared" si="58"/>
        <v/>
      </c>
      <c r="V104" s="281" t="str">
        <f t="shared" si="140"/>
        <v/>
      </c>
      <c r="W104" s="280" t="str">
        <f t="shared" si="59"/>
        <v/>
      </c>
      <c r="X104" s="281" t="str">
        <f t="shared" si="141"/>
        <v/>
      </c>
      <c r="Y104" s="280" t="str">
        <f t="shared" si="60"/>
        <v/>
      </c>
      <c r="Z104" s="281" t="str">
        <f t="shared" si="142"/>
        <v/>
      </c>
      <c r="AA104" s="280" t="str">
        <f t="shared" si="61"/>
        <v/>
      </c>
      <c r="AB104" s="281" t="str">
        <f t="shared" si="143"/>
        <v/>
      </c>
      <c r="AC104" s="280" t="str">
        <f t="shared" si="62"/>
        <v/>
      </c>
      <c r="AD104" s="281" t="str">
        <f t="shared" si="144"/>
        <v/>
      </c>
      <c r="AE104" s="280" t="str">
        <f t="shared" si="63"/>
        <v/>
      </c>
      <c r="AF104" s="281" t="str">
        <f t="shared" si="145"/>
        <v/>
      </c>
      <c r="AG104" s="280" t="str">
        <f t="shared" si="64"/>
        <v/>
      </c>
      <c r="AH104" s="281" t="str">
        <f t="shared" si="146"/>
        <v/>
      </c>
      <c r="AI104" s="280" t="str">
        <f t="shared" si="65"/>
        <v/>
      </c>
      <c r="AJ104" s="281" t="str">
        <f t="shared" si="147"/>
        <v/>
      </c>
      <c r="AK104" s="280" t="str">
        <f t="shared" si="66"/>
        <v/>
      </c>
      <c r="AL104" s="281" t="str">
        <f t="shared" si="148"/>
        <v/>
      </c>
      <c r="AM104" s="280" t="str">
        <f t="shared" si="67"/>
        <v/>
      </c>
      <c r="AN104" s="281" t="str">
        <f t="shared" si="149"/>
        <v/>
      </c>
      <c r="AO104" s="280" t="str">
        <f t="shared" si="68"/>
        <v/>
      </c>
      <c r="AP104" s="281" t="str">
        <f t="shared" si="150"/>
        <v/>
      </c>
      <c r="AQ104" s="280" t="str">
        <f t="shared" si="69"/>
        <v/>
      </c>
      <c r="AR104" s="281" t="str">
        <f t="shared" si="151"/>
        <v/>
      </c>
      <c r="AS104" s="280" t="str">
        <f t="shared" si="70"/>
        <v/>
      </c>
      <c r="AT104" s="281" t="str">
        <f t="shared" si="152"/>
        <v/>
      </c>
      <c r="AU104" s="280" t="str">
        <f t="shared" si="71"/>
        <v/>
      </c>
      <c r="AV104" s="281" t="str">
        <f t="shared" si="153"/>
        <v/>
      </c>
      <c r="AW104" s="280" t="str">
        <f t="shared" si="72"/>
        <v/>
      </c>
      <c r="AX104" s="281" t="str">
        <f t="shared" si="154"/>
        <v/>
      </c>
      <c r="AY104" s="280" t="str">
        <f t="shared" si="73"/>
        <v/>
      </c>
      <c r="AZ104" s="281" t="str">
        <f t="shared" si="120"/>
        <v/>
      </c>
      <c r="BA104" s="280" t="str">
        <f t="shared" si="74"/>
        <v/>
      </c>
      <c r="BB104" s="281" t="str">
        <f t="shared" si="121"/>
        <v/>
      </c>
      <c r="BC104" s="280" t="str">
        <f t="shared" si="127"/>
        <v/>
      </c>
      <c r="BD104" s="281" t="str">
        <f t="shared" si="122"/>
        <v/>
      </c>
      <c r="BE104" s="280" t="str">
        <f t="shared" si="128"/>
        <v/>
      </c>
      <c r="BF104" s="75" t="str">
        <f t="shared" si="155"/>
        <v/>
      </c>
      <c r="BG104" s="78" t="str">
        <f t="shared" si="78"/>
        <v/>
      </c>
      <c r="BH104" s="75" t="str">
        <f t="shared" si="156"/>
        <v/>
      </c>
      <c r="BI104" s="78" t="str">
        <f t="shared" si="79"/>
        <v/>
      </c>
      <c r="BJ104" s="75" t="str">
        <f t="shared" si="157"/>
        <v/>
      </c>
      <c r="BK104" s="78" t="str">
        <f t="shared" si="80"/>
        <v/>
      </c>
    </row>
    <row r="105" spans="1:63" s="66" customFormat="1" ht="21" hidden="1" customHeight="1">
      <c r="A105" s="238">
        <f t="shared" si="115"/>
        <v>92</v>
      </c>
      <c r="B105" s="283"/>
      <c r="C105" s="74" t="str">
        <f t="shared" si="123"/>
        <v/>
      </c>
      <c r="D105" s="79" t="str">
        <f t="shared" si="132"/>
        <v/>
      </c>
      <c r="E105" s="280" t="str">
        <f t="shared" si="119"/>
        <v/>
      </c>
      <c r="F105" s="75" t="str">
        <f t="shared" si="133"/>
        <v/>
      </c>
      <c r="G105" s="280" t="str">
        <f t="shared" si="124"/>
        <v/>
      </c>
      <c r="H105" s="75" t="str">
        <f t="shared" si="134"/>
        <v/>
      </c>
      <c r="I105" s="280" t="str">
        <f t="shared" si="125"/>
        <v/>
      </c>
      <c r="J105" s="75" t="str">
        <f t="shared" si="135"/>
        <v/>
      </c>
      <c r="K105" s="78" t="str">
        <f t="shared" si="53"/>
        <v/>
      </c>
      <c r="L105" s="75"/>
      <c r="M105" s="280" t="str">
        <f t="shared" si="126"/>
        <v/>
      </c>
      <c r="N105" s="75" t="str">
        <f t="shared" si="136"/>
        <v/>
      </c>
      <c r="O105" s="78" t="str">
        <f t="shared" si="55"/>
        <v/>
      </c>
      <c r="P105" s="75" t="str">
        <f t="shared" si="137"/>
        <v/>
      </c>
      <c r="Q105" s="78" t="str">
        <f t="shared" si="56"/>
        <v/>
      </c>
      <c r="R105" s="75" t="str">
        <f t="shared" si="138"/>
        <v/>
      </c>
      <c r="S105" s="78" t="str">
        <f t="shared" si="57"/>
        <v/>
      </c>
      <c r="T105" s="75" t="str">
        <f t="shared" si="139"/>
        <v/>
      </c>
      <c r="U105" s="78" t="str">
        <f t="shared" si="58"/>
        <v/>
      </c>
      <c r="V105" s="75" t="str">
        <f t="shared" si="140"/>
        <v/>
      </c>
      <c r="W105" s="78" t="str">
        <f t="shared" si="59"/>
        <v/>
      </c>
      <c r="X105" s="75" t="str">
        <f t="shared" si="141"/>
        <v/>
      </c>
      <c r="Y105" s="78" t="str">
        <f t="shared" si="60"/>
        <v/>
      </c>
      <c r="Z105" s="75" t="str">
        <f t="shared" si="142"/>
        <v/>
      </c>
      <c r="AA105" s="78" t="str">
        <f t="shared" si="61"/>
        <v/>
      </c>
      <c r="AB105" s="75" t="str">
        <f t="shared" si="143"/>
        <v/>
      </c>
      <c r="AC105" s="78" t="str">
        <f t="shared" si="62"/>
        <v/>
      </c>
      <c r="AD105" s="75" t="str">
        <f t="shared" si="144"/>
        <v/>
      </c>
      <c r="AE105" s="78" t="str">
        <f t="shared" si="63"/>
        <v/>
      </c>
      <c r="AF105" s="75" t="str">
        <f t="shared" si="145"/>
        <v/>
      </c>
      <c r="AG105" s="78" t="str">
        <f t="shared" si="64"/>
        <v/>
      </c>
      <c r="AH105" s="75" t="str">
        <f t="shared" si="146"/>
        <v/>
      </c>
      <c r="AI105" s="78" t="str">
        <f t="shared" si="65"/>
        <v/>
      </c>
      <c r="AJ105" s="75" t="str">
        <f t="shared" si="147"/>
        <v/>
      </c>
      <c r="AK105" s="78" t="str">
        <f t="shared" si="66"/>
        <v/>
      </c>
      <c r="AL105" s="75" t="str">
        <f t="shared" si="148"/>
        <v/>
      </c>
      <c r="AM105" s="78" t="str">
        <f t="shared" si="67"/>
        <v/>
      </c>
      <c r="AN105" s="75" t="str">
        <f t="shared" si="149"/>
        <v/>
      </c>
      <c r="AO105" s="78" t="str">
        <f t="shared" si="68"/>
        <v/>
      </c>
      <c r="AP105" s="75" t="str">
        <f t="shared" si="150"/>
        <v/>
      </c>
      <c r="AQ105" s="78" t="str">
        <f t="shared" si="69"/>
        <v/>
      </c>
      <c r="AR105" s="75" t="str">
        <f t="shared" si="151"/>
        <v/>
      </c>
      <c r="AS105" s="78" t="str">
        <f t="shared" si="70"/>
        <v/>
      </c>
      <c r="AT105" s="75" t="str">
        <f t="shared" si="152"/>
        <v/>
      </c>
      <c r="AU105" s="78" t="str">
        <f t="shared" si="71"/>
        <v/>
      </c>
      <c r="AV105" s="75" t="str">
        <f t="shared" si="153"/>
        <v/>
      </c>
      <c r="AW105" s="78" t="str">
        <f t="shared" si="72"/>
        <v/>
      </c>
      <c r="AX105" s="75" t="str">
        <f t="shared" si="154"/>
        <v/>
      </c>
      <c r="AY105" s="78" t="str">
        <f t="shared" si="73"/>
        <v/>
      </c>
      <c r="AZ105" s="75" t="str">
        <f t="shared" si="120"/>
        <v/>
      </c>
      <c r="BA105" s="78" t="str">
        <f t="shared" si="74"/>
        <v/>
      </c>
      <c r="BB105" s="75" t="str">
        <f t="shared" ref="BB105:BB133" si="158">IF($BB$8="Habilitado",IF($B105="","",ROUND(VLOOKUP($B105,UNITARIO_26,5,FALSE),2)),"")</f>
        <v/>
      </c>
      <c r="BC105" s="78" t="str">
        <f t="shared" ref="BC105:BC133" si="159">IF($B105="","",IF(BB105="","",IF($L$4="Media aritmética",(BB105&lt;=$C105)*($F$5/$C$4)+(BB105&gt;$C105)*0,IF(AND(ROUND(AVERAGE($D105,$F105,$H105,$J105,$L105,$N105,$P105,$R105,$T105,$V105,$X105,$Z105,$AB105,$AD105,$AF105,$AH105,$AJ105,AL105,AN105,AP105,AR105,AT105,AV105,AX105,AZ105,BB105,BD105,BF105,BH105,BJ105),2)-$C105/2&lt;=BB105,(ROUND(AVERAGE($D105,$F105,$H105,$J105,$L105,$N105,$P105,$R105,$T105,$V105,$X105,$Z105,$AB105,$AD105,$AF105,$AH105,$AJ105,AL105,AN105,AP105,AR105,AT105,AV105,AX105,AZ105,BB105,BD105,BF105,BH105,BJ105),2)+$C105/2&gt;BB105)),($F$5/$C$4),0))))</f>
        <v/>
      </c>
      <c r="BD105" s="75" t="str">
        <f t="shared" ref="BD105:BD133" si="160">IF($BD$8="Habilitado",IF($B105="","",ROUND(VLOOKUP($B105,UNITARIO_27,5,FALSE),2)),"")</f>
        <v/>
      </c>
      <c r="BE105" s="78" t="str">
        <f t="shared" ref="BE105:BE133" si="161">IF($B105="","",IF(BD105="","",IF($L$4="Media aritmética",(BD105&lt;=$C105)*($F$5/$C$4)+(BD105&gt;$C105)*0,IF(AND(ROUND(AVERAGE($D105,$F105,$H105,$J105,$L105,$N105,$P105,$R105,$T105,$V105,$X105,$Z105,$AB105,$AD105,$AF105,$AH105,$AJ105,AL105,AN105,AP105,AR105,AT105,AV105,AX105,AZ105,BB105,BD105,BF105,BH105,BJ105),2)-$C105/2&lt;=BD105,(ROUND(AVERAGE($D105,$F105,$H105,$J105,$L105,$N105,$P105,$R105,$T105,$V105,$X105,$Z105,$AB105,$AD105,$AF105,$AH105,$AJ105,AL105,AN105,AP105,AR105,AT105,AV105,AX105,AZ105,BB105,BD105,BF105,BH105,BJ105),2)+$C105/2&gt;BD105)),($F$5/$C$4),0))))</f>
        <v/>
      </c>
      <c r="BF105" s="75" t="str">
        <f t="shared" si="155"/>
        <v/>
      </c>
      <c r="BG105" s="78" t="str">
        <f t="shared" si="78"/>
        <v/>
      </c>
      <c r="BH105" s="75" t="str">
        <f t="shared" si="156"/>
        <v/>
      </c>
      <c r="BI105" s="78" t="str">
        <f t="shared" si="79"/>
        <v/>
      </c>
      <c r="BJ105" s="75" t="str">
        <f t="shared" si="157"/>
        <v/>
      </c>
      <c r="BK105" s="78" t="str">
        <f t="shared" si="80"/>
        <v/>
      </c>
    </row>
    <row r="106" spans="1:63" s="66" customFormat="1" ht="21" hidden="1" customHeight="1">
      <c r="A106" s="238">
        <f t="shared" si="115"/>
        <v>93</v>
      </c>
      <c r="B106" s="283"/>
      <c r="C106" s="74" t="str">
        <f t="shared" si="123"/>
        <v/>
      </c>
      <c r="D106" s="79" t="str">
        <f t="shared" si="132"/>
        <v/>
      </c>
      <c r="E106" s="280" t="str">
        <f t="shared" si="119"/>
        <v/>
      </c>
      <c r="F106" s="75" t="str">
        <f t="shared" si="133"/>
        <v/>
      </c>
      <c r="G106" s="280" t="str">
        <f t="shared" si="124"/>
        <v/>
      </c>
      <c r="H106" s="75" t="str">
        <f t="shared" si="134"/>
        <v/>
      </c>
      <c r="I106" s="280" t="str">
        <f t="shared" si="125"/>
        <v/>
      </c>
      <c r="J106" s="75" t="str">
        <f t="shared" si="135"/>
        <v/>
      </c>
      <c r="K106" s="78" t="str">
        <f t="shared" si="53"/>
        <v/>
      </c>
      <c r="L106" s="75"/>
      <c r="M106" s="280" t="str">
        <f t="shared" si="126"/>
        <v/>
      </c>
      <c r="N106" s="75" t="str">
        <f t="shared" si="136"/>
        <v/>
      </c>
      <c r="O106" s="78" t="str">
        <f t="shared" si="55"/>
        <v/>
      </c>
      <c r="P106" s="75" t="str">
        <f t="shared" si="137"/>
        <v/>
      </c>
      <c r="Q106" s="78" t="str">
        <f t="shared" si="56"/>
        <v/>
      </c>
      <c r="R106" s="75" t="str">
        <f t="shared" si="138"/>
        <v/>
      </c>
      <c r="S106" s="78" t="str">
        <f t="shared" si="57"/>
        <v/>
      </c>
      <c r="T106" s="75" t="str">
        <f t="shared" si="139"/>
        <v/>
      </c>
      <c r="U106" s="78" t="str">
        <f t="shared" si="58"/>
        <v/>
      </c>
      <c r="V106" s="75" t="str">
        <f t="shared" si="140"/>
        <v/>
      </c>
      <c r="W106" s="78" t="str">
        <f t="shared" si="59"/>
        <v/>
      </c>
      <c r="X106" s="75" t="str">
        <f t="shared" si="141"/>
        <v/>
      </c>
      <c r="Y106" s="78" t="str">
        <f t="shared" si="60"/>
        <v/>
      </c>
      <c r="Z106" s="75" t="str">
        <f t="shared" si="142"/>
        <v/>
      </c>
      <c r="AA106" s="78" t="str">
        <f t="shared" si="61"/>
        <v/>
      </c>
      <c r="AB106" s="75" t="str">
        <f t="shared" si="143"/>
        <v/>
      </c>
      <c r="AC106" s="78" t="str">
        <f t="shared" si="62"/>
        <v/>
      </c>
      <c r="AD106" s="75" t="str">
        <f t="shared" si="144"/>
        <v/>
      </c>
      <c r="AE106" s="78" t="str">
        <f t="shared" si="63"/>
        <v/>
      </c>
      <c r="AF106" s="75" t="str">
        <f t="shared" si="145"/>
        <v/>
      </c>
      <c r="AG106" s="78" t="str">
        <f t="shared" si="64"/>
        <v/>
      </c>
      <c r="AH106" s="75" t="str">
        <f t="shared" si="146"/>
        <v/>
      </c>
      <c r="AI106" s="78" t="str">
        <f t="shared" si="65"/>
        <v/>
      </c>
      <c r="AJ106" s="75" t="str">
        <f t="shared" si="147"/>
        <v/>
      </c>
      <c r="AK106" s="78" t="str">
        <f t="shared" si="66"/>
        <v/>
      </c>
      <c r="AL106" s="75" t="str">
        <f t="shared" si="148"/>
        <v/>
      </c>
      <c r="AM106" s="78" t="str">
        <f t="shared" si="67"/>
        <v/>
      </c>
      <c r="AN106" s="75" t="str">
        <f t="shared" si="149"/>
        <v/>
      </c>
      <c r="AO106" s="78" t="str">
        <f t="shared" si="68"/>
        <v/>
      </c>
      <c r="AP106" s="75" t="str">
        <f t="shared" si="150"/>
        <v/>
      </c>
      <c r="AQ106" s="78" t="str">
        <f t="shared" si="69"/>
        <v/>
      </c>
      <c r="AR106" s="75" t="str">
        <f t="shared" si="151"/>
        <v/>
      </c>
      <c r="AS106" s="78" t="str">
        <f t="shared" si="70"/>
        <v/>
      </c>
      <c r="AT106" s="75" t="str">
        <f t="shared" si="152"/>
        <v/>
      </c>
      <c r="AU106" s="78" t="str">
        <f t="shared" si="71"/>
        <v/>
      </c>
      <c r="AV106" s="75" t="str">
        <f t="shared" si="153"/>
        <v/>
      </c>
      <c r="AW106" s="78" t="str">
        <f t="shared" si="72"/>
        <v/>
      </c>
      <c r="AX106" s="75" t="str">
        <f t="shared" si="154"/>
        <v/>
      </c>
      <c r="AY106" s="78" t="str">
        <f t="shared" si="73"/>
        <v/>
      </c>
      <c r="AZ106" s="75" t="str">
        <f t="shared" si="120"/>
        <v/>
      </c>
      <c r="BA106" s="78" t="str">
        <f t="shared" si="74"/>
        <v/>
      </c>
      <c r="BB106" s="75" t="str">
        <f t="shared" si="158"/>
        <v/>
      </c>
      <c r="BC106" s="78" t="str">
        <f t="shared" si="159"/>
        <v/>
      </c>
      <c r="BD106" s="75" t="str">
        <f t="shared" si="160"/>
        <v/>
      </c>
      <c r="BE106" s="78" t="str">
        <f t="shared" si="161"/>
        <v/>
      </c>
      <c r="BF106" s="75" t="str">
        <f t="shared" si="155"/>
        <v/>
      </c>
      <c r="BG106" s="78" t="str">
        <f t="shared" si="78"/>
        <v/>
      </c>
      <c r="BH106" s="75" t="str">
        <f t="shared" si="156"/>
        <v/>
      </c>
      <c r="BI106" s="78" t="str">
        <f t="shared" si="79"/>
        <v/>
      </c>
      <c r="BJ106" s="75" t="str">
        <f t="shared" si="157"/>
        <v/>
      </c>
      <c r="BK106" s="78" t="str">
        <f t="shared" si="80"/>
        <v/>
      </c>
    </row>
    <row r="107" spans="1:63" s="66" customFormat="1" ht="21" hidden="1" customHeight="1">
      <c r="A107" s="238">
        <f t="shared" si="115"/>
        <v>94</v>
      </c>
      <c r="B107" s="283"/>
      <c r="C107" s="74" t="str">
        <f t="shared" si="123"/>
        <v/>
      </c>
      <c r="D107" s="79" t="str">
        <f t="shared" si="132"/>
        <v/>
      </c>
      <c r="E107" s="280" t="str">
        <f t="shared" si="119"/>
        <v/>
      </c>
      <c r="F107" s="75" t="str">
        <f t="shared" si="133"/>
        <v/>
      </c>
      <c r="G107" s="280" t="str">
        <f t="shared" si="124"/>
        <v/>
      </c>
      <c r="H107" s="75" t="str">
        <f t="shared" si="134"/>
        <v/>
      </c>
      <c r="I107" s="280" t="str">
        <f t="shared" si="125"/>
        <v/>
      </c>
      <c r="J107" s="75" t="str">
        <f t="shared" si="135"/>
        <v/>
      </c>
      <c r="K107" s="78" t="str">
        <f t="shared" si="53"/>
        <v/>
      </c>
      <c r="L107" s="75"/>
      <c r="M107" s="280" t="str">
        <f t="shared" si="126"/>
        <v/>
      </c>
      <c r="N107" s="75" t="str">
        <f t="shared" si="136"/>
        <v/>
      </c>
      <c r="O107" s="78" t="str">
        <f t="shared" si="55"/>
        <v/>
      </c>
      <c r="P107" s="75" t="str">
        <f t="shared" si="137"/>
        <v/>
      </c>
      <c r="Q107" s="78" t="str">
        <f t="shared" si="56"/>
        <v/>
      </c>
      <c r="R107" s="75" t="str">
        <f t="shared" si="138"/>
        <v/>
      </c>
      <c r="S107" s="78" t="str">
        <f t="shared" si="57"/>
        <v/>
      </c>
      <c r="T107" s="75" t="str">
        <f t="shared" si="139"/>
        <v/>
      </c>
      <c r="U107" s="78" t="str">
        <f t="shared" si="58"/>
        <v/>
      </c>
      <c r="V107" s="75" t="str">
        <f t="shared" si="140"/>
        <v/>
      </c>
      <c r="W107" s="78" t="str">
        <f t="shared" si="59"/>
        <v/>
      </c>
      <c r="X107" s="75" t="str">
        <f t="shared" si="141"/>
        <v/>
      </c>
      <c r="Y107" s="78" t="str">
        <f t="shared" si="60"/>
        <v/>
      </c>
      <c r="Z107" s="75" t="str">
        <f t="shared" si="142"/>
        <v/>
      </c>
      <c r="AA107" s="78" t="str">
        <f t="shared" si="61"/>
        <v/>
      </c>
      <c r="AB107" s="75" t="str">
        <f t="shared" si="143"/>
        <v/>
      </c>
      <c r="AC107" s="78" t="str">
        <f t="shared" si="62"/>
        <v/>
      </c>
      <c r="AD107" s="75" t="str">
        <f t="shared" si="144"/>
        <v/>
      </c>
      <c r="AE107" s="78" t="str">
        <f t="shared" si="63"/>
        <v/>
      </c>
      <c r="AF107" s="75" t="str">
        <f t="shared" si="145"/>
        <v/>
      </c>
      <c r="AG107" s="78" t="str">
        <f t="shared" si="64"/>
        <v/>
      </c>
      <c r="AH107" s="75" t="str">
        <f t="shared" si="146"/>
        <v/>
      </c>
      <c r="AI107" s="78" t="str">
        <f t="shared" si="65"/>
        <v/>
      </c>
      <c r="AJ107" s="75" t="str">
        <f t="shared" si="147"/>
        <v/>
      </c>
      <c r="AK107" s="78" t="str">
        <f t="shared" si="66"/>
        <v/>
      </c>
      <c r="AL107" s="75" t="str">
        <f t="shared" si="148"/>
        <v/>
      </c>
      <c r="AM107" s="78" t="str">
        <f t="shared" si="67"/>
        <v/>
      </c>
      <c r="AN107" s="75" t="str">
        <f t="shared" si="149"/>
        <v/>
      </c>
      <c r="AO107" s="78" t="str">
        <f t="shared" si="68"/>
        <v/>
      </c>
      <c r="AP107" s="75" t="str">
        <f t="shared" si="150"/>
        <v/>
      </c>
      <c r="AQ107" s="78" t="str">
        <f t="shared" si="69"/>
        <v/>
      </c>
      <c r="AR107" s="75" t="str">
        <f t="shared" si="151"/>
        <v/>
      </c>
      <c r="AS107" s="78" t="str">
        <f t="shared" si="70"/>
        <v/>
      </c>
      <c r="AT107" s="75" t="str">
        <f t="shared" si="152"/>
        <v/>
      </c>
      <c r="AU107" s="78" t="str">
        <f t="shared" si="71"/>
        <v/>
      </c>
      <c r="AV107" s="75" t="str">
        <f t="shared" si="153"/>
        <v/>
      </c>
      <c r="AW107" s="78" t="str">
        <f t="shared" si="72"/>
        <v/>
      </c>
      <c r="AX107" s="75" t="str">
        <f t="shared" si="154"/>
        <v/>
      </c>
      <c r="AY107" s="78" t="str">
        <f t="shared" si="73"/>
        <v/>
      </c>
      <c r="AZ107" s="75" t="str">
        <f t="shared" si="120"/>
        <v/>
      </c>
      <c r="BA107" s="78" t="str">
        <f t="shared" si="74"/>
        <v/>
      </c>
      <c r="BB107" s="75" t="str">
        <f t="shared" si="158"/>
        <v/>
      </c>
      <c r="BC107" s="78" t="str">
        <f t="shared" si="159"/>
        <v/>
      </c>
      <c r="BD107" s="75" t="str">
        <f t="shared" si="160"/>
        <v/>
      </c>
      <c r="BE107" s="78" t="str">
        <f t="shared" si="161"/>
        <v/>
      </c>
      <c r="BF107" s="75" t="str">
        <f t="shared" si="155"/>
        <v/>
      </c>
      <c r="BG107" s="78" t="str">
        <f t="shared" si="78"/>
        <v/>
      </c>
      <c r="BH107" s="75" t="str">
        <f t="shared" si="156"/>
        <v/>
      </c>
      <c r="BI107" s="78" t="str">
        <f t="shared" si="79"/>
        <v/>
      </c>
      <c r="BJ107" s="75" t="str">
        <f t="shared" si="157"/>
        <v/>
      </c>
      <c r="BK107" s="78" t="str">
        <f t="shared" si="80"/>
        <v/>
      </c>
    </row>
    <row r="108" spans="1:63" s="66" customFormat="1" ht="21" hidden="1" customHeight="1">
      <c r="A108" s="238">
        <f t="shared" si="115"/>
        <v>95</v>
      </c>
      <c r="B108" s="283"/>
      <c r="C108" s="74" t="str">
        <f t="shared" si="123"/>
        <v/>
      </c>
      <c r="D108" s="79" t="str">
        <f t="shared" si="132"/>
        <v/>
      </c>
      <c r="E108" s="280" t="str">
        <f t="shared" si="119"/>
        <v/>
      </c>
      <c r="F108" s="75" t="str">
        <f t="shared" si="133"/>
        <v/>
      </c>
      <c r="G108" s="280" t="str">
        <f t="shared" si="124"/>
        <v/>
      </c>
      <c r="H108" s="75" t="str">
        <f t="shared" si="134"/>
        <v/>
      </c>
      <c r="I108" s="280" t="str">
        <f t="shared" si="125"/>
        <v/>
      </c>
      <c r="J108" s="75" t="str">
        <f t="shared" si="135"/>
        <v/>
      </c>
      <c r="K108" s="78" t="str">
        <f t="shared" si="53"/>
        <v/>
      </c>
      <c r="L108" s="75"/>
      <c r="M108" s="280" t="str">
        <f t="shared" si="126"/>
        <v/>
      </c>
      <c r="N108" s="75" t="str">
        <f t="shared" si="136"/>
        <v/>
      </c>
      <c r="O108" s="78" t="str">
        <f t="shared" si="55"/>
        <v/>
      </c>
      <c r="P108" s="75" t="str">
        <f t="shared" si="137"/>
        <v/>
      </c>
      <c r="Q108" s="78" t="str">
        <f t="shared" si="56"/>
        <v/>
      </c>
      <c r="R108" s="75" t="str">
        <f t="shared" si="138"/>
        <v/>
      </c>
      <c r="S108" s="78" t="str">
        <f t="shared" si="57"/>
        <v/>
      </c>
      <c r="T108" s="75" t="str">
        <f t="shared" si="139"/>
        <v/>
      </c>
      <c r="U108" s="78" t="str">
        <f t="shared" si="58"/>
        <v/>
      </c>
      <c r="V108" s="75" t="str">
        <f t="shared" si="140"/>
        <v/>
      </c>
      <c r="W108" s="78" t="str">
        <f t="shared" si="59"/>
        <v/>
      </c>
      <c r="X108" s="75" t="str">
        <f t="shared" si="141"/>
        <v/>
      </c>
      <c r="Y108" s="78" t="str">
        <f t="shared" si="60"/>
        <v/>
      </c>
      <c r="Z108" s="75" t="str">
        <f t="shared" si="142"/>
        <v/>
      </c>
      <c r="AA108" s="78" t="str">
        <f t="shared" si="61"/>
        <v/>
      </c>
      <c r="AB108" s="75" t="str">
        <f t="shared" si="143"/>
        <v/>
      </c>
      <c r="AC108" s="78" t="str">
        <f t="shared" si="62"/>
        <v/>
      </c>
      <c r="AD108" s="75" t="str">
        <f t="shared" si="144"/>
        <v/>
      </c>
      <c r="AE108" s="78" t="str">
        <f t="shared" si="63"/>
        <v/>
      </c>
      <c r="AF108" s="75" t="str">
        <f t="shared" si="145"/>
        <v/>
      </c>
      <c r="AG108" s="78" t="str">
        <f t="shared" si="64"/>
        <v/>
      </c>
      <c r="AH108" s="75" t="str">
        <f t="shared" si="146"/>
        <v/>
      </c>
      <c r="AI108" s="78" t="str">
        <f t="shared" si="65"/>
        <v/>
      </c>
      <c r="AJ108" s="75" t="str">
        <f t="shared" si="147"/>
        <v/>
      </c>
      <c r="AK108" s="78" t="str">
        <f t="shared" si="66"/>
        <v/>
      </c>
      <c r="AL108" s="75" t="str">
        <f t="shared" si="148"/>
        <v/>
      </c>
      <c r="AM108" s="78" t="str">
        <f t="shared" si="67"/>
        <v/>
      </c>
      <c r="AN108" s="75" t="str">
        <f t="shared" si="149"/>
        <v/>
      </c>
      <c r="AO108" s="78" t="str">
        <f t="shared" si="68"/>
        <v/>
      </c>
      <c r="AP108" s="75" t="str">
        <f t="shared" si="150"/>
        <v/>
      </c>
      <c r="AQ108" s="78" t="str">
        <f t="shared" si="69"/>
        <v/>
      </c>
      <c r="AR108" s="75" t="str">
        <f t="shared" si="151"/>
        <v/>
      </c>
      <c r="AS108" s="78" t="str">
        <f t="shared" si="70"/>
        <v/>
      </c>
      <c r="AT108" s="75" t="str">
        <f t="shared" si="152"/>
        <v/>
      </c>
      <c r="AU108" s="78" t="str">
        <f t="shared" si="71"/>
        <v/>
      </c>
      <c r="AV108" s="75" t="str">
        <f t="shared" si="153"/>
        <v/>
      </c>
      <c r="AW108" s="78" t="str">
        <f t="shared" si="72"/>
        <v/>
      </c>
      <c r="AX108" s="75" t="str">
        <f t="shared" si="154"/>
        <v/>
      </c>
      <c r="AY108" s="78" t="str">
        <f t="shared" si="73"/>
        <v/>
      </c>
      <c r="AZ108" s="75" t="str">
        <f t="shared" si="120"/>
        <v/>
      </c>
      <c r="BA108" s="78" t="str">
        <f t="shared" si="74"/>
        <v/>
      </c>
      <c r="BB108" s="75" t="str">
        <f t="shared" si="158"/>
        <v/>
      </c>
      <c r="BC108" s="78" t="str">
        <f t="shared" si="159"/>
        <v/>
      </c>
      <c r="BD108" s="75" t="str">
        <f t="shared" si="160"/>
        <v/>
      </c>
      <c r="BE108" s="78" t="str">
        <f t="shared" si="161"/>
        <v/>
      </c>
      <c r="BF108" s="75" t="str">
        <f t="shared" si="155"/>
        <v/>
      </c>
      <c r="BG108" s="78" t="str">
        <f t="shared" si="78"/>
        <v/>
      </c>
      <c r="BH108" s="75" t="str">
        <f t="shared" si="156"/>
        <v/>
      </c>
      <c r="BI108" s="78" t="str">
        <f t="shared" si="79"/>
        <v/>
      </c>
      <c r="BJ108" s="75" t="str">
        <f t="shared" si="157"/>
        <v/>
      </c>
      <c r="BK108" s="78" t="str">
        <f t="shared" si="80"/>
        <v/>
      </c>
    </row>
    <row r="109" spans="1:63" s="66" customFormat="1" ht="21" hidden="1" customHeight="1">
      <c r="A109" s="238">
        <f t="shared" si="115"/>
        <v>96</v>
      </c>
      <c r="B109" s="283"/>
      <c r="C109" s="74" t="str">
        <f t="shared" si="123"/>
        <v/>
      </c>
      <c r="D109" s="79" t="str">
        <f t="shared" si="132"/>
        <v/>
      </c>
      <c r="E109" s="280" t="str">
        <f t="shared" si="119"/>
        <v/>
      </c>
      <c r="F109" s="75" t="str">
        <f t="shared" si="133"/>
        <v/>
      </c>
      <c r="G109" s="280" t="str">
        <f t="shared" si="124"/>
        <v/>
      </c>
      <c r="H109" s="75" t="str">
        <f t="shared" si="134"/>
        <v/>
      </c>
      <c r="I109" s="280" t="str">
        <f t="shared" si="125"/>
        <v/>
      </c>
      <c r="J109" s="75" t="str">
        <f t="shared" si="135"/>
        <v/>
      </c>
      <c r="K109" s="78" t="str">
        <f t="shared" si="53"/>
        <v/>
      </c>
      <c r="L109" s="75"/>
      <c r="M109" s="280" t="str">
        <f t="shared" si="126"/>
        <v/>
      </c>
      <c r="N109" s="75" t="str">
        <f t="shared" si="136"/>
        <v/>
      </c>
      <c r="O109" s="78" t="str">
        <f t="shared" si="55"/>
        <v/>
      </c>
      <c r="P109" s="75" t="str">
        <f t="shared" si="137"/>
        <v/>
      </c>
      <c r="Q109" s="78" t="str">
        <f t="shared" si="56"/>
        <v/>
      </c>
      <c r="R109" s="75" t="str">
        <f t="shared" si="138"/>
        <v/>
      </c>
      <c r="S109" s="78" t="str">
        <f t="shared" si="57"/>
        <v/>
      </c>
      <c r="T109" s="75" t="str">
        <f t="shared" si="139"/>
        <v/>
      </c>
      <c r="U109" s="78" t="str">
        <f t="shared" si="58"/>
        <v/>
      </c>
      <c r="V109" s="75" t="str">
        <f t="shared" si="140"/>
        <v/>
      </c>
      <c r="W109" s="78" t="str">
        <f t="shared" si="59"/>
        <v/>
      </c>
      <c r="X109" s="75" t="str">
        <f t="shared" si="141"/>
        <v/>
      </c>
      <c r="Y109" s="78" t="str">
        <f t="shared" si="60"/>
        <v/>
      </c>
      <c r="Z109" s="75" t="str">
        <f t="shared" si="142"/>
        <v/>
      </c>
      <c r="AA109" s="78" t="str">
        <f t="shared" si="61"/>
        <v/>
      </c>
      <c r="AB109" s="75" t="str">
        <f t="shared" si="143"/>
        <v/>
      </c>
      <c r="AC109" s="78" t="str">
        <f t="shared" si="62"/>
        <v/>
      </c>
      <c r="AD109" s="75" t="str">
        <f t="shared" si="144"/>
        <v/>
      </c>
      <c r="AE109" s="78" t="str">
        <f t="shared" si="63"/>
        <v/>
      </c>
      <c r="AF109" s="75" t="str">
        <f t="shared" si="145"/>
        <v/>
      </c>
      <c r="AG109" s="78" t="str">
        <f t="shared" si="64"/>
        <v/>
      </c>
      <c r="AH109" s="75" t="str">
        <f t="shared" si="146"/>
        <v/>
      </c>
      <c r="AI109" s="78" t="str">
        <f t="shared" si="65"/>
        <v/>
      </c>
      <c r="AJ109" s="75" t="str">
        <f t="shared" si="147"/>
        <v/>
      </c>
      <c r="AK109" s="78" t="str">
        <f t="shared" si="66"/>
        <v/>
      </c>
      <c r="AL109" s="75" t="str">
        <f t="shared" si="148"/>
        <v/>
      </c>
      <c r="AM109" s="78" t="str">
        <f t="shared" si="67"/>
        <v/>
      </c>
      <c r="AN109" s="75" t="str">
        <f t="shared" si="149"/>
        <v/>
      </c>
      <c r="AO109" s="78" t="str">
        <f t="shared" si="68"/>
        <v/>
      </c>
      <c r="AP109" s="75" t="str">
        <f t="shared" si="150"/>
        <v/>
      </c>
      <c r="AQ109" s="78" t="str">
        <f t="shared" si="69"/>
        <v/>
      </c>
      <c r="AR109" s="75" t="str">
        <f t="shared" si="151"/>
        <v/>
      </c>
      <c r="AS109" s="78" t="str">
        <f t="shared" si="70"/>
        <v/>
      </c>
      <c r="AT109" s="75" t="str">
        <f t="shared" si="152"/>
        <v/>
      </c>
      <c r="AU109" s="78" t="str">
        <f t="shared" si="71"/>
        <v/>
      </c>
      <c r="AV109" s="75" t="str">
        <f t="shared" si="153"/>
        <v/>
      </c>
      <c r="AW109" s="78" t="str">
        <f t="shared" si="72"/>
        <v/>
      </c>
      <c r="AX109" s="75" t="str">
        <f t="shared" si="154"/>
        <v/>
      </c>
      <c r="AY109" s="78" t="str">
        <f t="shared" si="73"/>
        <v/>
      </c>
      <c r="AZ109" s="75" t="str">
        <f t="shared" si="120"/>
        <v/>
      </c>
      <c r="BA109" s="78" t="str">
        <f t="shared" si="74"/>
        <v/>
      </c>
      <c r="BB109" s="75" t="str">
        <f t="shared" si="158"/>
        <v/>
      </c>
      <c r="BC109" s="78" t="str">
        <f t="shared" si="159"/>
        <v/>
      </c>
      <c r="BD109" s="75" t="str">
        <f t="shared" si="160"/>
        <v/>
      </c>
      <c r="BE109" s="78" t="str">
        <f t="shared" si="161"/>
        <v/>
      </c>
      <c r="BF109" s="75" t="str">
        <f t="shared" si="155"/>
        <v/>
      </c>
      <c r="BG109" s="78" t="str">
        <f t="shared" si="78"/>
        <v/>
      </c>
      <c r="BH109" s="75" t="str">
        <f t="shared" si="156"/>
        <v/>
      </c>
      <c r="BI109" s="78" t="str">
        <f t="shared" si="79"/>
        <v/>
      </c>
      <c r="BJ109" s="75" t="str">
        <f t="shared" si="157"/>
        <v/>
      </c>
      <c r="BK109" s="78" t="str">
        <f t="shared" si="80"/>
        <v/>
      </c>
    </row>
    <row r="110" spans="1:63" s="66" customFormat="1" ht="21" hidden="1" customHeight="1">
      <c r="A110" s="238">
        <f t="shared" si="115"/>
        <v>97</v>
      </c>
      <c r="B110" s="283"/>
      <c r="C110" s="74" t="str">
        <f t="shared" si="123"/>
        <v/>
      </c>
      <c r="D110" s="79" t="str">
        <f t="shared" si="132"/>
        <v/>
      </c>
      <c r="E110" s="280" t="str">
        <f t="shared" si="119"/>
        <v/>
      </c>
      <c r="F110" s="75" t="str">
        <f t="shared" si="133"/>
        <v/>
      </c>
      <c r="G110" s="280" t="str">
        <f t="shared" si="124"/>
        <v/>
      </c>
      <c r="H110" s="75" t="str">
        <f t="shared" si="134"/>
        <v/>
      </c>
      <c r="I110" s="280" t="str">
        <f t="shared" si="125"/>
        <v/>
      </c>
      <c r="J110" s="75" t="str">
        <f t="shared" si="135"/>
        <v/>
      </c>
      <c r="K110" s="78" t="str">
        <f t="shared" si="53"/>
        <v/>
      </c>
      <c r="L110" s="75"/>
      <c r="M110" s="280" t="str">
        <f t="shared" si="126"/>
        <v/>
      </c>
      <c r="N110" s="75" t="str">
        <f t="shared" si="136"/>
        <v/>
      </c>
      <c r="O110" s="78" t="str">
        <f t="shared" si="55"/>
        <v/>
      </c>
      <c r="P110" s="75" t="str">
        <f t="shared" si="137"/>
        <v/>
      </c>
      <c r="Q110" s="78" t="str">
        <f t="shared" si="56"/>
        <v/>
      </c>
      <c r="R110" s="75" t="str">
        <f t="shared" si="138"/>
        <v/>
      </c>
      <c r="S110" s="78" t="str">
        <f t="shared" si="57"/>
        <v/>
      </c>
      <c r="T110" s="75" t="str">
        <f t="shared" si="139"/>
        <v/>
      </c>
      <c r="U110" s="78" t="str">
        <f t="shared" si="58"/>
        <v/>
      </c>
      <c r="V110" s="75" t="str">
        <f t="shared" si="140"/>
        <v/>
      </c>
      <c r="W110" s="78" t="str">
        <f t="shared" si="59"/>
        <v/>
      </c>
      <c r="X110" s="75" t="str">
        <f t="shared" si="141"/>
        <v/>
      </c>
      <c r="Y110" s="78" t="str">
        <f t="shared" si="60"/>
        <v/>
      </c>
      <c r="Z110" s="75" t="str">
        <f t="shared" si="142"/>
        <v/>
      </c>
      <c r="AA110" s="78" t="str">
        <f t="shared" si="61"/>
        <v/>
      </c>
      <c r="AB110" s="75" t="str">
        <f t="shared" si="143"/>
        <v/>
      </c>
      <c r="AC110" s="78" t="str">
        <f t="shared" si="62"/>
        <v/>
      </c>
      <c r="AD110" s="75" t="str">
        <f t="shared" si="144"/>
        <v/>
      </c>
      <c r="AE110" s="78" t="str">
        <f t="shared" si="63"/>
        <v/>
      </c>
      <c r="AF110" s="75" t="str">
        <f t="shared" si="145"/>
        <v/>
      </c>
      <c r="AG110" s="78" t="str">
        <f t="shared" si="64"/>
        <v/>
      </c>
      <c r="AH110" s="75" t="str">
        <f t="shared" si="146"/>
        <v/>
      </c>
      <c r="AI110" s="78" t="str">
        <f t="shared" si="65"/>
        <v/>
      </c>
      <c r="AJ110" s="75" t="str">
        <f t="shared" si="147"/>
        <v/>
      </c>
      <c r="AK110" s="78" t="str">
        <f t="shared" si="66"/>
        <v/>
      </c>
      <c r="AL110" s="75" t="str">
        <f t="shared" si="148"/>
        <v/>
      </c>
      <c r="AM110" s="78" t="str">
        <f t="shared" si="67"/>
        <v/>
      </c>
      <c r="AN110" s="75" t="str">
        <f t="shared" si="149"/>
        <v/>
      </c>
      <c r="AO110" s="78" t="str">
        <f t="shared" si="68"/>
        <v/>
      </c>
      <c r="AP110" s="75" t="str">
        <f t="shared" si="150"/>
        <v/>
      </c>
      <c r="AQ110" s="78" t="str">
        <f t="shared" si="69"/>
        <v/>
      </c>
      <c r="AR110" s="75" t="str">
        <f t="shared" si="151"/>
        <v/>
      </c>
      <c r="AS110" s="78" t="str">
        <f t="shared" si="70"/>
        <v/>
      </c>
      <c r="AT110" s="75" t="str">
        <f t="shared" si="152"/>
        <v/>
      </c>
      <c r="AU110" s="78" t="str">
        <f t="shared" si="71"/>
        <v/>
      </c>
      <c r="AV110" s="75" t="str">
        <f t="shared" si="153"/>
        <v/>
      </c>
      <c r="AW110" s="78" t="str">
        <f t="shared" si="72"/>
        <v/>
      </c>
      <c r="AX110" s="75" t="str">
        <f t="shared" si="154"/>
        <v/>
      </c>
      <c r="AY110" s="78" t="str">
        <f t="shared" si="73"/>
        <v/>
      </c>
      <c r="AZ110" s="75" t="str">
        <f t="shared" ref="AZ110:AZ133" si="162">IF($AZ$8="Habilitado",IF($B110="","",ROUND(VLOOKUP($B110,OFERENTE_25,5,FALSE),2)),"")</f>
        <v/>
      </c>
      <c r="BA110" s="78" t="str">
        <f t="shared" si="74"/>
        <v/>
      </c>
      <c r="BB110" s="75" t="str">
        <f t="shared" si="158"/>
        <v/>
      </c>
      <c r="BC110" s="78" t="str">
        <f t="shared" si="159"/>
        <v/>
      </c>
      <c r="BD110" s="75" t="str">
        <f t="shared" si="160"/>
        <v/>
      </c>
      <c r="BE110" s="78" t="str">
        <f t="shared" si="161"/>
        <v/>
      </c>
      <c r="BF110" s="75" t="str">
        <f t="shared" si="155"/>
        <v/>
      </c>
      <c r="BG110" s="78" t="str">
        <f t="shared" si="78"/>
        <v/>
      </c>
      <c r="BH110" s="75" t="str">
        <f t="shared" si="156"/>
        <v/>
      </c>
      <c r="BI110" s="78" t="str">
        <f t="shared" si="79"/>
        <v/>
      </c>
      <c r="BJ110" s="75" t="str">
        <f t="shared" si="157"/>
        <v/>
      </c>
      <c r="BK110" s="78" t="str">
        <f t="shared" si="80"/>
        <v/>
      </c>
    </row>
    <row r="111" spans="1:63" s="66" customFormat="1" ht="21" hidden="1" customHeight="1">
      <c r="A111" s="238">
        <f t="shared" si="115"/>
        <v>98</v>
      </c>
      <c r="B111" s="283"/>
      <c r="C111" s="74" t="str">
        <f t="shared" si="123"/>
        <v/>
      </c>
      <c r="D111" s="79" t="str">
        <f t="shared" si="132"/>
        <v/>
      </c>
      <c r="E111" s="280" t="str">
        <f t="shared" si="119"/>
        <v/>
      </c>
      <c r="F111" s="75" t="str">
        <f t="shared" si="133"/>
        <v/>
      </c>
      <c r="G111" s="280" t="str">
        <f t="shared" si="124"/>
        <v/>
      </c>
      <c r="H111" s="75" t="str">
        <f t="shared" si="134"/>
        <v/>
      </c>
      <c r="I111" s="280" t="str">
        <f t="shared" si="125"/>
        <v/>
      </c>
      <c r="J111" s="75" t="str">
        <f t="shared" si="135"/>
        <v/>
      </c>
      <c r="K111" s="78" t="str">
        <f t="shared" si="53"/>
        <v/>
      </c>
      <c r="L111" s="75"/>
      <c r="M111" s="280" t="str">
        <f t="shared" si="126"/>
        <v/>
      </c>
      <c r="N111" s="75" t="str">
        <f t="shared" si="136"/>
        <v/>
      </c>
      <c r="O111" s="78" t="str">
        <f t="shared" si="55"/>
        <v/>
      </c>
      <c r="P111" s="75" t="str">
        <f t="shared" si="137"/>
        <v/>
      </c>
      <c r="Q111" s="78" t="str">
        <f t="shared" si="56"/>
        <v/>
      </c>
      <c r="R111" s="75" t="str">
        <f t="shared" si="138"/>
        <v/>
      </c>
      <c r="S111" s="78" t="str">
        <f t="shared" si="57"/>
        <v/>
      </c>
      <c r="T111" s="75" t="str">
        <f t="shared" si="139"/>
        <v/>
      </c>
      <c r="U111" s="78" t="str">
        <f t="shared" si="58"/>
        <v/>
      </c>
      <c r="V111" s="75" t="str">
        <f t="shared" si="140"/>
        <v/>
      </c>
      <c r="W111" s="78" t="str">
        <f t="shared" si="59"/>
        <v/>
      </c>
      <c r="X111" s="75" t="str">
        <f t="shared" si="141"/>
        <v/>
      </c>
      <c r="Y111" s="78" t="str">
        <f t="shared" si="60"/>
        <v/>
      </c>
      <c r="Z111" s="75" t="str">
        <f t="shared" si="142"/>
        <v/>
      </c>
      <c r="AA111" s="78" t="str">
        <f t="shared" si="61"/>
        <v/>
      </c>
      <c r="AB111" s="75" t="str">
        <f t="shared" si="143"/>
        <v/>
      </c>
      <c r="AC111" s="78" t="str">
        <f t="shared" si="62"/>
        <v/>
      </c>
      <c r="AD111" s="75" t="str">
        <f t="shared" si="144"/>
        <v/>
      </c>
      <c r="AE111" s="78" t="str">
        <f t="shared" si="63"/>
        <v/>
      </c>
      <c r="AF111" s="75" t="str">
        <f t="shared" si="145"/>
        <v/>
      </c>
      <c r="AG111" s="78" t="str">
        <f t="shared" si="64"/>
        <v/>
      </c>
      <c r="AH111" s="75" t="str">
        <f t="shared" si="146"/>
        <v/>
      </c>
      <c r="AI111" s="78" t="str">
        <f t="shared" si="65"/>
        <v/>
      </c>
      <c r="AJ111" s="75" t="str">
        <f t="shared" si="147"/>
        <v/>
      </c>
      <c r="AK111" s="78" t="str">
        <f t="shared" si="66"/>
        <v/>
      </c>
      <c r="AL111" s="75" t="str">
        <f t="shared" si="148"/>
        <v/>
      </c>
      <c r="AM111" s="78" t="str">
        <f t="shared" si="67"/>
        <v/>
      </c>
      <c r="AN111" s="75" t="str">
        <f t="shared" si="149"/>
        <v/>
      </c>
      <c r="AO111" s="78" t="str">
        <f t="shared" si="68"/>
        <v/>
      </c>
      <c r="AP111" s="75" t="str">
        <f t="shared" si="150"/>
        <v/>
      </c>
      <c r="AQ111" s="78" t="str">
        <f t="shared" si="69"/>
        <v/>
      </c>
      <c r="AR111" s="75" t="str">
        <f t="shared" si="151"/>
        <v/>
      </c>
      <c r="AS111" s="78" t="str">
        <f t="shared" si="70"/>
        <v/>
      </c>
      <c r="AT111" s="75" t="str">
        <f t="shared" si="152"/>
        <v/>
      </c>
      <c r="AU111" s="78" t="str">
        <f t="shared" si="71"/>
        <v/>
      </c>
      <c r="AV111" s="75" t="str">
        <f t="shared" si="153"/>
        <v/>
      </c>
      <c r="AW111" s="78" t="str">
        <f t="shared" si="72"/>
        <v/>
      </c>
      <c r="AX111" s="75" t="str">
        <f t="shared" si="154"/>
        <v/>
      </c>
      <c r="AY111" s="78" t="str">
        <f t="shared" si="73"/>
        <v/>
      </c>
      <c r="AZ111" s="75" t="str">
        <f t="shared" si="162"/>
        <v/>
      </c>
      <c r="BA111" s="78" t="str">
        <f t="shared" si="74"/>
        <v/>
      </c>
      <c r="BB111" s="75" t="str">
        <f t="shared" si="158"/>
        <v/>
      </c>
      <c r="BC111" s="78" t="str">
        <f t="shared" si="159"/>
        <v/>
      </c>
      <c r="BD111" s="75" t="str">
        <f t="shared" si="160"/>
        <v/>
      </c>
      <c r="BE111" s="78" t="str">
        <f t="shared" si="161"/>
        <v/>
      </c>
      <c r="BF111" s="75" t="str">
        <f t="shared" si="155"/>
        <v/>
      </c>
      <c r="BG111" s="78" t="str">
        <f t="shared" si="78"/>
        <v/>
      </c>
      <c r="BH111" s="75" t="str">
        <f t="shared" si="156"/>
        <v/>
      </c>
      <c r="BI111" s="78" t="str">
        <f t="shared" si="79"/>
        <v/>
      </c>
      <c r="BJ111" s="75" t="str">
        <f t="shared" si="157"/>
        <v/>
      </c>
      <c r="BK111" s="78" t="str">
        <f t="shared" si="80"/>
        <v/>
      </c>
    </row>
    <row r="112" spans="1:63" s="66" customFormat="1" ht="21" hidden="1" customHeight="1">
      <c r="A112" s="238">
        <f t="shared" si="115"/>
        <v>99</v>
      </c>
      <c r="B112" s="283"/>
      <c r="C112" s="74" t="str">
        <f t="shared" si="123"/>
        <v/>
      </c>
      <c r="D112" s="79" t="str">
        <f t="shared" si="132"/>
        <v/>
      </c>
      <c r="E112" s="280" t="str">
        <f t="shared" si="119"/>
        <v/>
      </c>
      <c r="F112" s="75" t="str">
        <f t="shared" si="133"/>
        <v/>
      </c>
      <c r="G112" s="280" t="str">
        <f t="shared" si="124"/>
        <v/>
      </c>
      <c r="H112" s="75" t="str">
        <f t="shared" si="134"/>
        <v/>
      </c>
      <c r="I112" s="280" t="str">
        <f t="shared" si="125"/>
        <v/>
      </c>
      <c r="J112" s="75" t="str">
        <f t="shared" si="135"/>
        <v/>
      </c>
      <c r="K112" s="78" t="str">
        <f t="shared" si="53"/>
        <v/>
      </c>
      <c r="L112" s="75"/>
      <c r="M112" s="280" t="str">
        <f t="shared" si="126"/>
        <v/>
      </c>
      <c r="N112" s="75" t="str">
        <f t="shared" si="136"/>
        <v/>
      </c>
      <c r="O112" s="78" t="str">
        <f t="shared" si="55"/>
        <v/>
      </c>
      <c r="P112" s="75" t="str">
        <f t="shared" si="137"/>
        <v/>
      </c>
      <c r="Q112" s="78" t="str">
        <f t="shared" si="56"/>
        <v/>
      </c>
      <c r="R112" s="75" t="str">
        <f t="shared" si="138"/>
        <v/>
      </c>
      <c r="S112" s="78" t="str">
        <f t="shared" si="57"/>
        <v/>
      </c>
      <c r="T112" s="75" t="str">
        <f t="shared" si="139"/>
        <v/>
      </c>
      <c r="U112" s="78" t="str">
        <f t="shared" si="58"/>
        <v/>
      </c>
      <c r="V112" s="75" t="str">
        <f t="shared" si="140"/>
        <v/>
      </c>
      <c r="W112" s="78" t="str">
        <f t="shared" si="59"/>
        <v/>
      </c>
      <c r="X112" s="75" t="str">
        <f t="shared" si="141"/>
        <v/>
      </c>
      <c r="Y112" s="78" t="str">
        <f t="shared" si="60"/>
        <v/>
      </c>
      <c r="Z112" s="75" t="str">
        <f t="shared" si="142"/>
        <v/>
      </c>
      <c r="AA112" s="78" t="str">
        <f t="shared" si="61"/>
        <v/>
      </c>
      <c r="AB112" s="75" t="str">
        <f t="shared" si="143"/>
        <v/>
      </c>
      <c r="AC112" s="78" t="str">
        <f t="shared" si="62"/>
        <v/>
      </c>
      <c r="AD112" s="75" t="str">
        <f t="shared" si="144"/>
        <v/>
      </c>
      <c r="AE112" s="78" t="str">
        <f t="shared" si="63"/>
        <v/>
      </c>
      <c r="AF112" s="75" t="str">
        <f t="shared" si="145"/>
        <v/>
      </c>
      <c r="AG112" s="78" t="str">
        <f t="shared" si="64"/>
        <v/>
      </c>
      <c r="AH112" s="75" t="str">
        <f t="shared" si="146"/>
        <v/>
      </c>
      <c r="AI112" s="78" t="str">
        <f t="shared" si="65"/>
        <v/>
      </c>
      <c r="AJ112" s="75" t="str">
        <f t="shared" si="147"/>
        <v/>
      </c>
      <c r="AK112" s="78" t="str">
        <f t="shared" si="66"/>
        <v/>
      </c>
      <c r="AL112" s="75" t="str">
        <f t="shared" si="148"/>
        <v/>
      </c>
      <c r="AM112" s="78" t="str">
        <f t="shared" si="67"/>
        <v/>
      </c>
      <c r="AN112" s="75" t="str">
        <f t="shared" si="149"/>
        <v/>
      </c>
      <c r="AO112" s="78" t="str">
        <f t="shared" si="68"/>
        <v/>
      </c>
      <c r="AP112" s="75" t="str">
        <f t="shared" si="150"/>
        <v/>
      </c>
      <c r="AQ112" s="78" t="str">
        <f t="shared" si="69"/>
        <v/>
      </c>
      <c r="AR112" s="75" t="str">
        <f t="shared" si="151"/>
        <v/>
      </c>
      <c r="AS112" s="78" t="str">
        <f t="shared" si="70"/>
        <v/>
      </c>
      <c r="AT112" s="75" t="str">
        <f t="shared" si="152"/>
        <v/>
      </c>
      <c r="AU112" s="78" t="str">
        <f t="shared" si="71"/>
        <v/>
      </c>
      <c r="AV112" s="75" t="str">
        <f t="shared" si="153"/>
        <v/>
      </c>
      <c r="AW112" s="78" t="str">
        <f t="shared" si="72"/>
        <v/>
      </c>
      <c r="AX112" s="75" t="str">
        <f t="shared" si="154"/>
        <v/>
      </c>
      <c r="AY112" s="78" t="str">
        <f t="shared" si="73"/>
        <v/>
      </c>
      <c r="AZ112" s="75" t="str">
        <f t="shared" si="162"/>
        <v/>
      </c>
      <c r="BA112" s="78" t="str">
        <f t="shared" si="74"/>
        <v/>
      </c>
      <c r="BB112" s="75" t="str">
        <f t="shared" si="158"/>
        <v/>
      </c>
      <c r="BC112" s="78" t="str">
        <f t="shared" si="159"/>
        <v/>
      </c>
      <c r="BD112" s="75" t="str">
        <f t="shared" si="160"/>
        <v/>
      </c>
      <c r="BE112" s="78" t="str">
        <f t="shared" si="161"/>
        <v/>
      </c>
      <c r="BF112" s="75" t="str">
        <f t="shared" si="155"/>
        <v/>
      </c>
      <c r="BG112" s="78" t="str">
        <f t="shared" si="78"/>
        <v/>
      </c>
      <c r="BH112" s="75" t="str">
        <f t="shared" si="156"/>
        <v/>
      </c>
      <c r="BI112" s="78" t="str">
        <f t="shared" si="79"/>
        <v/>
      </c>
      <c r="BJ112" s="75" t="str">
        <f t="shared" si="157"/>
        <v/>
      </c>
      <c r="BK112" s="78" t="str">
        <f t="shared" si="80"/>
        <v/>
      </c>
    </row>
    <row r="113" spans="1:63" s="66" customFormat="1" ht="21" hidden="1" customHeight="1">
      <c r="A113" s="238">
        <f t="shared" si="115"/>
        <v>100</v>
      </c>
      <c r="B113" s="283"/>
      <c r="C113" s="74" t="str">
        <f t="shared" si="123"/>
        <v/>
      </c>
      <c r="D113" s="79" t="str">
        <f t="shared" si="132"/>
        <v/>
      </c>
      <c r="E113" s="280" t="str">
        <f t="shared" si="119"/>
        <v/>
      </c>
      <c r="F113" s="75" t="str">
        <f t="shared" si="133"/>
        <v/>
      </c>
      <c r="G113" s="280" t="str">
        <f t="shared" si="124"/>
        <v/>
      </c>
      <c r="H113" s="75" t="str">
        <f t="shared" si="134"/>
        <v/>
      </c>
      <c r="I113" s="280" t="str">
        <f t="shared" si="125"/>
        <v/>
      </c>
      <c r="J113" s="75" t="str">
        <f t="shared" si="135"/>
        <v/>
      </c>
      <c r="K113" s="78" t="str">
        <f t="shared" si="53"/>
        <v/>
      </c>
      <c r="L113" s="75"/>
      <c r="M113" s="280" t="str">
        <f t="shared" si="126"/>
        <v/>
      </c>
      <c r="N113" s="75" t="str">
        <f t="shared" si="136"/>
        <v/>
      </c>
      <c r="O113" s="78" t="str">
        <f t="shared" si="55"/>
        <v/>
      </c>
      <c r="P113" s="75" t="str">
        <f t="shared" si="137"/>
        <v/>
      </c>
      <c r="Q113" s="78" t="str">
        <f t="shared" si="56"/>
        <v/>
      </c>
      <c r="R113" s="75" t="str">
        <f t="shared" si="138"/>
        <v/>
      </c>
      <c r="S113" s="78" t="str">
        <f t="shared" si="57"/>
        <v/>
      </c>
      <c r="T113" s="75" t="str">
        <f t="shared" si="139"/>
        <v/>
      </c>
      <c r="U113" s="78" t="str">
        <f t="shared" si="58"/>
        <v/>
      </c>
      <c r="V113" s="75" t="str">
        <f t="shared" si="140"/>
        <v/>
      </c>
      <c r="W113" s="78" t="str">
        <f t="shared" si="59"/>
        <v/>
      </c>
      <c r="X113" s="75" t="str">
        <f t="shared" si="141"/>
        <v/>
      </c>
      <c r="Y113" s="78" t="str">
        <f t="shared" si="60"/>
        <v/>
      </c>
      <c r="Z113" s="75" t="str">
        <f t="shared" si="142"/>
        <v/>
      </c>
      <c r="AA113" s="78" t="str">
        <f t="shared" si="61"/>
        <v/>
      </c>
      <c r="AB113" s="75" t="str">
        <f t="shared" si="143"/>
        <v/>
      </c>
      <c r="AC113" s="78" t="str">
        <f t="shared" si="62"/>
        <v/>
      </c>
      <c r="AD113" s="75" t="str">
        <f t="shared" si="144"/>
        <v/>
      </c>
      <c r="AE113" s="78" t="str">
        <f t="shared" si="63"/>
        <v/>
      </c>
      <c r="AF113" s="75" t="str">
        <f t="shared" si="145"/>
        <v/>
      </c>
      <c r="AG113" s="78" t="str">
        <f t="shared" si="64"/>
        <v/>
      </c>
      <c r="AH113" s="75" t="str">
        <f t="shared" si="146"/>
        <v/>
      </c>
      <c r="AI113" s="78" t="str">
        <f t="shared" si="65"/>
        <v/>
      </c>
      <c r="AJ113" s="75" t="str">
        <f t="shared" si="147"/>
        <v/>
      </c>
      <c r="AK113" s="78" t="str">
        <f t="shared" si="66"/>
        <v/>
      </c>
      <c r="AL113" s="75" t="str">
        <f t="shared" si="148"/>
        <v/>
      </c>
      <c r="AM113" s="78" t="str">
        <f t="shared" si="67"/>
        <v/>
      </c>
      <c r="AN113" s="75" t="str">
        <f t="shared" si="149"/>
        <v/>
      </c>
      <c r="AO113" s="78" t="str">
        <f t="shared" si="68"/>
        <v/>
      </c>
      <c r="AP113" s="75" t="str">
        <f t="shared" si="150"/>
        <v/>
      </c>
      <c r="AQ113" s="78" t="str">
        <f t="shared" si="69"/>
        <v/>
      </c>
      <c r="AR113" s="75" t="str">
        <f t="shared" si="151"/>
        <v/>
      </c>
      <c r="AS113" s="78" t="str">
        <f t="shared" si="70"/>
        <v/>
      </c>
      <c r="AT113" s="75" t="str">
        <f t="shared" si="152"/>
        <v/>
      </c>
      <c r="AU113" s="78" t="str">
        <f t="shared" si="71"/>
        <v/>
      </c>
      <c r="AV113" s="75" t="str">
        <f t="shared" si="153"/>
        <v/>
      </c>
      <c r="AW113" s="78" t="str">
        <f t="shared" si="72"/>
        <v/>
      </c>
      <c r="AX113" s="75" t="str">
        <f t="shared" si="154"/>
        <v/>
      </c>
      <c r="AY113" s="78" t="str">
        <f t="shared" si="73"/>
        <v/>
      </c>
      <c r="AZ113" s="75" t="str">
        <f t="shared" si="162"/>
        <v/>
      </c>
      <c r="BA113" s="78" t="str">
        <f t="shared" si="74"/>
        <v/>
      </c>
      <c r="BB113" s="75" t="str">
        <f t="shared" si="158"/>
        <v/>
      </c>
      <c r="BC113" s="78" t="str">
        <f t="shared" si="159"/>
        <v/>
      </c>
      <c r="BD113" s="75" t="str">
        <f t="shared" si="160"/>
        <v/>
      </c>
      <c r="BE113" s="78" t="str">
        <f t="shared" si="161"/>
        <v/>
      </c>
      <c r="BF113" s="75" t="str">
        <f t="shared" si="155"/>
        <v/>
      </c>
      <c r="BG113" s="78" t="str">
        <f t="shared" si="78"/>
        <v/>
      </c>
      <c r="BH113" s="75" t="str">
        <f t="shared" si="156"/>
        <v/>
      </c>
      <c r="BI113" s="78" t="str">
        <f t="shared" si="79"/>
        <v/>
      </c>
      <c r="BJ113" s="75" t="str">
        <f t="shared" si="157"/>
        <v/>
      </c>
      <c r="BK113" s="78" t="str">
        <f t="shared" si="80"/>
        <v/>
      </c>
    </row>
    <row r="114" spans="1:63" s="66" customFormat="1" ht="21" hidden="1" customHeight="1">
      <c r="A114" s="238">
        <f t="shared" si="115"/>
        <v>101</v>
      </c>
      <c r="B114" s="283"/>
      <c r="C114" s="74" t="str">
        <f t="shared" si="123"/>
        <v/>
      </c>
      <c r="D114" s="79" t="str">
        <f t="shared" si="132"/>
        <v/>
      </c>
      <c r="E114" s="280" t="str">
        <f t="shared" si="119"/>
        <v/>
      </c>
      <c r="F114" s="75" t="str">
        <f t="shared" si="133"/>
        <v/>
      </c>
      <c r="G114" s="280" t="str">
        <f t="shared" si="124"/>
        <v/>
      </c>
      <c r="H114" s="75" t="str">
        <f t="shared" si="134"/>
        <v/>
      </c>
      <c r="I114" s="280" t="str">
        <f t="shared" si="125"/>
        <v/>
      </c>
      <c r="J114" s="75" t="str">
        <f t="shared" si="135"/>
        <v/>
      </c>
      <c r="K114" s="78" t="str">
        <f t="shared" si="53"/>
        <v/>
      </c>
      <c r="L114" s="75"/>
      <c r="M114" s="280" t="str">
        <f t="shared" si="126"/>
        <v/>
      </c>
      <c r="N114" s="75" t="str">
        <f t="shared" si="136"/>
        <v/>
      </c>
      <c r="O114" s="78" t="str">
        <f t="shared" si="55"/>
        <v/>
      </c>
      <c r="P114" s="75" t="str">
        <f t="shared" si="137"/>
        <v/>
      </c>
      <c r="Q114" s="78" t="str">
        <f t="shared" si="56"/>
        <v/>
      </c>
      <c r="R114" s="75" t="str">
        <f t="shared" si="138"/>
        <v/>
      </c>
      <c r="S114" s="78" t="str">
        <f t="shared" si="57"/>
        <v/>
      </c>
      <c r="T114" s="75" t="str">
        <f t="shared" si="139"/>
        <v/>
      </c>
      <c r="U114" s="78" t="str">
        <f t="shared" si="58"/>
        <v/>
      </c>
      <c r="V114" s="75" t="str">
        <f t="shared" si="140"/>
        <v/>
      </c>
      <c r="W114" s="78" t="str">
        <f t="shared" si="59"/>
        <v/>
      </c>
      <c r="X114" s="75" t="str">
        <f t="shared" si="141"/>
        <v/>
      </c>
      <c r="Y114" s="78" t="str">
        <f t="shared" si="60"/>
        <v/>
      </c>
      <c r="Z114" s="75" t="str">
        <f t="shared" si="142"/>
        <v/>
      </c>
      <c r="AA114" s="78" t="str">
        <f t="shared" si="61"/>
        <v/>
      </c>
      <c r="AB114" s="75" t="str">
        <f t="shared" si="143"/>
        <v/>
      </c>
      <c r="AC114" s="78" t="str">
        <f t="shared" si="62"/>
        <v/>
      </c>
      <c r="AD114" s="75" t="str">
        <f t="shared" si="144"/>
        <v/>
      </c>
      <c r="AE114" s="78" t="str">
        <f t="shared" si="63"/>
        <v/>
      </c>
      <c r="AF114" s="75" t="str">
        <f t="shared" si="145"/>
        <v/>
      </c>
      <c r="AG114" s="78" t="str">
        <f t="shared" si="64"/>
        <v/>
      </c>
      <c r="AH114" s="75" t="str">
        <f t="shared" si="146"/>
        <v/>
      </c>
      <c r="AI114" s="78" t="str">
        <f t="shared" si="65"/>
        <v/>
      </c>
      <c r="AJ114" s="75" t="str">
        <f t="shared" si="147"/>
        <v/>
      </c>
      <c r="AK114" s="78" t="str">
        <f t="shared" si="66"/>
        <v/>
      </c>
      <c r="AL114" s="75" t="str">
        <f t="shared" si="148"/>
        <v/>
      </c>
      <c r="AM114" s="78" t="str">
        <f t="shared" si="67"/>
        <v/>
      </c>
      <c r="AN114" s="75" t="str">
        <f t="shared" si="149"/>
        <v/>
      </c>
      <c r="AO114" s="78" t="str">
        <f t="shared" si="68"/>
        <v/>
      </c>
      <c r="AP114" s="75" t="str">
        <f t="shared" si="150"/>
        <v/>
      </c>
      <c r="AQ114" s="78" t="str">
        <f t="shared" si="69"/>
        <v/>
      </c>
      <c r="AR114" s="75" t="str">
        <f t="shared" si="151"/>
        <v/>
      </c>
      <c r="AS114" s="78" t="str">
        <f t="shared" si="70"/>
        <v/>
      </c>
      <c r="AT114" s="75" t="str">
        <f t="shared" si="152"/>
        <v/>
      </c>
      <c r="AU114" s="78" t="str">
        <f t="shared" si="71"/>
        <v/>
      </c>
      <c r="AV114" s="75" t="str">
        <f t="shared" si="153"/>
        <v/>
      </c>
      <c r="AW114" s="78" t="str">
        <f t="shared" si="72"/>
        <v/>
      </c>
      <c r="AX114" s="75" t="str">
        <f t="shared" si="154"/>
        <v/>
      </c>
      <c r="AY114" s="78" t="str">
        <f t="shared" si="73"/>
        <v/>
      </c>
      <c r="AZ114" s="75" t="str">
        <f t="shared" si="162"/>
        <v/>
      </c>
      <c r="BA114" s="78" t="str">
        <f t="shared" si="74"/>
        <v/>
      </c>
      <c r="BB114" s="75" t="str">
        <f t="shared" si="158"/>
        <v/>
      </c>
      <c r="BC114" s="78" t="str">
        <f t="shared" si="159"/>
        <v/>
      </c>
      <c r="BD114" s="75" t="str">
        <f t="shared" si="160"/>
        <v/>
      </c>
      <c r="BE114" s="78" t="str">
        <f t="shared" si="161"/>
        <v/>
      </c>
      <c r="BF114" s="75" t="str">
        <f t="shared" si="155"/>
        <v/>
      </c>
      <c r="BG114" s="78" t="str">
        <f t="shared" si="78"/>
        <v/>
      </c>
      <c r="BH114" s="75" t="str">
        <f t="shared" si="156"/>
        <v/>
      </c>
      <c r="BI114" s="78" t="str">
        <f t="shared" si="79"/>
        <v/>
      </c>
      <c r="BJ114" s="75" t="str">
        <f t="shared" si="157"/>
        <v/>
      </c>
      <c r="BK114" s="78" t="str">
        <f t="shared" si="80"/>
        <v/>
      </c>
    </row>
    <row r="115" spans="1:63" s="66" customFormat="1" ht="21" hidden="1" customHeight="1">
      <c r="A115" s="238">
        <f t="shared" si="115"/>
        <v>102</v>
      </c>
      <c r="B115" s="283"/>
      <c r="C115" s="74" t="str">
        <f t="shared" si="123"/>
        <v/>
      </c>
      <c r="D115" s="79" t="str">
        <f t="shared" si="132"/>
        <v/>
      </c>
      <c r="E115" s="280" t="str">
        <f t="shared" si="119"/>
        <v/>
      </c>
      <c r="F115" s="75" t="str">
        <f t="shared" si="133"/>
        <v/>
      </c>
      <c r="G115" s="280" t="str">
        <f t="shared" si="124"/>
        <v/>
      </c>
      <c r="H115" s="75" t="str">
        <f t="shared" si="134"/>
        <v/>
      </c>
      <c r="I115" s="280" t="str">
        <f t="shared" si="125"/>
        <v/>
      </c>
      <c r="J115" s="75" t="str">
        <f t="shared" si="135"/>
        <v/>
      </c>
      <c r="K115" s="78" t="str">
        <f t="shared" si="53"/>
        <v/>
      </c>
      <c r="L115" s="75"/>
      <c r="M115" s="280" t="str">
        <f t="shared" si="126"/>
        <v/>
      </c>
      <c r="N115" s="75" t="str">
        <f t="shared" si="136"/>
        <v/>
      </c>
      <c r="O115" s="78" t="str">
        <f t="shared" si="55"/>
        <v/>
      </c>
      <c r="P115" s="75" t="str">
        <f t="shared" si="137"/>
        <v/>
      </c>
      <c r="Q115" s="78" t="str">
        <f t="shared" si="56"/>
        <v/>
      </c>
      <c r="R115" s="75" t="str">
        <f t="shared" si="138"/>
        <v/>
      </c>
      <c r="S115" s="78" t="str">
        <f t="shared" si="57"/>
        <v/>
      </c>
      <c r="T115" s="75" t="str">
        <f t="shared" si="139"/>
        <v/>
      </c>
      <c r="U115" s="78" t="str">
        <f t="shared" si="58"/>
        <v/>
      </c>
      <c r="V115" s="75" t="str">
        <f t="shared" si="140"/>
        <v/>
      </c>
      <c r="W115" s="78" t="str">
        <f t="shared" si="59"/>
        <v/>
      </c>
      <c r="X115" s="75" t="str">
        <f t="shared" si="141"/>
        <v/>
      </c>
      <c r="Y115" s="78" t="str">
        <f t="shared" si="60"/>
        <v/>
      </c>
      <c r="Z115" s="75" t="str">
        <f t="shared" si="142"/>
        <v/>
      </c>
      <c r="AA115" s="78" t="str">
        <f t="shared" si="61"/>
        <v/>
      </c>
      <c r="AB115" s="75" t="str">
        <f t="shared" si="143"/>
        <v/>
      </c>
      <c r="AC115" s="78" t="str">
        <f t="shared" si="62"/>
        <v/>
      </c>
      <c r="AD115" s="75" t="str">
        <f t="shared" si="144"/>
        <v/>
      </c>
      <c r="AE115" s="78" t="str">
        <f t="shared" si="63"/>
        <v/>
      </c>
      <c r="AF115" s="75" t="str">
        <f t="shared" si="145"/>
        <v/>
      </c>
      <c r="AG115" s="78" t="str">
        <f t="shared" si="64"/>
        <v/>
      </c>
      <c r="AH115" s="75" t="str">
        <f t="shared" si="146"/>
        <v/>
      </c>
      <c r="AI115" s="78" t="str">
        <f t="shared" si="65"/>
        <v/>
      </c>
      <c r="AJ115" s="75" t="str">
        <f t="shared" si="147"/>
        <v/>
      </c>
      <c r="AK115" s="78" t="str">
        <f t="shared" si="66"/>
        <v/>
      </c>
      <c r="AL115" s="75" t="str">
        <f t="shared" si="148"/>
        <v/>
      </c>
      <c r="AM115" s="78" t="str">
        <f t="shared" si="67"/>
        <v/>
      </c>
      <c r="AN115" s="75" t="str">
        <f t="shared" si="149"/>
        <v/>
      </c>
      <c r="AO115" s="78" t="str">
        <f t="shared" si="68"/>
        <v/>
      </c>
      <c r="AP115" s="75" t="str">
        <f t="shared" si="150"/>
        <v/>
      </c>
      <c r="AQ115" s="78" t="str">
        <f t="shared" si="69"/>
        <v/>
      </c>
      <c r="AR115" s="75" t="str">
        <f t="shared" si="151"/>
        <v/>
      </c>
      <c r="AS115" s="78" t="str">
        <f t="shared" si="70"/>
        <v/>
      </c>
      <c r="AT115" s="75" t="str">
        <f t="shared" si="152"/>
        <v/>
      </c>
      <c r="AU115" s="78" t="str">
        <f t="shared" si="71"/>
        <v/>
      </c>
      <c r="AV115" s="75" t="str">
        <f t="shared" si="153"/>
        <v/>
      </c>
      <c r="AW115" s="78" t="str">
        <f t="shared" si="72"/>
        <v/>
      </c>
      <c r="AX115" s="75" t="str">
        <f t="shared" si="154"/>
        <v/>
      </c>
      <c r="AY115" s="78" t="str">
        <f t="shared" si="73"/>
        <v/>
      </c>
      <c r="AZ115" s="75" t="str">
        <f t="shared" si="162"/>
        <v/>
      </c>
      <c r="BA115" s="78" t="str">
        <f t="shared" si="74"/>
        <v/>
      </c>
      <c r="BB115" s="75" t="str">
        <f t="shared" si="158"/>
        <v/>
      </c>
      <c r="BC115" s="78" t="str">
        <f t="shared" si="159"/>
        <v/>
      </c>
      <c r="BD115" s="75" t="str">
        <f t="shared" si="160"/>
        <v/>
      </c>
      <c r="BE115" s="78" t="str">
        <f t="shared" si="161"/>
        <v/>
      </c>
      <c r="BF115" s="75" t="str">
        <f t="shared" si="155"/>
        <v/>
      </c>
      <c r="BG115" s="78" t="str">
        <f t="shared" si="78"/>
        <v/>
      </c>
      <c r="BH115" s="75" t="str">
        <f t="shared" si="156"/>
        <v/>
      </c>
      <c r="BI115" s="78" t="str">
        <f t="shared" si="79"/>
        <v/>
      </c>
      <c r="BJ115" s="75" t="str">
        <f t="shared" si="157"/>
        <v/>
      </c>
      <c r="BK115" s="78" t="str">
        <f t="shared" si="80"/>
        <v/>
      </c>
    </row>
    <row r="116" spans="1:63" s="66" customFormat="1" ht="21" hidden="1" customHeight="1">
      <c r="A116" s="238">
        <f t="shared" si="115"/>
        <v>103</v>
      </c>
      <c r="B116" s="283"/>
      <c r="C116" s="74" t="str">
        <f t="shared" si="123"/>
        <v/>
      </c>
      <c r="D116" s="79" t="str">
        <f t="shared" si="132"/>
        <v/>
      </c>
      <c r="E116" s="280" t="str">
        <f t="shared" si="119"/>
        <v/>
      </c>
      <c r="F116" s="75" t="str">
        <f t="shared" si="133"/>
        <v/>
      </c>
      <c r="G116" s="280" t="str">
        <f t="shared" si="124"/>
        <v/>
      </c>
      <c r="H116" s="75" t="str">
        <f t="shared" si="134"/>
        <v/>
      </c>
      <c r="I116" s="280" t="str">
        <f t="shared" si="125"/>
        <v/>
      </c>
      <c r="J116" s="75" t="str">
        <f t="shared" si="135"/>
        <v/>
      </c>
      <c r="K116" s="78" t="str">
        <f t="shared" si="53"/>
        <v/>
      </c>
      <c r="L116" s="75"/>
      <c r="M116" s="280" t="str">
        <f t="shared" si="126"/>
        <v/>
      </c>
      <c r="N116" s="75" t="str">
        <f t="shared" si="136"/>
        <v/>
      </c>
      <c r="O116" s="78" t="str">
        <f t="shared" si="55"/>
        <v/>
      </c>
      <c r="P116" s="75" t="str">
        <f t="shared" si="137"/>
        <v/>
      </c>
      <c r="Q116" s="78" t="str">
        <f t="shared" si="56"/>
        <v/>
      </c>
      <c r="R116" s="75" t="str">
        <f t="shared" si="138"/>
        <v/>
      </c>
      <c r="S116" s="78" t="str">
        <f t="shared" si="57"/>
        <v/>
      </c>
      <c r="T116" s="75" t="str">
        <f t="shared" si="139"/>
        <v/>
      </c>
      <c r="U116" s="78" t="str">
        <f t="shared" si="58"/>
        <v/>
      </c>
      <c r="V116" s="75" t="str">
        <f t="shared" si="140"/>
        <v/>
      </c>
      <c r="W116" s="78" t="str">
        <f t="shared" si="59"/>
        <v/>
      </c>
      <c r="X116" s="75" t="str">
        <f t="shared" si="141"/>
        <v/>
      </c>
      <c r="Y116" s="78" t="str">
        <f t="shared" si="60"/>
        <v/>
      </c>
      <c r="Z116" s="75" t="str">
        <f t="shared" si="142"/>
        <v/>
      </c>
      <c r="AA116" s="78" t="str">
        <f t="shared" si="61"/>
        <v/>
      </c>
      <c r="AB116" s="75" t="str">
        <f t="shared" si="143"/>
        <v/>
      </c>
      <c r="AC116" s="78" t="str">
        <f t="shared" si="62"/>
        <v/>
      </c>
      <c r="AD116" s="75" t="str">
        <f t="shared" si="144"/>
        <v/>
      </c>
      <c r="AE116" s="78" t="str">
        <f t="shared" si="63"/>
        <v/>
      </c>
      <c r="AF116" s="75" t="str">
        <f t="shared" si="145"/>
        <v/>
      </c>
      <c r="AG116" s="78" t="str">
        <f t="shared" si="64"/>
        <v/>
      </c>
      <c r="AH116" s="75" t="str">
        <f t="shared" si="146"/>
        <v/>
      </c>
      <c r="AI116" s="78" t="str">
        <f t="shared" si="65"/>
        <v/>
      </c>
      <c r="AJ116" s="75" t="str">
        <f t="shared" si="147"/>
        <v/>
      </c>
      <c r="AK116" s="78" t="str">
        <f t="shared" si="66"/>
        <v/>
      </c>
      <c r="AL116" s="75" t="str">
        <f t="shared" si="148"/>
        <v/>
      </c>
      <c r="AM116" s="78" t="str">
        <f t="shared" si="67"/>
        <v/>
      </c>
      <c r="AN116" s="75" t="str">
        <f t="shared" si="149"/>
        <v/>
      </c>
      <c r="AO116" s="78" t="str">
        <f t="shared" si="68"/>
        <v/>
      </c>
      <c r="AP116" s="75" t="str">
        <f t="shared" si="150"/>
        <v/>
      </c>
      <c r="AQ116" s="78" t="str">
        <f t="shared" si="69"/>
        <v/>
      </c>
      <c r="AR116" s="75" t="str">
        <f t="shared" si="151"/>
        <v/>
      </c>
      <c r="AS116" s="78" t="str">
        <f t="shared" si="70"/>
        <v/>
      </c>
      <c r="AT116" s="75" t="str">
        <f t="shared" si="152"/>
        <v/>
      </c>
      <c r="AU116" s="78" t="str">
        <f t="shared" si="71"/>
        <v/>
      </c>
      <c r="AV116" s="75" t="str">
        <f t="shared" si="153"/>
        <v/>
      </c>
      <c r="AW116" s="78" t="str">
        <f t="shared" si="72"/>
        <v/>
      </c>
      <c r="AX116" s="75" t="str">
        <f t="shared" si="154"/>
        <v/>
      </c>
      <c r="AY116" s="78" t="str">
        <f t="shared" si="73"/>
        <v/>
      </c>
      <c r="AZ116" s="75" t="str">
        <f t="shared" si="162"/>
        <v/>
      </c>
      <c r="BA116" s="78" t="str">
        <f t="shared" si="74"/>
        <v/>
      </c>
      <c r="BB116" s="75" t="str">
        <f t="shared" si="158"/>
        <v/>
      </c>
      <c r="BC116" s="78" t="str">
        <f t="shared" si="159"/>
        <v/>
      </c>
      <c r="BD116" s="75" t="str">
        <f t="shared" si="160"/>
        <v/>
      </c>
      <c r="BE116" s="78" t="str">
        <f t="shared" si="161"/>
        <v/>
      </c>
      <c r="BF116" s="75" t="str">
        <f t="shared" si="155"/>
        <v/>
      </c>
      <c r="BG116" s="78" t="str">
        <f t="shared" si="78"/>
        <v/>
      </c>
      <c r="BH116" s="75" t="str">
        <f t="shared" si="156"/>
        <v/>
      </c>
      <c r="BI116" s="78" t="str">
        <f t="shared" si="79"/>
        <v/>
      </c>
      <c r="BJ116" s="75" t="str">
        <f t="shared" si="157"/>
        <v/>
      </c>
      <c r="BK116" s="78" t="str">
        <f t="shared" si="80"/>
        <v/>
      </c>
    </row>
    <row r="117" spans="1:63" s="66" customFormat="1" ht="21" hidden="1" customHeight="1">
      <c r="A117" s="238">
        <f t="shared" si="115"/>
        <v>104</v>
      </c>
      <c r="B117" s="283"/>
      <c r="C117" s="74" t="str">
        <f t="shared" si="123"/>
        <v/>
      </c>
      <c r="D117" s="79" t="str">
        <f t="shared" si="132"/>
        <v/>
      </c>
      <c r="E117" s="280" t="str">
        <f t="shared" si="119"/>
        <v/>
      </c>
      <c r="F117" s="75" t="str">
        <f t="shared" si="133"/>
        <v/>
      </c>
      <c r="G117" s="280" t="str">
        <f t="shared" si="124"/>
        <v/>
      </c>
      <c r="H117" s="75" t="str">
        <f t="shared" si="134"/>
        <v/>
      </c>
      <c r="I117" s="280" t="str">
        <f t="shared" si="125"/>
        <v/>
      </c>
      <c r="J117" s="75" t="str">
        <f t="shared" si="135"/>
        <v/>
      </c>
      <c r="K117" s="78" t="str">
        <f t="shared" si="53"/>
        <v/>
      </c>
      <c r="L117" s="75"/>
      <c r="M117" s="280" t="str">
        <f t="shared" si="126"/>
        <v/>
      </c>
      <c r="N117" s="75" t="str">
        <f t="shared" si="136"/>
        <v/>
      </c>
      <c r="O117" s="78" t="str">
        <f t="shared" si="55"/>
        <v/>
      </c>
      <c r="P117" s="75" t="str">
        <f t="shared" si="137"/>
        <v/>
      </c>
      <c r="Q117" s="78" t="str">
        <f t="shared" si="56"/>
        <v/>
      </c>
      <c r="R117" s="75" t="str">
        <f t="shared" si="138"/>
        <v/>
      </c>
      <c r="S117" s="78" t="str">
        <f t="shared" si="57"/>
        <v/>
      </c>
      <c r="T117" s="75" t="str">
        <f t="shared" si="139"/>
        <v/>
      </c>
      <c r="U117" s="78" t="str">
        <f t="shared" si="58"/>
        <v/>
      </c>
      <c r="V117" s="75" t="str">
        <f t="shared" si="140"/>
        <v/>
      </c>
      <c r="W117" s="78" t="str">
        <f t="shared" si="59"/>
        <v/>
      </c>
      <c r="X117" s="75" t="str">
        <f t="shared" si="141"/>
        <v/>
      </c>
      <c r="Y117" s="78" t="str">
        <f t="shared" si="60"/>
        <v/>
      </c>
      <c r="Z117" s="75" t="str">
        <f t="shared" si="142"/>
        <v/>
      </c>
      <c r="AA117" s="78" t="str">
        <f t="shared" si="61"/>
        <v/>
      </c>
      <c r="AB117" s="75" t="str">
        <f t="shared" si="143"/>
        <v/>
      </c>
      <c r="AC117" s="78" t="str">
        <f t="shared" si="62"/>
        <v/>
      </c>
      <c r="AD117" s="75" t="str">
        <f t="shared" si="144"/>
        <v/>
      </c>
      <c r="AE117" s="78" t="str">
        <f t="shared" si="63"/>
        <v/>
      </c>
      <c r="AF117" s="75" t="str">
        <f t="shared" si="145"/>
        <v/>
      </c>
      <c r="AG117" s="78" t="str">
        <f t="shared" si="64"/>
        <v/>
      </c>
      <c r="AH117" s="75" t="str">
        <f t="shared" si="146"/>
        <v/>
      </c>
      <c r="AI117" s="78" t="str">
        <f t="shared" si="65"/>
        <v/>
      </c>
      <c r="AJ117" s="75" t="str">
        <f t="shared" si="147"/>
        <v/>
      </c>
      <c r="AK117" s="78" t="str">
        <f t="shared" si="66"/>
        <v/>
      </c>
      <c r="AL117" s="75" t="str">
        <f t="shared" si="148"/>
        <v/>
      </c>
      <c r="AM117" s="78" t="str">
        <f t="shared" si="67"/>
        <v/>
      </c>
      <c r="AN117" s="75" t="str">
        <f t="shared" si="149"/>
        <v/>
      </c>
      <c r="AO117" s="78" t="str">
        <f t="shared" si="68"/>
        <v/>
      </c>
      <c r="AP117" s="75" t="str">
        <f t="shared" si="150"/>
        <v/>
      </c>
      <c r="AQ117" s="78" t="str">
        <f t="shared" si="69"/>
        <v/>
      </c>
      <c r="AR117" s="75" t="str">
        <f t="shared" si="151"/>
        <v/>
      </c>
      <c r="AS117" s="78" t="str">
        <f t="shared" si="70"/>
        <v/>
      </c>
      <c r="AT117" s="75" t="str">
        <f t="shared" si="152"/>
        <v/>
      </c>
      <c r="AU117" s="78" t="str">
        <f t="shared" si="71"/>
        <v/>
      </c>
      <c r="AV117" s="75" t="str">
        <f t="shared" si="153"/>
        <v/>
      </c>
      <c r="AW117" s="78" t="str">
        <f t="shared" si="72"/>
        <v/>
      </c>
      <c r="AX117" s="75" t="str">
        <f t="shared" si="154"/>
        <v/>
      </c>
      <c r="AY117" s="78" t="str">
        <f t="shared" si="73"/>
        <v/>
      </c>
      <c r="AZ117" s="75" t="str">
        <f t="shared" si="162"/>
        <v/>
      </c>
      <c r="BA117" s="78" t="str">
        <f t="shared" si="74"/>
        <v/>
      </c>
      <c r="BB117" s="75" t="str">
        <f t="shared" si="158"/>
        <v/>
      </c>
      <c r="BC117" s="78" t="str">
        <f t="shared" si="159"/>
        <v/>
      </c>
      <c r="BD117" s="75" t="str">
        <f t="shared" si="160"/>
        <v/>
      </c>
      <c r="BE117" s="78" t="str">
        <f t="shared" si="161"/>
        <v/>
      </c>
      <c r="BF117" s="75" t="str">
        <f t="shared" si="155"/>
        <v/>
      </c>
      <c r="BG117" s="78" t="str">
        <f t="shared" si="78"/>
        <v/>
      </c>
      <c r="BH117" s="75" t="str">
        <f t="shared" si="156"/>
        <v/>
      </c>
      <c r="BI117" s="78" t="str">
        <f t="shared" si="79"/>
        <v/>
      </c>
      <c r="BJ117" s="75" t="str">
        <f t="shared" si="157"/>
        <v/>
      </c>
      <c r="BK117" s="78" t="str">
        <f t="shared" si="80"/>
        <v/>
      </c>
    </row>
    <row r="118" spans="1:63" s="66" customFormat="1" ht="21" hidden="1" customHeight="1">
      <c r="A118" s="238">
        <f t="shared" si="115"/>
        <v>105</v>
      </c>
      <c r="B118" s="283"/>
      <c r="C118" s="74" t="str">
        <f t="shared" si="123"/>
        <v/>
      </c>
      <c r="D118" s="79" t="str">
        <f t="shared" si="132"/>
        <v/>
      </c>
      <c r="E118" s="280" t="str">
        <f t="shared" si="119"/>
        <v/>
      </c>
      <c r="F118" s="75" t="str">
        <f t="shared" si="133"/>
        <v/>
      </c>
      <c r="G118" s="280" t="str">
        <f t="shared" si="124"/>
        <v/>
      </c>
      <c r="H118" s="75" t="str">
        <f t="shared" si="134"/>
        <v/>
      </c>
      <c r="I118" s="280" t="str">
        <f t="shared" si="125"/>
        <v/>
      </c>
      <c r="J118" s="75" t="str">
        <f t="shared" si="135"/>
        <v/>
      </c>
      <c r="K118" s="78" t="str">
        <f t="shared" si="53"/>
        <v/>
      </c>
      <c r="L118" s="75"/>
      <c r="M118" s="280" t="str">
        <f t="shared" si="126"/>
        <v/>
      </c>
      <c r="N118" s="75" t="str">
        <f t="shared" si="136"/>
        <v/>
      </c>
      <c r="O118" s="78" t="str">
        <f t="shared" si="55"/>
        <v/>
      </c>
      <c r="P118" s="75" t="str">
        <f t="shared" si="137"/>
        <v/>
      </c>
      <c r="Q118" s="78" t="str">
        <f t="shared" si="56"/>
        <v/>
      </c>
      <c r="R118" s="75" t="str">
        <f t="shared" si="138"/>
        <v/>
      </c>
      <c r="S118" s="78" t="str">
        <f t="shared" si="57"/>
        <v/>
      </c>
      <c r="T118" s="75" t="str">
        <f t="shared" si="139"/>
        <v/>
      </c>
      <c r="U118" s="78" t="str">
        <f t="shared" si="58"/>
        <v/>
      </c>
      <c r="V118" s="75" t="str">
        <f t="shared" si="140"/>
        <v/>
      </c>
      <c r="W118" s="78" t="str">
        <f t="shared" si="59"/>
        <v/>
      </c>
      <c r="X118" s="75" t="str">
        <f t="shared" si="141"/>
        <v/>
      </c>
      <c r="Y118" s="78" t="str">
        <f t="shared" si="60"/>
        <v/>
      </c>
      <c r="Z118" s="75" t="str">
        <f t="shared" si="142"/>
        <v/>
      </c>
      <c r="AA118" s="78" t="str">
        <f t="shared" si="61"/>
        <v/>
      </c>
      <c r="AB118" s="75" t="str">
        <f t="shared" si="143"/>
        <v/>
      </c>
      <c r="AC118" s="78" t="str">
        <f t="shared" si="62"/>
        <v/>
      </c>
      <c r="AD118" s="75" t="str">
        <f t="shared" si="144"/>
        <v/>
      </c>
      <c r="AE118" s="78" t="str">
        <f t="shared" si="63"/>
        <v/>
      </c>
      <c r="AF118" s="75" t="str">
        <f t="shared" si="145"/>
        <v/>
      </c>
      <c r="AG118" s="78" t="str">
        <f t="shared" si="64"/>
        <v/>
      </c>
      <c r="AH118" s="75" t="str">
        <f t="shared" si="146"/>
        <v/>
      </c>
      <c r="AI118" s="78" t="str">
        <f t="shared" si="65"/>
        <v/>
      </c>
      <c r="AJ118" s="75" t="str">
        <f t="shared" si="147"/>
        <v/>
      </c>
      <c r="AK118" s="78" t="str">
        <f t="shared" si="66"/>
        <v/>
      </c>
      <c r="AL118" s="75" t="str">
        <f t="shared" si="148"/>
        <v/>
      </c>
      <c r="AM118" s="78" t="str">
        <f t="shared" si="67"/>
        <v/>
      </c>
      <c r="AN118" s="75" t="str">
        <f t="shared" si="149"/>
        <v/>
      </c>
      <c r="AO118" s="78" t="str">
        <f t="shared" si="68"/>
        <v/>
      </c>
      <c r="AP118" s="75" t="str">
        <f t="shared" si="150"/>
        <v/>
      </c>
      <c r="AQ118" s="78" t="str">
        <f t="shared" si="69"/>
        <v/>
      </c>
      <c r="AR118" s="75" t="str">
        <f t="shared" si="151"/>
        <v/>
      </c>
      <c r="AS118" s="78" t="str">
        <f t="shared" si="70"/>
        <v/>
      </c>
      <c r="AT118" s="75" t="str">
        <f t="shared" si="152"/>
        <v/>
      </c>
      <c r="AU118" s="78" t="str">
        <f t="shared" si="71"/>
        <v/>
      </c>
      <c r="AV118" s="75" t="str">
        <f t="shared" si="153"/>
        <v/>
      </c>
      <c r="AW118" s="78" t="str">
        <f t="shared" si="72"/>
        <v/>
      </c>
      <c r="AX118" s="75" t="str">
        <f t="shared" si="154"/>
        <v/>
      </c>
      <c r="AY118" s="78" t="str">
        <f t="shared" si="73"/>
        <v/>
      </c>
      <c r="AZ118" s="75" t="str">
        <f t="shared" si="162"/>
        <v/>
      </c>
      <c r="BA118" s="78" t="str">
        <f t="shared" si="74"/>
        <v/>
      </c>
      <c r="BB118" s="75" t="str">
        <f t="shared" si="158"/>
        <v/>
      </c>
      <c r="BC118" s="78" t="str">
        <f t="shared" si="159"/>
        <v/>
      </c>
      <c r="BD118" s="75" t="str">
        <f t="shared" si="160"/>
        <v/>
      </c>
      <c r="BE118" s="78" t="str">
        <f t="shared" si="161"/>
        <v/>
      </c>
      <c r="BF118" s="75" t="str">
        <f t="shared" si="155"/>
        <v/>
      </c>
      <c r="BG118" s="78" t="str">
        <f t="shared" si="78"/>
        <v/>
      </c>
      <c r="BH118" s="75" t="str">
        <f t="shared" si="156"/>
        <v/>
      </c>
      <c r="BI118" s="78" t="str">
        <f t="shared" si="79"/>
        <v/>
      </c>
      <c r="BJ118" s="75" t="str">
        <f t="shared" si="157"/>
        <v/>
      </c>
      <c r="BK118" s="78" t="str">
        <f t="shared" si="80"/>
        <v/>
      </c>
    </row>
    <row r="119" spans="1:63" s="66" customFormat="1" ht="21" hidden="1" customHeight="1">
      <c r="A119" s="238">
        <f t="shared" ref="A119:A133" si="163">+A118+1</f>
        <v>106</v>
      </c>
      <c r="B119" s="283"/>
      <c r="C119" s="74" t="str">
        <f t="shared" si="123"/>
        <v/>
      </c>
      <c r="D119" s="79" t="str">
        <f t="shared" si="132"/>
        <v/>
      </c>
      <c r="E119" s="280" t="str">
        <f t="shared" si="119"/>
        <v/>
      </c>
      <c r="F119" s="75" t="str">
        <f t="shared" si="133"/>
        <v/>
      </c>
      <c r="G119" s="280" t="str">
        <f t="shared" si="124"/>
        <v/>
      </c>
      <c r="H119" s="75" t="str">
        <f t="shared" si="134"/>
        <v/>
      </c>
      <c r="I119" s="280" t="str">
        <f t="shared" si="125"/>
        <v/>
      </c>
      <c r="J119" s="75" t="str">
        <f t="shared" si="135"/>
        <v/>
      </c>
      <c r="K119" s="78" t="str">
        <f t="shared" si="53"/>
        <v/>
      </c>
      <c r="L119" s="75"/>
      <c r="M119" s="280" t="str">
        <f t="shared" si="126"/>
        <v/>
      </c>
      <c r="N119" s="75" t="str">
        <f t="shared" si="136"/>
        <v/>
      </c>
      <c r="O119" s="78" t="str">
        <f t="shared" si="55"/>
        <v/>
      </c>
      <c r="P119" s="75" t="str">
        <f t="shared" si="137"/>
        <v/>
      </c>
      <c r="Q119" s="78" t="str">
        <f t="shared" si="56"/>
        <v/>
      </c>
      <c r="R119" s="75" t="str">
        <f t="shared" si="138"/>
        <v/>
      </c>
      <c r="S119" s="78" t="str">
        <f t="shared" si="57"/>
        <v/>
      </c>
      <c r="T119" s="75" t="str">
        <f t="shared" si="139"/>
        <v/>
      </c>
      <c r="U119" s="78" t="str">
        <f t="shared" si="58"/>
        <v/>
      </c>
      <c r="V119" s="75" t="str">
        <f t="shared" si="140"/>
        <v/>
      </c>
      <c r="W119" s="78" t="str">
        <f t="shared" si="59"/>
        <v/>
      </c>
      <c r="X119" s="75" t="str">
        <f t="shared" si="141"/>
        <v/>
      </c>
      <c r="Y119" s="78" t="str">
        <f t="shared" si="60"/>
        <v/>
      </c>
      <c r="Z119" s="75" t="str">
        <f t="shared" si="142"/>
        <v/>
      </c>
      <c r="AA119" s="78" t="str">
        <f t="shared" si="61"/>
        <v/>
      </c>
      <c r="AB119" s="75" t="str">
        <f t="shared" si="143"/>
        <v/>
      </c>
      <c r="AC119" s="78" t="str">
        <f t="shared" si="62"/>
        <v/>
      </c>
      <c r="AD119" s="75" t="str">
        <f t="shared" si="144"/>
        <v/>
      </c>
      <c r="AE119" s="78" t="str">
        <f t="shared" si="63"/>
        <v/>
      </c>
      <c r="AF119" s="75" t="str">
        <f t="shared" si="145"/>
        <v/>
      </c>
      <c r="AG119" s="78" t="str">
        <f t="shared" si="64"/>
        <v/>
      </c>
      <c r="AH119" s="75" t="str">
        <f t="shared" si="146"/>
        <v/>
      </c>
      <c r="AI119" s="78" t="str">
        <f t="shared" si="65"/>
        <v/>
      </c>
      <c r="AJ119" s="75" t="str">
        <f t="shared" si="147"/>
        <v/>
      </c>
      <c r="AK119" s="78" t="str">
        <f t="shared" si="66"/>
        <v/>
      </c>
      <c r="AL119" s="75" t="str">
        <f t="shared" si="148"/>
        <v/>
      </c>
      <c r="AM119" s="78" t="str">
        <f t="shared" si="67"/>
        <v/>
      </c>
      <c r="AN119" s="75" t="str">
        <f t="shared" si="149"/>
        <v/>
      </c>
      <c r="AO119" s="78" t="str">
        <f t="shared" si="68"/>
        <v/>
      </c>
      <c r="AP119" s="75" t="str">
        <f t="shared" si="150"/>
        <v/>
      </c>
      <c r="AQ119" s="78" t="str">
        <f t="shared" si="69"/>
        <v/>
      </c>
      <c r="AR119" s="75" t="str">
        <f t="shared" si="151"/>
        <v/>
      </c>
      <c r="AS119" s="78" t="str">
        <f t="shared" si="70"/>
        <v/>
      </c>
      <c r="AT119" s="75" t="str">
        <f t="shared" si="152"/>
        <v/>
      </c>
      <c r="AU119" s="78" t="str">
        <f t="shared" si="71"/>
        <v/>
      </c>
      <c r="AV119" s="75" t="str">
        <f t="shared" si="153"/>
        <v/>
      </c>
      <c r="AW119" s="78" t="str">
        <f t="shared" si="72"/>
        <v/>
      </c>
      <c r="AX119" s="75" t="str">
        <f t="shared" si="154"/>
        <v/>
      </c>
      <c r="AY119" s="78" t="str">
        <f t="shared" si="73"/>
        <v/>
      </c>
      <c r="AZ119" s="75" t="str">
        <f t="shared" si="162"/>
        <v/>
      </c>
      <c r="BA119" s="78" t="str">
        <f t="shared" si="74"/>
        <v/>
      </c>
      <c r="BB119" s="75" t="str">
        <f t="shared" si="158"/>
        <v/>
      </c>
      <c r="BC119" s="78" t="str">
        <f t="shared" si="159"/>
        <v/>
      </c>
      <c r="BD119" s="75" t="str">
        <f t="shared" si="160"/>
        <v/>
      </c>
      <c r="BE119" s="78" t="str">
        <f t="shared" si="161"/>
        <v/>
      </c>
      <c r="BF119" s="75" t="str">
        <f t="shared" si="155"/>
        <v/>
      </c>
      <c r="BG119" s="78" t="str">
        <f t="shared" si="78"/>
        <v/>
      </c>
      <c r="BH119" s="75" t="str">
        <f t="shared" si="156"/>
        <v/>
      </c>
      <c r="BI119" s="78" t="str">
        <f t="shared" si="79"/>
        <v/>
      </c>
      <c r="BJ119" s="75" t="str">
        <f t="shared" si="157"/>
        <v/>
      </c>
      <c r="BK119" s="78" t="str">
        <f t="shared" si="80"/>
        <v/>
      </c>
    </row>
    <row r="120" spans="1:63" s="66" customFormat="1" ht="21" hidden="1" customHeight="1">
      <c r="A120" s="238">
        <f t="shared" si="163"/>
        <v>107</v>
      </c>
      <c r="B120" s="283"/>
      <c r="C120" s="74" t="str">
        <f t="shared" si="123"/>
        <v/>
      </c>
      <c r="D120" s="79" t="str">
        <f t="shared" si="132"/>
        <v/>
      </c>
      <c r="E120" s="280" t="str">
        <f t="shared" si="119"/>
        <v/>
      </c>
      <c r="F120" s="75" t="str">
        <f t="shared" si="133"/>
        <v/>
      </c>
      <c r="G120" s="280" t="str">
        <f t="shared" si="124"/>
        <v/>
      </c>
      <c r="H120" s="75" t="str">
        <f t="shared" si="134"/>
        <v/>
      </c>
      <c r="I120" s="280" t="str">
        <f t="shared" si="125"/>
        <v/>
      </c>
      <c r="J120" s="75" t="str">
        <f t="shared" si="135"/>
        <v/>
      </c>
      <c r="K120" s="78" t="str">
        <f t="shared" si="53"/>
        <v/>
      </c>
      <c r="L120" s="75"/>
      <c r="M120" s="280" t="str">
        <f t="shared" si="126"/>
        <v/>
      </c>
      <c r="N120" s="75" t="str">
        <f t="shared" si="136"/>
        <v/>
      </c>
      <c r="O120" s="78" t="str">
        <f t="shared" si="55"/>
        <v/>
      </c>
      <c r="P120" s="75" t="str">
        <f t="shared" si="137"/>
        <v/>
      </c>
      <c r="Q120" s="78" t="str">
        <f t="shared" si="56"/>
        <v/>
      </c>
      <c r="R120" s="75" t="str">
        <f t="shared" si="138"/>
        <v/>
      </c>
      <c r="S120" s="78" t="str">
        <f t="shared" si="57"/>
        <v/>
      </c>
      <c r="T120" s="75" t="str">
        <f t="shared" si="139"/>
        <v/>
      </c>
      <c r="U120" s="78" t="str">
        <f t="shared" si="58"/>
        <v/>
      </c>
      <c r="V120" s="75" t="str">
        <f t="shared" si="140"/>
        <v/>
      </c>
      <c r="W120" s="78" t="str">
        <f t="shared" si="59"/>
        <v/>
      </c>
      <c r="X120" s="75" t="str">
        <f t="shared" si="141"/>
        <v/>
      </c>
      <c r="Y120" s="78" t="str">
        <f t="shared" si="60"/>
        <v/>
      </c>
      <c r="Z120" s="75" t="str">
        <f t="shared" si="142"/>
        <v/>
      </c>
      <c r="AA120" s="78" t="str">
        <f t="shared" si="61"/>
        <v/>
      </c>
      <c r="AB120" s="75" t="str">
        <f t="shared" si="143"/>
        <v/>
      </c>
      <c r="AC120" s="78" t="str">
        <f t="shared" si="62"/>
        <v/>
      </c>
      <c r="AD120" s="75" t="str">
        <f t="shared" si="144"/>
        <v/>
      </c>
      <c r="AE120" s="78" t="str">
        <f t="shared" si="63"/>
        <v/>
      </c>
      <c r="AF120" s="75" t="str">
        <f t="shared" si="145"/>
        <v/>
      </c>
      <c r="AG120" s="78" t="str">
        <f t="shared" si="64"/>
        <v/>
      </c>
      <c r="AH120" s="75" t="str">
        <f t="shared" si="146"/>
        <v/>
      </c>
      <c r="AI120" s="78" t="str">
        <f t="shared" si="65"/>
        <v/>
      </c>
      <c r="AJ120" s="75" t="str">
        <f t="shared" si="147"/>
        <v/>
      </c>
      <c r="AK120" s="78" t="str">
        <f t="shared" si="66"/>
        <v/>
      </c>
      <c r="AL120" s="75" t="str">
        <f t="shared" si="148"/>
        <v/>
      </c>
      <c r="AM120" s="78" t="str">
        <f t="shared" si="67"/>
        <v/>
      </c>
      <c r="AN120" s="75" t="str">
        <f t="shared" si="149"/>
        <v/>
      </c>
      <c r="AO120" s="78" t="str">
        <f t="shared" si="68"/>
        <v/>
      </c>
      <c r="AP120" s="75" t="str">
        <f t="shared" si="150"/>
        <v/>
      </c>
      <c r="AQ120" s="78" t="str">
        <f t="shared" si="69"/>
        <v/>
      </c>
      <c r="AR120" s="75" t="str">
        <f t="shared" si="151"/>
        <v/>
      </c>
      <c r="AS120" s="78" t="str">
        <f t="shared" si="70"/>
        <v/>
      </c>
      <c r="AT120" s="75" t="str">
        <f t="shared" si="152"/>
        <v/>
      </c>
      <c r="AU120" s="78" t="str">
        <f t="shared" si="71"/>
        <v/>
      </c>
      <c r="AV120" s="75" t="str">
        <f t="shared" si="153"/>
        <v/>
      </c>
      <c r="AW120" s="78" t="str">
        <f t="shared" si="72"/>
        <v/>
      </c>
      <c r="AX120" s="75" t="str">
        <f t="shared" si="154"/>
        <v/>
      </c>
      <c r="AY120" s="78" t="str">
        <f t="shared" si="73"/>
        <v/>
      </c>
      <c r="AZ120" s="75" t="str">
        <f t="shared" si="162"/>
        <v/>
      </c>
      <c r="BA120" s="78" t="str">
        <f t="shared" si="74"/>
        <v/>
      </c>
      <c r="BB120" s="75" t="str">
        <f t="shared" si="158"/>
        <v/>
      </c>
      <c r="BC120" s="78" t="str">
        <f t="shared" si="159"/>
        <v/>
      </c>
      <c r="BD120" s="75" t="str">
        <f t="shared" si="160"/>
        <v/>
      </c>
      <c r="BE120" s="78" t="str">
        <f t="shared" si="161"/>
        <v/>
      </c>
      <c r="BF120" s="75" t="str">
        <f t="shared" si="155"/>
        <v/>
      </c>
      <c r="BG120" s="78" t="str">
        <f t="shared" si="78"/>
        <v/>
      </c>
      <c r="BH120" s="75" t="str">
        <f t="shared" si="156"/>
        <v/>
      </c>
      <c r="BI120" s="78" t="str">
        <f t="shared" si="79"/>
        <v/>
      </c>
      <c r="BJ120" s="75" t="str">
        <f t="shared" si="157"/>
        <v/>
      </c>
      <c r="BK120" s="78" t="str">
        <f t="shared" si="80"/>
        <v/>
      </c>
    </row>
    <row r="121" spans="1:63" s="66" customFormat="1" ht="21" hidden="1" customHeight="1">
      <c r="A121" s="238">
        <f t="shared" si="163"/>
        <v>108</v>
      </c>
      <c r="B121" s="283"/>
      <c r="C121" s="74" t="str">
        <f t="shared" si="123"/>
        <v/>
      </c>
      <c r="D121" s="79" t="str">
        <f t="shared" si="132"/>
        <v/>
      </c>
      <c r="E121" s="280" t="str">
        <f t="shared" si="119"/>
        <v/>
      </c>
      <c r="F121" s="75" t="str">
        <f t="shared" si="133"/>
        <v/>
      </c>
      <c r="G121" s="280" t="str">
        <f t="shared" si="124"/>
        <v/>
      </c>
      <c r="H121" s="75" t="str">
        <f t="shared" si="134"/>
        <v/>
      </c>
      <c r="I121" s="280" t="str">
        <f t="shared" si="125"/>
        <v/>
      </c>
      <c r="J121" s="75" t="str">
        <f t="shared" si="135"/>
        <v/>
      </c>
      <c r="K121" s="78" t="str">
        <f t="shared" si="53"/>
        <v/>
      </c>
      <c r="L121" s="75"/>
      <c r="M121" s="280" t="str">
        <f t="shared" si="126"/>
        <v/>
      </c>
      <c r="N121" s="75" t="str">
        <f t="shared" si="136"/>
        <v/>
      </c>
      <c r="O121" s="78" t="str">
        <f t="shared" si="55"/>
        <v/>
      </c>
      <c r="P121" s="75" t="str">
        <f t="shared" si="137"/>
        <v/>
      </c>
      <c r="Q121" s="78" t="str">
        <f t="shared" si="56"/>
        <v/>
      </c>
      <c r="R121" s="75" t="str">
        <f t="shared" si="138"/>
        <v/>
      </c>
      <c r="S121" s="78" t="str">
        <f t="shared" si="57"/>
        <v/>
      </c>
      <c r="T121" s="75" t="str">
        <f t="shared" si="139"/>
        <v/>
      </c>
      <c r="U121" s="78" t="str">
        <f t="shared" si="58"/>
        <v/>
      </c>
      <c r="V121" s="75" t="str">
        <f t="shared" si="140"/>
        <v/>
      </c>
      <c r="W121" s="78" t="str">
        <f t="shared" si="59"/>
        <v/>
      </c>
      <c r="X121" s="75" t="str">
        <f t="shared" si="141"/>
        <v/>
      </c>
      <c r="Y121" s="78" t="str">
        <f t="shared" si="60"/>
        <v/>
      </c>
      <c r="Z121" s="75" t="str">
        <f t="shared" si="142"/>
        <v/>
      </c>
      <c r="AA121" s="78" t="str">
        <f t="shared" si="61"/>
        <v/>
      </c>
      <c r="AB121" s="75" t="str">
        <f t="shared" si="143"/>
        <v/>
      </c>
      <c r="AC121" s="78" t="str">
        <f t="shared" si="62"/>
        <v/>
      </c>
      <c r="AD121" s="75" t="str">
        <f t="shared" si="144"/>
        <v/>
      </c>
      <c r="AE121" s="78" t="str">
        <f t="shared" si="63"/>
        <v/>
      </c>
      <c r="AF121" s="75" t="str">
        <f t="shared" si="145"/>
        <v/>
      </c>
      <c r="AG121" s="78" t="str">
        <f t="shared" si="64"/>
        <v/>
      </c>
      <c r="AH121" s="75" t="str">
        <f t="shared" si="146"/>
        <v/>
      </c>
      <c r="AI121" s="78" t="str">
        <f t="shared" si="65"/>
        <v/>
      </c>
      <c r="AJ121" s="75" t="str">
        <f t="shared" si="147"/>
        <v/>
      </c>
      <c r="AK121" s="78" t="str">
        <f t="shared" si="66"/>
        <v/>
      </c>
      <c r="AL121" s="75" t="str">
        <f t="shared" si="148"/>
        <v/>
      </c>
      <c r="AM121" s="78" t="str">
        <f t="shared" si="67"/>
        <v/>
      </c>
      <c r="AN121" s="75" t="str">
        <f t="shared" si="149"/>
        <v/>
      </c>
      <c r="AO121" s="78" t="str">
        <f t="shared" si="68"/>
        <v/>
      </c>
      <c r="AP121" s="75" t="str">
        <f t="shared" si="150"/>
        <v/>
      </c>
      <c r="AQ121" s="78" t="str">
        <f t="shared" si="69"/>
        <v/>
      </c>
      <c r="AR121" s="75" t="str">
        <f t="shared" si="151"/>
        <v/>
      </c>
      <c r="AS121" s="78" t="str">
        <f t="shared" si="70"/>
        <v/>
      </c>
      <c r="AT121" s="75" t="str">
        <f t="shared" si="152"/>
        <v/>
      </c>
      <c r="AU121" s="78" t="str">
        <f t="shared" si="71"/>
        <v/>
      </c>
      <c r="AV121" s="75" t="str">
        <f t="shared" si="153"/>
        <v/>
      </c>
      <c r="AW121" s="78" t="str">
        <f t="shared" si="72"/>
        <v/>
      </c>
      <c r="AX121" s="75" t="str">
        <f t="shared" si="154"/>
        <v/>
      </c>
      <c r="AY121" s="78" t="str">
        <f t="shared" si="73"/>
        <v/>
      </c>
      <c r="AZ121" s="75" t="str">
        <f t="shared" si="162"/>
        <v/>
      </c>
      <c r="BA121" s="78" t="str">
        <f t="shared" si="74"/>
        <v/>
      </c>
      <c r="BB121" s="75" t="str">
        <f t="shared" si="158"/>
        <v/>
      </c>
      <c r="BC121" s="78" t="str">
        <f t="shared" si="159"/>
        <v/>
      </c>
      <c r="BD121" s="75" t="str">
        <f t="shared" si="160"/>
        <v/>
      </c>
      <c r="BE121" s="78" t="str">
        <f t="shared" si="161"/>
        <v/>
      </c>
      <c r="BF121" s="75" t="str">
        <f t="shared" si="155"/>
        <v/>
      </c>
      <c r="BG121" s="78" t="str">
        <f t="shared" si="78"/>
        <v/>
      </c>
      <c r="BH121" s="75" t="str">
        <f t="shared" si="156"/>
        <v/>
      </c>
      <c r="BI121" s="78" t="str">
        <f t="shared" si="79"/>
        <v/>
      </c>
      <c r="BJ121" s="75" t="str">
        <f t="shared" si="157"/>
        <v/>
      </c>
      <c r="BK121" s="78" t="str">
        <f t="shared" si="80"/>
        <v/>
      </c>
    </row>
    <row r="122" spans="1:63" s="66" customFormat="1" ht="21" hidden="1" customHeight="1">
      <c r="A122" s="238">
        <f t="shared" si="163"/>
        <v>109</v>
      </c>
      <c r="B122" s="283"/>
      <c r="C122" s="74" t="str">
        <f t="shared" si="123"/>
        <v/>
      </c>
      <c r="D122" s="79" t="str">
        <f t="shared" si="132"/>
        <v/>
      </c>
      <c r="E122" s="280" t="str">
        <f t="shared" si="119"/>
        <v/>
      </c>
      <c r="F122" s="75" t="str">
        <f t="shared" si="133"/>
        <v/>
      </c>
      <c r="G122" s="280" t="str">
        <f t="shared" si="124"/>
        <v/>
      </c>
      <c r="H122" s="75" t="str">
        <f t="shared" si="134"/>
        <v/>
      </c>
      <c r="I122" s="280" t="str">
        <f t="shared" si="125"/>
        <v/>
      </c>
      <c r="J122" s="75" t="str">
        <f t="shared" si="135"/>
        <v/>
      </c>
      <c r="K122" s="78" t="str">
        <f t="shared" si="53"/>
        <v/>
      </c>
      <c r="L122" s="75"/>
      <c r="M122" s="280" t="str">
        <f t="shared" si="126"/>
        <v/>
      </c>
      <c r="N122" s="75" t="str">
        <f t="shared" si="136"/>
        <v/>
      </c>
      <c r="O122" s="78" t="str">
        <f t="shared" si="55"/>
        <v/>
      </c>
      <c r="P122" s="75" t="str">
        <f t="shared" si="137"/>
        <v/>
      </c>
      <c r="Q122" s="78" t="str">
        <f t="shared" si="56"/>
        <v/>
      </c>
      <c r="R122" s="75" t="str">
        <f t="shared" si="138"/>
        <v/>
      </c>
      <c r="S122" s="78" t="str">
        <f t="shared" si="57"/>
        <v/>
      </c>
      <c r="T122" s="75" t="str">
        <f t="shared" si="139"/>
        <v/>
      </c>
      <c r="U122" s="78" t="str">
        <f t="shared" si="58"/>
        <v/>
      </c>
      <c r="V122" s="75" t="str">
        <f t="shared" si="140"/>
        <v/>
      </c>
      <c r="W122" s="78" t="str">
        <f t="shared" si="59"/>
        <v/>
      </c>
      <c r="X122" s="75" t="str">
        <f t="shared" si="141"/>
        <v/>
      </c>
      <c r="Y122" s="78" t="str">
        <f t="shared" si="60"/>
        <v/>
      </c>
      <c r="Z122" s="75" t="str">
        <f t="shared" si="142"/>
        <v/>
      </c>
      <c r="AA122" s="78" t="str">
        <f t="shared" si="61"/>
        <v/>
      </c>
      <c r="AB122" s="75" t="str">
        <f t="shared" si="143"/>
        <v/>
      </c>
      <c r="AC122" s="78" t="str">
        <f t="shared" si="62"/>
        <v/>
      </c>
      <c r="AD122" s="75" t="str">
        <f t="shared" si="144"/>
        <v/>
      </c>
      <c r="AE122" s="78" t="str">
        <f t="shared" si="63"/>
        <v/>
      </c>
      <c r="AF122" s="75" t="str">
        <f t="shared" si="145"/>
        <v/>
      </c>
      <c r="AG122" s="78" t="str">
        <f t="shared" si="64"/>
        <v/>
      </c>
      <c r="AH122" s="75" t="str">
        <f t="shared" si="146"/>
        <v/>
      </c>
      <c r="AI122" s="78" t="str">
        <f t="shared" si="65"/>
        <v/>
      </c>
      <c r="AJ122" s="75" t="str">
        <f t="shared" si="147"/>
        <v/>
      </c>
      <c r="AK122" s="78" t="str">
        <f t="shared" si="66"/>
        <v/>
      </c>
      <c r="AL122" s="75" t="str">
        <f t="shared" si="148"/>
        <v/>
      </c>
      <c r="AM122" s="78" t="str">
        <f t="shared" si="67"/>
        <v/>
      </c>
      <c r="AN122" s="75" t="str">
        <f t="shared" si="149"/>
        <v/>
      </c>
      <c r="AO122" s="78" t="str">
        <f t="shared" si="68"/>
        <v/>
      </c>
      <c r="AP122" s="75" t="str">
        <f t="shared" si="150"/>
        <v/>
      </c>
      <c r="AQ122" s="78" t="str">
        <f t="shared" si="69"/>
        <v/>
      </c>
      <c r="AR122" s="75" t="str">
        <f t="shared" si="151"/>
        <v/>
      </c>
      <c r="AS122" s="78" t="str">
        <f t="shared" si="70"/>
        <v/>
      </c>
      <c r="AT122" s="75" t="str">
        <f t="shared" si="152"/>
        <v/>
      </c>
      <c r="AU122" s="78" t="str">
        <f t="shared" si="71"/>
        <v/>
      </c>
      <c r="AV122" s="75" t="str">
        <f t="shared" si="153"/>
        <v/>
      </c>
      <c r="AW122" s="78" t="str">
        <f t="shared" si="72"/>
        <v/>
      </c>
      <c r="AX122" s="75" t="str">
        <f t="shared" si="154"/>
        <v/>
      </c>
      <c r="AY122" s="78" t="str">
        <f t="shared" si="73"/>
        <v/>
      </c>
      <c r="AZ122" s="75" t="str">
        <f t="shared" si="162"/>
        <v/>
      </c>
      <c r="BA122" s="78" t="str">
        <f t="shared" si="74"/>
        <v/>
      </c>
      <c r="BB122" s="75" t="str">
        <f t="shared" si="158"/>
        <v/>
      </c>
      <c r="BC122" s="78" t="str">
        <f t="shared" si="159"/>
        <v/>
      </c>
      <c r="BD122" s="75" t="str">
        <f t="shared" si="160"/>
        <v/>
      </c>
      <c r="BE122" s="78" t="str">
        <f t="shared" si="161"/>
        <v/>
      </c>
      <c r="BF122" s="75" t="str">
        <f t="shared" si="155"/>
        <v/>
      </c>
      <c r="BG122" s="78" t="str">
        <f t="shared" si="78"/>
        <v/>
      </c>
      <c r="BH122" s="75" t="str">
        <f t="shared" si="156"/>
        <v/>
      </c>
      <c r="BI122" s="78" t="str">
        <f t="shared" si="79"/>
        <v/>
      </c>
      <c r="BJ122" s="75" t="str">
        <f t="shared" si="157"/>
        <v/>
      </c>
      <c r="BK122" s="78" t="str">
        <f t="shared" si="80"/>
        <v/>
      </c>
    </row>
    <row r="123" spans="1:63" s="66" customFormat="1" ht="21" hidden="1" customHeight="1">
      <c r="A123" s="238">
        <f t="shared" si="163"/>
        <v>110</v>
      </c>
      <c r="B123" s="283"/>
      <c r="C123" s="74" t="str">
        <f t="shared" si="123"/>
        <v/>
      </c>
      <c r="D123" s="79" t="str">
        <f t="shared" si="132"/>
        <v/>
      </c>
      <c r="E123" s="280" t="str">
        <f t="shared" si="119"/>
        <v/>
      </c>
      <c r="F123" s="75" t="str">
        <f t="shared" si="133"/>
        <v/>
      </c>
      <c r="G123" s="280" t="str">
        <f t="shared" si="124"/>
        <v/>
      </c>
      <c r="H123" s="75" t="str">
        <f t="shared" si="134"/>
        <v/>
      </c>
      <c r="I123" s="280" t="str">
        <f t="shared" si="125"/>
        <v/>
      </c>
      <c r="J123" s="75" t="str">
        <f t="shared" si="135"/>
        <v/>
      </c>
      <c r="K123" s="78" t="str">
        <f t="shared" si="53"/>
        <v/>
      </c>
      <c r="L123" s="75"/>
      <c r="M123" s="280" t="str">
        <f t="shared" si="126"/>
        <v/>
      </c>
      <c r="N123" s="75" t="str">
        <f t="shared" si="136"/>
        <v/>
      </c>
      <c r="O123" s="78" t="str">
        <f t="shared" si="55"/>
        <v/>
      </c>
      <c r="P123" s="75" t="str">
        <f t="shared" si="137"/>
        <v/>
      </c>
      <c r="Q123" s="78" t="str">
        <f t="shared" si="56"/>
        <v/>
      </c>
      <c r="R123" s="75" t="str">
        <f t="shared" si="138"/>
        <v/>
      </c>
      <c r="S123" s="78" t="str">
        <f t="shared" si="57"/>
        <v/>
      </c>
      <c r="T123" s="75" t="str">
        <f t="shared" si="139"/>
        <v/>
      </c>
      <c r="U123" s="78" t="str">
        <f t="shared" si="58"/>
        <v/>
      </c>
      <c r="V123" s="75" t="str">
        <f t="shared" si="140"/>
        <v/>
      </c>
      <c r="W123" s="78" t="str">
        <f t="shared" si="59"/>
        <v/>
      </c>
      <c r="X123" s="75" t="str">
        <f t="shared" si="141"/>
        <v/>
      </c>
      <c r="Y123" s="78" t="str">
        <f t="shared" si="60"/>
        <v/>
      </c>
      <c r="Z123" s="75" t="str">
        <f t="shared" si="142"/>
        <v/>
      </c>
      <c r="AA123" s="78" t="str">
        <f t="shared" si="61"/>
        <v/>
      </c>
      <c r="AB123" s="75" t="str">
        <f t="shared" si="143"/>
        <v/>
      </c>
      <c r="AC123" s="78" t="str">
        <f t="shared" si="62"/>
        <v/>
      </c>
      <c r="AD123" s="75" t="str">
        <f t="shared" si="144"/>
        <v/>
      </c>
      <c r="AE123" s="78" t="str">
        <f t="shared" si="63"/>
        <v/>
      </c>
      <c r="AF123" s="75" t="str">
        <f t="shared" si="145"/>
        <v/>
      </c>
      <c r="AG123" s="78" t="str">
        <f t="shared" si="64"/>
        <v/>
      </c>
      <c r="AH123" s="75" t="str">
        <f t="shared" si="146"/>
        <v/>
      </c>
      <c r="AI123" s="78" t="str">
        <f t="shared" si="65"/>
        <v/>
      </c>
      <c r="AJ123" s="75" t="str">
        <f t="shared" si="147"/>
        <v/>
      </c>
      <c r="AK123" s="78" t="str">
        <f t="shared" si="66"/>
        <v/>
      </c>
      <c r="AL123" s="75" t="str">
        <f t="shared" si="148"/>
        <v/>
      </c>
      <c r="AM123" s="78" t="str">
        <f t="shared" si="67"/>
        <v/>
      </c>
      <c r="AN123" s="75" t="str">
        <f t="shared" si="149"/>
        <v/>
      </c>
      <c r="AO123" s="78" t="str">
        <f t="shared" si="68"/>
        <v/>
      </c>
      <c r="AP123" s="75" t="str">
        <f t="shared" si="150"/>
        <v/>
      </c>
      <c r="AQ123" s="78" t="str">
        <f t="shared" si="69"/>
        <v/>
      </c>
      <c r="AR123" s="75" t="str">
        <f t="shared" si="151"/>
        <v/>
      </c>
      <c r="AS123" s="78" t="str">
        <f t="shared" si="70"/>
        <v/>
      </c>
      <c r="AT123" s="75" t="str">
        <f t="shared" si="152"/>
        <v/>
      </c>
      <c r="AU123" s="78" t="str">
        <f t="shared" si="71"/>
        <v/>
      </c>
      <c r="AV123" s="75" t="str">
        <f t="shared" si="153"/>
        <v/>
      </c>
      <c r="AW123" s="78" t="str">
        <f t="shared" si="72"/>
        <v/>
      </c>
      <c r="AX123" s="75" t="str">
        <f t="shared" si="154"/>
        <v/>
      </c>
      <c r="AY123" s="78" t="str">
        <f t="shared" si="73"/>
        <v/>
      </c>
      <c r="AZ123" s="75" t="str">
        <f t="shared" si="162"/>
        <v/>
      </c>
      <c r="BA123" s="78" t="str">
        <f t="shared" si="74"/>
        <v/>
      </c>
      <c r="BB123" s="75" t="str">
        <f t="shared" si="158"/>
        <v/>
      </c>
      <c r="BC123" s="78" t="str">
        <f t="shared" si="159"/>
        <v/>
      </c>
      <c r="BD123" s="75" t="str">
        <f t="shared" si="160"/>
        <v/>
      </c>
      <c r="BE123" s="78" t="str">
        <f t="shared" si="161"/>
        <v/>
      </c>
      <c r="BF123" s="75" t="str">
        <f t="shared" si="155"/>
        <v/>
      </c>
      <c r="BG123" s="78" t="str">
        <f t="shared" si="78"/>
        <v/>
      </c>
      <c r="BH123" s="75" t="str">
        <f t="shared" si="156"/>
        <v/>
      </c>
      <c r="BI123" s="78" t="str">
        <f t="shared" si="79"/>
        <v/>
      </c>
      <c r="BJ123" s="75" t="str">
        <f t="shared" si="157"/>
        <v/>
      </c>
      <c r="BK123" s="78" t="str">
        <f t="shared" si="80"/>
        <v/>
      </c>
    </row>
    <row r="124" spans="1:63" s="66" customFormat="1" ht="21" hidden="1" customHeight="1">
      <c r="A124" s="238">
        <f t="shared" si="163"/>
        <v>111</v>
      </c>
      <c r="B124" s="283"/>
      <c r="C124" s="74" t="str">
        <f t="shared" si="123"/>
        <v/>
      </c>
      <c r="D124" s="79" t="str">
        <f t="shared" si="132"/>
        <v/>
      </c>
      <c r="E124" s="280" t="str">
        <f t="shared" si="119"/>
        <v/>
      </c>
      <c r="F124" s="75" t="str">
        <f t="shared" si="133"/>
        <v/>
      </c>
      <c r="G124" s="280" t="str">
        <f t="shared" si="124"/>
        <v/>
      </c>
      <c r="H124" s="75" t="str">
        <f t="shared" si="134"/>
        <v/>
      </c>
      <c r="I124" s="280" t="str">
        <f t="shared" si="125"/>
        <v/>
      </c>
      <c r="J124" s="75" t="str">
        <f t="shared" si="135"/>
        <v/>
      </c>
      <c r="K124" s="78" t="str">
        <f t="shared" si="53"/>
        <v/>
      </c>
      <c r="L124" s="75"/>
      <c r="M124" s="280" t="str">
        <f t="shared" si="126"/>
        <v/>
      </c>
      <c r="N124" s="75" t="str">
        <f t="shared" si="136"/>
        <v/>
      </c>
      <c r="O124" s="78" t="str">
        <f t="shared" si="55"/>
        <v/>
      </c>
      <c r="P124" s="75" t="str">
        <f t="shared" si="137"/>
        <v/>
      </c>
      <c r="Q124" s="78" t="str">
        <f t="shared" si="56"/>
        <v/>
      </c>
      <c r="R124" s="75" t="str">
        <f t="shared" si="138"/>
        <v/>
      </c>
      <c r="S124" s="78" t="str">
        <f t="shared" si="57"/>
        <v/>
      </c>
      <c r="T124" s="75" t="str">
        <f t="shared" si="139"/>
        <v/>
      </c>
      <c r="U124" s="78" t="str">
        <f t="shared" si="58"/>
        <v/>
      </c>
      <c r="V124" s="75" t="str">
        <f t="shared" si="140"/>
        <v/>
      </c>
      <c r="W124" s="78" t="str">
        <f t="shared" si="59"/>
        <v/>
      </c>
      <c r="X124" s="75" t="str">
        <f t="shared" si="141"/>
        <v/>
      </c>
      <c r="Y124" s="78" t="str">
        <f t="shared" si="60"/>
        <v/>
      </c>
      <c r="Z124" s="75" t="str">
        <f t="shared" si="142"/>
        <v/>
      </c>
      <c r="AA124" s="78" t="str">
        <f t="shared" si="61"/>
        <v/>
      </c>
      <c r="AB124" s="75" t="str">
        <f t="shared" si="143"/>
        <v/>
      </c>
      <c r="AC124" s="78" t="str">
        <f t="shared" si="62"/>
        <v/>
      </c>
      <c r="AD124" s="75" t="str">
        <f t="shared" si="144"/>
        <v/>
      </c>
      <c r="AE124" s="78" t="str">
        <f t="shared" si="63"/>
        <v/>
      </c>
      <c r="AF124" s="75" t="str">
        <f t="shared" si="145"/>
        <v/>
      </c>
      <c r="AG124" s="78" t="str">
        <f t="shared" si="64"/>
        <v/>
      </c>
      <c r="AH124" s="75" t="str">
        <f t="shared" si="146"/>
        <v/>
      </c>
      <c r="AI124" s="78" t="str">
        <f t="shared" si="65"/>
        <v/>
      </c>
      <c r="AJ124" s="75" t="str">
        <f t="shared" si="147"/>
        <v/>
      </c>
      <c r="AK124" s="78" t="str">
        <f t="shared" si="66"/>
        <v/>
      </c>
      <c r="AL124" s="75" t="str">
        <f t="shared" si="148"/>
        <v/>
      </c>
      <c r="AM124" s="78" t="str">
        <f t="shared" si="67"/>
        <v/>
      </c>
      <c r="AN124" s="75" t="str">
        <f t="shared" si="149"/>
        <v/>
      </c>
      <c r="AO124" s="78" t="str">
        <f t="shared" si="68"/>
        <v/>
      </c>
      <c r="AP124" s="75" t="str">
        <f t="shared" si="150"/>
        <v/>
      </c>
      <c r="AQ124" s="78" t="str">
        <f t="shared" si="69"/>
        <v/>
      </c>
      <c r="AR124" s="75" t="str">
        <f t="shared" si="151"/>
        <v/>
      </c>
      <c r="AS124" s="78" t="str">
        <f t="shared" si="70"/>
        <v/>
      </c>
      <c r="AT124" s="75" t="str">
        <f t="shared" si="152"/>
        <v/>
      </c>
      <c r="AU124" s="78" t="str">
        <f t="shared" si="71"/>
        <v/>
      </c>
      <c r="AV124" s="75" t="str">
        <f t="shared" si="153"/>
        <v/>
      </c>
      <c r="AW124" s="78" t="str">
        <f t="shared" si="72"/>
        <v/>
      </c>
      <c r="AX124" s="75" t="str">
        <f t="shared" si="154"/>
        <v/>
      </c>
      <c r="AY124" s="78" t="str">
        <f t="shared" si="73"/>
        <v/>
      </c>
      <c r="AZ124" s="75" t="str">
        <f t="shared" si="162"/>
        <v/>
      </c>
      <c r="BA124" s="78" t="str">
        <f t="shared" si="74"/>
        <v/>
      </c>
      <c r="BB124" s="75" t="str">
        <f t="shared" si="158"/>
        <v/>
      </c>
      <c r="BC124" s="78" t="str">
        <f t="shared" si="159"/>
        <v/>
      </c>
      <c r="BD124" s="75" t="str">
        <f t="shared" si="160"/>
        <v/>
      </c>
      <c r="BE124" s="78" t="str">
        <f t="shared" si="161"/>
        <v/>
      </c>
      <c r="BF124" s="75" t="str">
        <f t="shared" si="155"/>
        <v/>
      </c>
      <c r="BG124" s="78" t="str">
        <f t="shared" si="78"/>
        <v/>
      </c>
      <c r="BH124" s="75" t="str">
        <f t="shared" si="156"/>
        <v/>
      </c>
      <c r="BI124" s="78" t="str">
        <f t="shared" si="79"/>
        <v/>
      </c>
      <c r="BJ124" s="75" t="str">
        <f t="shared" si="157"/>
        <v/>
      </c>
      <c r="BK124" s="78" t="str">
        <f t="shared" si="80"/>
        <v/>
      </c>
    </row>
    <row r="125" spans="1:63" s="66" customFormat="1" ht="21" hidden="1" customHeight="1">
      <c r="A125" s="238">
        <f t="shared" si="163"/>
        <v>112</v>
      </c>
      <c r="B125" s="283"/>
      <c r="C125" s="74" t="str">
        <f t="shared" ref="C125:C131" si="164">IF(B125="","",IF($L$4="Media aritmética",ROUND(AVERAGE(D125,F125,H125,J125,L125,N125,P125,R125,T125,V125,X125,Z125,AB125,AF125,AH125,AD125,AJ125,AL125,AN125,AP125,AR125,AT125,AV125,AX125,AZ125,BB125,BD125),2),ROUND(_xlfn.STDEV.P(D125,F125,H125,J125,L125,N125,P125,R125,T125,V125,X125,Z125,AB125,AF125,AH125,AD125,AJ125,AL125,AN125,AP125,AR125,AT125,AV125,AX125,AZ125,BB125,BD125),2)))</f>
        <v/>
      </c>
      <c r="D125" s="79" t="str">
        <f t="shared" si="132"/>
        <v/>
      </c>
      <c r="E125" s="280" t="str">
        <f t="shared" si="119"/>
        <v/>
      </c>
      <c r="F125" s="75" t="str">
        <f t="shared" si="133"/>
        <v/>
      </c>
      <c r="G125" s="280" t="str">
        <f t="shared" si="124"/>
        <v/>
      </c>
      <c r="H125" s="75" t="str">
        <f t="shared" si="134"/>
        <v/>
      </c>
      <c r="I125" s="280" t="str">
        <f t="shared" si="125"/>
        <v/>
      </c>
      <c r="J125" s="75" t="str">
        <f t="shared" si="135"/>
        <v/>
      </c>
      <c r="K125" s="78" t="str">
        <f t="shared" ref="K125:K131" si="165">IF($B125="","",IF(J125="","",IF($L$4="Media aritmética",(J125&lt;=$C125)*($F$5/$C$4)+(J125&gt;$C125)*0,IF(AND(ROUND(AVERAGE($D125,$F125,$H125,$J125,$L125,$N125,$P125,$R125,$T125,$V125,$X125,$Z125,$AB125,$AD125,$AF125,$AH125,$AJ125,AL125,AN125,AP125,AR125,AT125,AV125,AX125,AZ125,BB125,BD125,BF125,BH125,BJ125),2)-$C125/2&lt;=J125,(ROUND(AVERAGE($D125,$F125,$H125,$J125,$L125,$N125,$P125,$R125,$T125,$V125,$X125,$Z125,$AB125,$AD125,$AF125,$AH125,$AJ125,AL125,AN125,AP125,AR125,AT125,AV125,AX125,AZ125,BB125,BD125,BF125,BH125,BJ125),2)+$C125/2&gt;J125)),($F$5/$C$4),0))))</f>
        <v/>
      </c>
      <c r="L125" s="75"/>
      <c r="M125" s="280" t="str">
        <f t="shared" si="126"/>
        <v/>
      </c>
      <c r="N125" s="75" t="str">
        <f t="shared" si="136"/>
        <v/>
      </c>
      <c r="O125" s="78" t="str">
        <f t="shared" ref="O125:O131" si="166">IF($B125="","",IF(N125="","",IF($L$4="Media aritmética",(N125&lt;=$C125)*($F$5/$C$4)+(N125&gt;$C125)*0,IF(AND(ROUND(AVERAGE($D125,$F125,$H125,$J125,$L125,$N125,$P125,$R125,$T125,$V125,$X125,$Z125,$AB125,$AD125,$AF125,$AH125,$AJ125,AL125,AN125,AP125,AR125,AT125,AV125,AX125,AZ125,BB125,BD125,BF125,BH125,BJ125),2)-$C125/2&lt;=N125,(ROUND(AVERAGE($D125,$F125,$H125,$J125,$L125,$N125,$P125,$R125,$T125,$V125,$X125,$Z125,$AB125,$AD125,$AF125,$AH125,$AJ125,AL125,AN125,AP125,AR125,AT125,AV125,AX125,AZ125,BB125,BD125,BF125,BH125,BJ125),2)+$C125/2&gt;N125)),($F$5/$C$4),0))))</f>
        <v/>
      </c>
      <c r="P125" s="75" t="str">
        <f t="shared" si="137"/>
        <v/>
      </c>
      <c r="Q125" s="78" t="str">
        <f t="shared" ref="Q125:Q131" si="167">IF($B125="","",IF(P125="","",IF($L$4="Media aritmética",(P125&lt;=$C125)*($F$5/$C$4)+(P125&gt;$C125)*0,IF(AND(ROUND(AVERAGE($D125,$F125,$H125,$J125,$L125,$N125,$P125,$R125,$T125,$V125,$X125,$Z125,$AB125,$AD125,$AF125,$AH125,$AJ125,AL125,AN125,AP125,AR125,AT125,AV125,AX125,AZ125,BB125,BD125,BF125,BH125,BJ125),2)-$C125/2&lt;=P125,(ROUND(AVERAGE($D125,$F125,$H125,$J125,$L125,$N125,$P125,$R125,$T125,$V125,$X125,$Z125,$AB125,$AD125,$AF125,$AH125,$AJ125,AL125,AN125,AP125,AR125,AT125,AV125,AX125,AZ125,BB125,BD125,BF125,BH125,BJ125),2)+$C125/2&gt;P125)),($F$5/$C$4),0))))</f>
        <v/>
      </c>
      <c r="R125" s="75" t="str">
        <f t="shared" si="138"/>
        <v/>
      </c>
      <c r="S125" s="78" t="str">
        <f t="shared" ref="S125:S131" si="168">IF($B125="","",IF(R125="","",IF($L$4="Media aritmética",(R125&lt;=$C125)*($F$5/$C$4)+(R125&gt;$C125)*0,IF(AND(ROUND(AVERAGE($D125,$F125,$H125,$J125,$L125,$N125,$P125,$R125,$T125,$V125,$X125,$Z125,$AB125,$AD125,$AF125,$AH125,$AJ125,AL125,AN125,AP125,AR125,AT125,AV125,AX125,AZ125,BB125,BD125,BF125,BH125,BJ125),2)-$C125/2&lt;=R125,(ROUND(AVERAGE($D125,$F125,$H125,$J125,$L125,$N125,$P125,$R125,$T125,$V125,$X125,$Z125,$AB125,$AD125,$AF125,$AH125,$AJ125,AL125,AN125,AP125,AR125,AT125,AV125,AX125,AZ125,BB125,BD125,BF125,BH125,BJ125),2)+$C125/2&gt;R125)),($F$5/$C$4),0))))</f>
        <v/>
      </c>
      <c r="T125" s="75" t="str">
        <f t="shared" si="139"/>
        <v/>
      </c>
      <c r="U125" s="78" t="str">
        <f t="shared" ref="U125:U131" si="169">IF($B125="","",IF(T125="","",IF($L$4="Media aritmética",(T125&lt;=$C125)*($F$5/$C$4)+(T125&gt;$C125)*0,IF(AND(ROUND(AVERAGE($D125,$F125,$H125,$J125,$L125,$N125,$P125,$R125,$T125,$V125,$X125,$Z125,$AB125,$AD125,$AF125,$AH125,$AJ125,AL125,AN125,AP125,AR125,AT125,AV125,AX125,AZ125,BB125,BD125,BF125,BH125,BJ125),2)-$C125/2&lt;=T125,(ROUND(AVERAGE($D125,$F125,$H125,$J125,$L125,$N125,$P125,$R125,$T125,$V125,$X125,$Z125,$AB125,$AD125,$AF125,$AH125,$AJ125,AL125,AN125,AP125,AR125,AT125,AV125,AX125,AZ125,BB125,BD125,BF125,BH125,BJ125),2)+$C125/2&gt;T125)),($F$5/$C$4),0))))</f>
        <v/>
      </c>
      <c r="V125" s="75" t="str">
        <f t="shared" si="140"/>
        <v/>
      </c>
      <c r="W125" s="78" t="str">
        <f t="shared" ref="W125:W131" si="170">IF($B125="","",IF(V125="","",IF($L$4="Media aritmética",(V125&lt;=$C125)*($F$5/$C$4)+(V125&gt;$C125)*0,IF(AND(ROUND(AVERAGE($D125,$F125,$H125,$J125,$L125,$N125,$P125,$R125,$T125,$V125,$X125,$Z125,$AB125,$AD125,$AF125,$AH125,$AJ125,AL125,AN125,AP125,AR125,AT125,AV125,AX125,AZ125,BB125,BD125,BF125,BH125,BJ125),2)-$C125/2&lt;=V125,(ROUND(AVERAGE($D125,$F125,$H125,$J125,$L125,$N125,$P125,$R125,$T125,$V125,$X125,$Z125,$AB125,$AD125,$AF125,$AH125,$AJ125,AL125,AN125,AP125,AR125,AT125,AV125,AX125,AZ125,BB125,BD125,BF125,BH125,BJ125),2)+$C125/2&gt;V125)),($F$5/$C$4),0))))</f>
        <v/>
      </c>
      <c r="X125" s="75" t="str">
        <f t="shared" si="141"/>
        <v/>
      </c>
      <c r="Y125" s="78" t="str">
        <f t="shared" ref="Y125:Y131" si="171">IF($B125="","",IF(X125="","",IF($L$4="Media aritmética",(X125&lt;=$C125)*($F$5/$C$4)+(X125&gt;$C125)*0,IF(AND(ROUND(AVERAGE($D125,$F125,$H125,$J125,$L125,$N125,$P125,$R125,$T125,$V125,$X125,$Z125,$AB125,$AD125,$AF125,$AH125,$AJ125,AL125,AN125,AP125,AR125,AT125,AV125,AX125,AZ125,BB125,BD125,BF125,BH125,BJ125),2)-$C125/2&lt;=X125,(ROUND(AVERAGE($D125,$F125,$H125,$J125,$L125,$N125,$P125,$R125,$T125,$V125,$X125,$Z125,$AB125,$AD125,$AF125,$AH125,$AJ125,AL125,AN125,AP125,AR125,AT125,AV125,AX125,AZ125,BB125,BD125,BF125,BH125,BJ125),2)+$C125/2&gt;X125)),($F$5/$C$4),0))))</f>
        <v/>
      </c>
      <c r="Z125" s="75" t="str">
        <f t="shared" si="142"/>
        <v/>
      </c>
      <c r="AA125" s="78" t="str">
        <f t="shared" ref="AA125:AA131" si="172">IF($B125="","",IF(Z125="","",IF($L$4="Media aritmética",(Z125&lt;=$C125)*($F$5/$C$4)+(Z125&gt;$C125)*0,IF(AND(ROUND(AVERAGE($D125,$F125,$H125,$J125,$L125,$N125,$P125,$R125,$T125,$V125,$X125,$Z125,$AB125,$AD125,$AF125,$AH125,$AJ125,AL125,AN125,AP125,AR125,AT125,AV125,AX125,AZ125,BB125,BD125,BF125,BH125,BJ125),2)-$C125/2&lt;=Z125,(ROUND(AVERAGE($D125,$F125,$H125,$J125,$L125,$N125,$P125,$R125,$T125,$V125,$X125,$Z125,$AB125,$AD125,$AF125,$AH125,$AJ125,AL125,AN125,AP125,AR125,AT125,AV125,AX125,AZ125,BB125,BD125,BF125,BH125,BJ125),2)+$C125/2&gt;Z125)),($F$5/$C$4),0))))</f>
        <v/>
      </c>
      <c r="AB125" s="75" t="str">
        <f t="shared" si="143"/>
        <v/>
      </c>
      <c r="AC125" s="78" t="str">
        <f t="shared" ref="AC125:AC131" si="173">IF($B125="","",IF(AB125="","",IF($L$4="Media aritmética",(AB125&lt;=$C125)*($F$5/$C$4)+(AB125&gt;$C125)*0,IF(AND(ROUND(AVERAGE($D125,$F125,$H125,$J125,$L125,$N125,$P125,$R125,$T125,$V125,$X125,$Z125,$AB125,$AD125,$AF125,$AH125,$AJ125,AL125,AN125,AP125,AR125,AT125,AV125,AX125,AZ125,BB125,BD125,BF125,BH125,BJ125),2)-$C125/2&lt;=AB125,(ROUND(AVERAGE($D125,$F125,$H125,$J125,$L125,$N125,$P125,$R125,$T125,$V125,$X125,$Z125,$AB125,$AD125,$AF125,$AH125,$AJ125,AL125,AN125,AP125,AR125,AT125,AV125,AX125,AZ125,BB125,BD125,BF125,BH125,BJ125),2)+$C125/2&gt;AB125)),($F$5/$C$4),0))))</f>
        <v/>
      </c>
      <c r="AD125" s="75" t="str">
        <f t="shared" si="144"/>
        <v/>
      </c>
      <c r="AE125" s="78" t="str">
        <f t="shared" ref="AE125:AE131" si="174">IF($B125="","",IF(AD125="","",IF($L$4="Media aritmética",(AD125&lt;=$C125)*($F$5/$C$4)+(AD125&gt;$C125)*0,IF(AND(ROUND(AVERAGE($D125,$F125,$H125,$J125,$L125,$N125,$P125,$R125,$T125,$V125,$X125,$Z125,$AB125,$AD125,$AF125,$AH125,$AJ125,AL125,AN125,AP125,AR125,AT125,AV125,AX125,AZ125,BB125,BD125,BF125,BH125,BJ125),2)-$C125/2&lt;=AD125,(ROUND(AVERAGE($D125,$F125,$H125,$J125,$L125,$N125,$P125,$R125,$T125,$V125,$X125,$Z125,$AB125,$AD125,$AF125,$AH125,$AJ125,AL125,AN125,AP125,AR125,AT125,AV125,AX125,AZ125,BB125,BD125,BF125,BH125,BJ125),2)+$C125/2&gt;AD125)),($F$5/$C$4),0))))</f>
        <v/>
      </c>
      <c r="AF125" s="75" t="str">
        <f t="shared" si="145"/>
        <v/>
      </c>
      <c r="AG125" s="78" t="str">
        <f t="shared" ref="AG125:AG131" si="175">IF($B125="","",IF(AF125="","",IF($L$4="Media aritmética",(AF125&lt;=$C125)*($F$5/$C$4)+(AF125&gt;$C125)*0,IF(AND(ROUND(AVERAGE($D125,$F125,$H125,$J125,$L125,$N125,$P125,$R125,$T125,$V125,$X125,$Z125,$AB125,$AD125,$AF125,$AH125,$AJ125,AL125,AN125,AP125,AR125,AT125,AV125,AX125,AZ125,BB125,BD125,BF125,BH125,BJ125),2)-$C125/2&lt;=AF125,(ROUND(AVERAGE($D125,$F125,$H125,$J125,$L125,$N125,$P125,$R125,$T125,$V125,$X125,$Z125,$AB125,$AD125,$AF125,$AH125,$AJ125,AL125,AN125,AP125,AR125,AT125,AV125,AX125,AZ125,BB125,BD125,BF125,BH125,BJ125),2)+$C125/2&gt;AF125)),($F$5/$C$4),0))))</f>
        <v/>
      </c>
      <c r="AH125" s="75" t="str">
        <f t="shared" si="146"/>
        <v/>
      </c>
      <c r="AI125" s="78" t="str">
        <f t="shared" ref="AI125:AI131" si="176">IF($B125="","",IF(AH125="","",IF($L$4="Media aritmética",(AH125&lt;=$C125)*($F$5/$C$4)+(AH125&gt;$C125)*0,IF(AND(ROUND(AVERAGE($D125,$F125,$H125,$J125,$L125,$N125,$P125,$R125,$T125,$V125,$X125,$Z125,$AB125,$AD125,$AF125,$AH125,$AJ125,AL125,AN125,AP125,AR125,AT125,AV125,AX125,AZ125,BB125,BD125,BF125,BH125,BJ125),2)-$C125/2&lt;=AH125,(ROUND(AVERAGE($D125,$F125,$H125,$J125,$L125,$N125,$P125,$R125,$T125,$V125,$X125,$Z125,$AB125,$AD125,$AF125,$AH125,$AJ125,AL125,AN125,AP125,AR125,AT125,AV125,AX125,AZ125,BB125,BD125,BF125,BH125,BJ125),2)+$C125/2&gt;AH125)),($F$5/$C$4),0))))</f>
        <v/>
      </c>
      <c r="AJ125" s="75" t="str">
        <f t="shared" si="147"/>
        <v/>
      </c>
      <c r="AK125" s="78" t="str">
        <f t="shared" ref="AK125:AK131" si="177">IF($B125="","",IF(AJ125="","",IF($L$4="Media aritmética",(AJ125&lt;=$C125)*($F$5/$C$4)+(AJ125&gt;$C125)*0,IF(AND(ROUND(AVERAGE($D125,$F125,$H125,$J125,$L125,$N125,$P125,$R125,$T125,$V125,$X125,$Z125,$AB125,$AD125,$AF125,$AH125,$AJ125,AL125,AN125,AP125,AR125,AT125,AV125,AX125,AZ125,BB125,BD125,BF125,BH125,BJ125),2)-$C125/2&lt;=AJ125,(ROUND(AVERAGE($D125,$F125,$H125,$J125,$L125,$N125,$P125,$R125,$T125,$V125,$X125,$Z125,$AB125,$AD125,$AF125,$AH125,$AJ125,AL125,AN125,AP125,AR125,AT125,AV125,AX125,AZ125,BB125,BD125,BF125,BH125,BJ125),2)+$C125/2&gt;AJ125)),($F$5/$C$4),0))))</f>
        <v/>
      </c>
      <c r="AL125" s="75" t="str">
        <f t="shared" si="148"/>
        <v/>
      </c>
      <c r="AM125" s="78" t="str">
        <f t="shared" ref="AM125:AM131" si="178">IF($B125="","",IF(AL125="","",IF($L$4="Media aritmética",(AL125&lt;=$C125)*($F$5/$C$4)+(AL125&gt;$C125)*0,IF(AND(ROUND(AVERAGE($D125,$F125,$H125,$J125,$L125,$N125,$P125,$R125,$T125,$V125,$X125,$Z125,$AB125,$AD125,$AF125,$AH125,$AJ125,AL125,AN125,AP125,AR125,AT125,AV125,AX125,AZ125,BB125,BD125,BF125,BH125,BJ125),2)-$C125/2&lt;=AL125,(ROUND(AVERAGE($D125,$F125,$H125,$J125,$L125,$N125,$P125,$R125,$T125,$V125,$X125,$Z125,$AB125,$AD125,$AF125,$AH125,$AJ125,AL125,AN125,AP125,AR125,AT125,AV125,AX125,AZ125,BB125,BD125,BF125,BH125,BJ125),2)+$C125/2&gt;AL125)),($F$5/$C$4),0))))</f>
        <v/>
      </c>
      <c r="AN125" s="75" t="str">
        <f t="shared" si="149"/>
        <v/>
      </c>
      <c r="AO125" s="78" t="str">
        <f t="shared" ref="AO125:AO131" si="179">IF($B125="","",IF(AN125="","",IF($L$4="Media aritmética",(AN125&lt;=$C125)*($F$5/$C$4)+(AN125&gt;$C125)*0,IF(AND(ROUND(AVERAGE($D125,$F125,$H125,$J125,$L125,$N125,$P125,$R125,$T125,$V125,$X125,$Z125,$AB125,$AD125,$AF125,$AH125,$AJ125,AL125,AN125,AP125,AR125,AT125,AV125,AX125,AZ125,BB125,BD125,BF125,BH125,BJ125),2)-$C125/2&lt;=AN125,(ROUND(AVERAGE($D125,$F125,$H125,$J125,$L125,$N125,$P125,$R125,$T125,$V125,$X125,$Z125,$AB125,$AD125,$AF125,$AH125,$AJ125,AL125,AN125,AP125,AR125,AT125,AV125,AX125,AZ125,BB125,BD125,BF125,BH125,BJ125),2)+$C125/2&gt;AN125)),($F$5/$C$4),0))))</f>
        <v/>
      </c>
      <c r="AP125" s="75" t="str">
        <f t="shared" si="150"/>
        <v/>
      </c>
      <c r="AQ125" s="78" t="str">
        <f t="shared" ref="AQ125:AQ131" si="180">IF($B125="","",IF(AP125="","",IF($L$4="Media aritmética",(AP125&lt;=$C125)*($F$5/$C$4)+(AP125&gt;$C125)*0,IF(AND(ROUND(AVERAGE($D125,$F125,$H125,$J125,$L125,$N125,$P125,$R125,$T125,$V125,$X125,$Z125,$AB125,$AD125,$AF125,$AH125,$AJ125,AL125,AN125,AP125,AR125,AT125,AV125,AX125,AZ125,BB125,BD125,BF125,BH125,BJ125),2)-$C125/2&lt;=AP125,(ROUND(AVERAGE($D125,$F125,$H125,$J125,$L125,$N125,$P125,$R125,$T125,$V125,$X125,$Z125,$AB125,$AD125,$AF125,$AH125,$AJ125,AL125,AN125,AP125,AR125,AT125,AV125,AX125,AZ125,BB125,BD125,BF125,BH125,BJ125),2)+$C125/2&gt;AP125)),($F$5/$C$4),0))))</f>
        <v/>
      </c>
      <c r="AR125" s="75" t="str">
        <f t="shared" si="151"/>
        <v/>
      </c>
      <c r="AS125" s="78" t="str">
        <f t="shared" ref="AS125:AS131" si="181">IF($B125="","",IF(AR125="","",IF($L$4="Media aritmética",(AR125&lt;=$C125)*($F$5/$C$4)+(AR125&gt;$C125)*0,IF(AND(ROUND(AVERAGE($D125,$F125,$H125,$J125,$L125,$N125,$P125,$R125,$T125,$V125,$X125,$Z125,$AB125,$AD125,$AF125,$AH125,$AJ125,AL125,AN125,AP125,AR125,AT125,AV125,AX125,AZ125,BB125,BD125,BF125,BH125,BJ125),2)-$C125/2&lt;=AR125,(ROUND(AVERAGE($D125,$F125,$H125,$J125,$L125,$N125,$P125,$R125,$T125,$V125,$X125,$Z125,$AB125,$AD125,$AF125,$AH125,$AJ125,AL125,AN125,AP125,AR125,AT125,AV125,AX125,AZ125,BB125,BD125,BF125,BH125,BJ125),2)+$C125/2&gt;AR125)),($F$5/$C$4),0))))</f>
        <v/>
      </c>
      <c r="AT125" s="75" t="str">
        <f t="shared" si="152"/>
        <v/>
      </c>
      <c r="AU125" s="78" t="str">
        <f t="shared" ref="AU125:AU131" si="182">IF($B125="","",IF(AT125="","",IF($L$4="Media aritmética",(AT125&lt;=$C125)*($F$5/$C$4)+(AT125&gt;$C125)*0,IF(AND(ROUND(AVERAGE($D125,$F125,$H125,$J125,$L125,$N125,$P125,$R125,$T125,$V125,$X125,$Z125,$AB125,$AD125,$AF125,$AH125,$AJ125,AL125,AN125,AP125,AR125,AT125,AV125,AX125,AZ125,BB125,BD125,BF125,BH125,BJ125),2)-$C125/2&lt;=AT125,(ROUND(AVERAGE($D125,$F125,$H125,$J125,$L125,$N125,$P125,$R125,$T125,$V125,$X125,$Z125,$AB125,$AD125,$AF125,$AH125,$AJ125,AL125,AN125,AP125,AR125,AT125,AV125,AX125,AZ125,BB125,BD125,BF125,BH125,BJ125),2)+$C125/2&gt;AT125)),($F$5/$C$4),0))))</f>
        <v/>
      </c>
      <c r="AV125" s="75" t="str">
        <f t="shared" si="153"/>
        <v/>
      </c>
      <c r="AW125" s="78" t="str">
        <f t="shared" ref="AW125:AW131" si="183">IF($B125="","",IF(AV125="","",IF($L$4="Media aritmética",(AV125&lt;=$C125)*($F$5/$C$4)+(AV125&gt;$C125)*0,IF(AND(ROUND(AVERAGE($D125,$F125,$H125,$J125,$L125,$N125,$P125,$R125,$T125,$V125,$X125,$Z125,$AB125,$AD125,$AF125,$AH125,$AJ125,AL125,AN125,AP125,AR125,AT125,AV125,AX125,AZ125,BB125,BD125,BF125,BH125,BJ125),2)-$C125/2&lt;=AV125,(ROUND(AVERAGE($D125,$F125,$H125,$J125,$L125,$N125,$P125,$R125,$T125,$V125,$X125,$Z125,$AB125,$AD125,$AF125,$AH125,$AJ125,AL125,AN125,AP125,AR125,AT125,AV125,AX125,AZ125,BB125,BD125,BF125,BH125,BJ125),2)+$C125/2&gt;AV125)),($F$5/$C$4),0))))</f>
        <v/>
      </c>
      <c r="AX125" s="75" t="str">
        <f t="shared" si="154"/>
        <v/>
      </c>
      <c r="AY125" s="78" t="str">
        <f t="shared" ref="AY125:AY131" si="184">IF($B125="","",IF(AX125="","",IF($L$4="Media aritmética",(AX125&lt;=$C125)*($F$5/$C$4)+(AX125&gt;$C125)*0,IF(AND(ROUND(AVERAGE($D125,$F125,$H125,$J125,$L125,$N125,$P125,$R125,$T125,$V125,$X125,$Z125,$AB125,$AD125,$AF125,$AH125,$AJ125,AL125,AN125,AP125,AR125,AT125,AV125,AX125,AZ125,BB125,BD125,BF125,BH125,BJ125),2)-$C125/2&lt;=AX125,(ROUND(AVERAGE($D125,$F125,$H125,$J125,$L125,$N125,$P125,$R125,$T125,$V125,$X125,$Z125,$AB125,$AD125,$AF125,$AH125,$AJ125,AL125,AN125,AP125,AR125,AT125,AV125,AX125,AZ125,BB125,BD125,BF125,BH125,BJ125),2)+$C125/2&gt;AX125)),($F$5/$C$4),0))))</f>
        <v/>
      </c>
      <c r="AZ125" s="75" t="str">
        <f t="shared" si="162"/>
        <v/>
      </c>
      <c r="BA125" s="78" t="str">
        <f t="shared" ref="BA125:BA131" si="185">IF($B125="","",IF(AZ125="","",IF($L$4="Media aritmética",(AZ125&lt;=$C125)*($F$5/$C$4)+(AZ125&gt;$C125)*0,IF(AND(ROUND(AVERAGE($D125,$F125,$H125,$J125,$L125,$N125,$P125,$R125,$T125,$V125,$X125,$Z125,$AB125,$AD125,$AF125,$AH125,$AJ125,AL125,AN125,AP125,AR125,AT125,AV125,AX125,AZ125,BB125,BD125,BF125,BH125,BJ125),2)-$C125/2&lt;=AZ125,(ROUND(AVERAGE($D125,$F125,$H125,$J125,$L125,$N125,$P125,$R125,$T125,$V125,$X125,$Z125,$AB125,$AD125,$AF125,$AH125,$AJ125,AL125,AN125,AP125,AR125,AT125,AV125,AX125,AZ125,BB125,BD125,BF125,BH125,BJ125),2)+$C125/2&gt;AZ125)),($F$5/$C$4),0))))</f>
        <v/>
      </c>
      <c r="BB125" s="75" t="str">
        <f t="shared" si="158"/>
        <v/>
      </c>
      <c r="BC125" s="78" t="str">
        <f t="shared" ref="BC125:BC131" si="186">IF($B125="","",IF(BB125="","",IF($L$4="Media aritmética",(BB125&lt;=$C125)*($F$5/$C$4)+(BB125&gt;$C125)*0,IF(AND(ROUND(AVERAGE($D125,$F125,$H125,$J125,$L125,$N125,$P125,$R125,$T125,$V125,$X125,$Z125,$AB125,$AD125,$AF125,$AH125,$AJ125,AL125,AN125,AP125,AR125,AT125,AV125,AX125,AZ125,BB125,BD125,BF125,BH125,BJ125),2)-$C125/2&lt;=BB125,(ROUND(AVERAGE($D125,$F125,$H125,$J125,$L125,$N125,$P125,$R125,$T125,$V125,$X125,$Z125,$AB125,$AD125,$AF125,$AH125,$AJ125,AL125,AN125,AP125,AR125,AT125,AV125,AX125,AZ125,BB125,BD125,BF125,BH125,BJ125),2)+$C125/2&gt;BB125)),($F$5/$C$4),0))))</f>
        <v/>
      </c>
      <c r="BD125" s="75" t="str">
        <f t="shared" si="160"/>
        <v/>
      </c>
      <c r="BE125" s="78" t="str">
        <f t="shared" ref="BE125:BE131" si="187">IF($B125="","",IF(BD125="","",IF($L$4="Media aritmética",(BD125&lt;=$C125)*($F$5/$C$4)+(BD125&gt;$C125)*0,IF(AND(ROUND(AVERAGE($D125,$F125,$H125,$J125,$L125,$N125,$P125,$R125,$T125,$V125,$X125,$Z125,$AB125,$AD125,$AF125,$AH125,$AJ125,AL125,AN125,AP125,AR125,AT125,AV125,AX125,AZ125,BB125,BD125,BF125,BH125,BJ125),2)-$C125/2&lt;=BD125,(ROUND(AVERAGE($D125,$F125,$H125,$J125,$L125,$N125,$P125,$R125,$T125,$V125,$X125,$Z125,$AB125,$AD125,$AF125,$AH125,$AJ125,AL125,AN125,AP125,AR125,AT125,AV125,AX125,AZ125,BB125,BD125,BF125,BH125,BJ125),2)+$C125/2&gt;BD125)),($F$5/$C$4),0))))</f>
        <v/>
      </c>
      <c r="BF125" s="281"/>
      <c r="BG125" s="280"/>
      <c r="BH125" s="281"/>
      <c r="BI125" s="280"/>
      <c r="BJ125" s="281"/>
      <c r="BK125" s="280"/>
    </row>
    <row r="126" spans="1:63" s="66" customFormat="1" ht="21" hidden="1" customHeight="1">
      <c r="A126" s="238">
        <f t="shared" si="163"/>
        <v>113</v>
      </c>
      <c r="B126" s="283"/>
      <c r="C126" s="74" t="str">
        <f t="shared" si="164"/>
        <v/>
      </c>
      <c r="D126" s="79" t="str">
        <f t="shared" si="132"/>
        <v/>
      </c>
      <c r="E126" s="280" t="str">
        <f t="shared" si="119"/>
        <v/>
      </c>
      <c r="F126" s="75" t="str">
        <f t="shared" si="133"/>
        <v/>
      </c>
      <c r="G126" s="280" t="str">
        <f t="shared" si="124"/>
        <v/>
      </c>
      <c r="H126" s="75" t="str">
        <f t="shared" si="134"/>
        <v/>
      </c>
      <c r="I126" s="280" t="str">
        <f t="shared" si="125"/>
        <v/>
      </c>
      <c r="J126" s="75" t="str">
        <f t="shared" si="135"/>
        <v/>
      </c>
      <c r="K126" s="78" t="str">
        <f t="shared" si="165"/>
        <v/>
      </c>
      <c r="L126" s="75"/>
      <c r="M126" s="280" t="str">
        <f t="shared" si="126"/>
        <v/>
      </c>
      <c r="N126" s="75" t="str">
        <f t="shared" si="136"/>
        <v/>
      </c>
      <c r="O126" s="78" t="str">
        <f t="shared" si="166"/>
        <v/>
      </c>
      <c r="P126" s="75" t="str">
        <f t="shared" si="137"/>
        <v/>
      </c>
      <c r="Q126" s="78" t="str">
        <f t="shared" si="167"/>
        <v/>
      </c>
      <c r="R126" s="75" t="str">
        <f t="shared" si="138"/>
        <v/>
      </c>
      <c r="S126" s="78" t="str">
        <f t="shared" si="168"/>
        <v/>
      </c>
      <c r="T126" s="75" t="str">
        <f t="shared" si="139"/>
        <v/>
      </c>
      <c r="U126" s="78" t="str">
        <f t="shared" si="169"/>
        <v/>
      </c>
      <c r="V126" s="75" t="str">
        <f t="shared" si="140"/>
        <v/>
      </c>
      <c r="W126" s="78" t="str">
        <f t="shared" si="170"/>
        <v/>
      </c>
      <c r="X126" s="75" t="str">
        <f t="shared" si="141"/>
        <v/>
      </c>
      <c r="Y126" s="78" t="str">
        <f t="shared" si="171"/>
        <v/>
      </c>
      <c r="Z126" s="75" t="str">
        <f t="shared" si="142"/>
        <v/>
      </c>
      <c r="AA126" s="78" t="str">
        <f t="shared" si="172"/>
        <v/>
      </c>
      <c r="AB126" s="75" t="str">
        <f t="shared" si="143"/>
        <v/>
      </c>
      <c r="AC126" s="78" t="str">
        <f t="shared" si="173"/>
        <v/>
      </c>
      <c r="AD126" s="75" t="str">
        <f t="shared" si="144"/>
        <v/>
      </c>
      <c r="AE126" s="78" t="str">
        <f t="shared" si="174"/>
        <v/>
      </c>
      <c r="AF126" s="75" t="str">
        <f t="shared" si="145"/>
        <v/>
      </c>
      <c r="AG126" s="78" t="str">
        <f t="shared" si="175"/>
        <v/>
      </c>
      <c r="AH126" s="75" t="str">
        <f t="shared" si="146"/>
        <v/>
      </c>
      <c r="AI126" s="78" t="str">
        <f t="shared" si="176"/>
        <v/>
      </c>
      <c r="AJ126" s="75" t="str">
        <f t="shared" si="147"/>
        <v/>
      </c>
      <c r="AK126" s="78" t="str">
        <f t="shared" si="177"/>
        <v/>
      </c>
      <c r="AL126" s="75" t="str">
        <f t="shared" si="148"/>
        <v/>
      </c>
      <c r="AM126" s="78" t="str">
        <f t="shared" si="178"/>
        <v/>
      </c>
      <c r="AN126" s="75" t="str">
        <f t="shared" si="149"/>
        <v/>
      </c>
      <c r="AO126" s="78" t="str">
        <f t="shared" si="179"/>
        <v/>
      </c>
      <c r="AP126" s="75" t="str">
        <f t="shared" si="150"/>
        <v/>
      </c>
      <c r="AQ126" s="78" t="str">
        <f t="shared" si="180"/>
        <v/>
      </c>
      <c r="AR126" s="75" t="str">
        <f t="shared" si="151"/>
        <v/>
      </c>
      <c r="AS126" s="78" t="str">
        <f t="shared" si="181"/>
        <v/>
      </c>
      <c r="AT126" s="75" t="str">
        <f t="shared" si="152"/>
        <v/>
      </c>
      <c r="AU126" s="78" t="str">
        <f t="shared" si="182"/>
        <v/>
      </c>
      <c r="AV126" s="75" t="str">
        <f t="shared" si="153"/>
        <v/>
      </c>
      <c r="AW126" s="78" t="str">
        <f t="shared" si="183"/>
        <v/>
      </c>
      <c r="AX126" s="75" t="str">
        <f t="shared" si="154"/>
        <v/>
      </c>
      <c r="AY126" s="78" t="str">
        <f t="shared" si="184"/>
        <v/>
      </c>
      <c r="AZ126" s="75" t="str">
        <f t="shared" si="162"/>
        <v/>
      </c>
      <c r="BA126" s="78" t="str">
        <f t="shared" si="185"/>
        <v/>
      </c>
      <c r="BB126" s="75" t="str">
        <f t="shared" si="158"/>
        <v/>
      </c>
      <c r="BC126" s="78" t="str">
        <f t="shared" si="186"/>
        <v/>
      </c>
      <c r="BD126" s="75" t="str">
        <f t="shared" si="160"/>
        <v/>
      </c>
      <c r="BE126" s="78" t="str">
        <f t="shared" si="187"/>
        <v/>
      </c>
      <c r="BF126" s="281"/>
      <c r="BG126" s="280"/>
      <c r="BH126" s="281"/>
      <c r="BI126" s="280"/>
      <c r="BJ126" s="281"/>
      <c r="BK126" s="280"/>
    </row>
    <row r="127" spans="1:63" s="66" customFormat="1" ht="21" hidden="1" customHeight="1">
      <c r="A127" s="238">
        <f t="shared" si="163"/>
        <v>114</v>
      </c>
      <c r="B127" s="283"/>
      <c r="C127" s="74" t="str">
        <f t="shared" si="164"/>
        <v/>
      </c>
      <c r="D127" s="79" t="str">
        <f t="shared" si="132"/>
        <v/>
      </c>
      <c r="E127" s="280" t="str">
        <f t="shared" si="119"/>
        <v/>
      </c>
      <c r="F127" s="75" t="str">
        <f t="shared" si="133"/>
        <v/>
      </c>
      <c r="G127" s="280" t="str">
        <f t="shared" si="124"/>
        <v/>
      </c>
      <c r="H127" s="75" t="str">
        <f t="shared" si="134"/>
        <v/>
      </c>
      <c r="I127" s="280" t="str">
        <f t="shared" si="125"/>
        <v/>
      </c>
      <c r="J127" s="75" t="str">
        <f t="shared" si="135"/>
        <v/>
      </c>
      <c r="K127" s="78" t="str">
        <f t="shared" si="165"/>
        <v/>
      </c>
      <c r="L127" s="75"/>
      <c r="M127" s="280" t="str">
        <f t="shared" si="126"/>
        <v/>
      </c>
      <c r="N127" s="75" t="str">
        <f t="shared" si="136"/>
        <v/>
      </c>
      <c r="O127" s="78" t="str">
        <f t="shared" si="166"/>
        <v/>
      </c>
      <c r="P127" s="75" t="str">
        <f t="shared" si="137"/>
        <v/>
      </c>
      <c r="Q127" s="78" t="str">
        <f t="shared" si="167"/>
        <v/>
      </c>
      <c r="R127" s="75" t="str">
        <f t="shared" si="138"/>
        <v/>
      </c>
      <c r="S127" s="78" t="str">
        <f t="shared" si="168"/>
        <v/>
      </c>
      <c r="T127" s="75" t="str">
        <f t="shared" si="139"/>
        <v/>
      </c>
      <c r="U127" s="78" t="str">
        <f t="shared" si="169"/>
        <v/>
      </c>
      <c r="V127" s="75" t="str">
        <f t="shared" si="140"/>
        <v/>
      </c>
      <c r="W127" s="78" t="str">
        <f t="shared" si="170"/>
        <v/>
      </c>
      <c r="X127" s="75" t="str">
        <f t="shared" si="141"/>
        <v/>
      </c>
      <c r="Y127" s="78" t="str">
        <f t="shared" si="171"/>
        <v/>
      </c>
      <c r="Z127" s="75" t="str">
        <f t="shared" si="142"/>
        <v/>
      </c>
      <c r="AA127" s="78" t="str">
        <f t="shared" si="172"/>
        <v/>
      </c>
      <c r="AB127" s="75" t="str">
        <f t="shared" si="143"/>
        <v/>
      </c>
      <c r="AC127" s="78" t="str">
        <f t="shared" si="173"/>
        <v/>
      </c>
      <c r="AD127" s="75" t="str">
        <f t="shared" si="144"/>
        <v/>
      </c>
      <c r="AE127" s="78" t="str">
        <f t="shared" si="174"/>
        <v/>
      </c>
      <c r="AF127" s="75" t="str">
        <f t="shared" si="145"/>
        <v/>
      </c>
      <c r="AG127" s="78" t="str">
        <f t="shared" si="175"/>
        <v/>
      </c>
      <c r="AH127" s="75" t="str">
        <f t="shared" si="146"/>
        <v/>
      </c>
      <c r="AI127" s="78" t="str">
        <f t="shared" si="176"/>
        <v/>
      </c>
      <c r="AJ127" s="75" t="str">
        <f t="shared" si="147"/>
        <v/>
      </c>
      <c r="AK127" s="78" t="str">
        <f t="shared" si="177"/>
        <v/>
      </c>
      <c r="AL127" s="75" t="str">
        <f t="shared" si="148"/>
        <v/>
      </c>
      <c r="AM127" s="78" t="str">
        <f t="shared" si="178"/>
        <v/>
      </c>
      <c r="AN127" s="75" t="str">
        <f t="shared" si="149"/>
        <v/>
      </c>
      <c r="AO127" s="78" t="str">
        <f t="shared" si="179"/>
        <v/>
      </c>
      <c r="AP127" s="75" t="str">
        <f t="shared" si="150"/>
        <v/>
      </c>
      <c r="AQ127" s="78" t="str">
        <f t="shared" si="180"/>
        <v/>
      </c>
      <c r="AR127" s="75" t="str">
        <f t="shared" si="151"/>
        <v/>
      </c>
      <c r="AS127" s="78" t="str">
        <f t="shared" si="181"/>
        <v/>
      </c>
      <c r="AT127" s="75" t="str">
        <f t="shared" si="152"/>
        <v/>
      </c>
      <c r="AU127" s="78" t="str">
        <f t="shared" si="182"/>
        <v/>
      </c>
      <c r="AV127" s="75" t="str">
        <f t="shared" si="153"/>
        <v/>
      </c>
      <c r="AW127" s="78" t="str">
        <f t="shared" si="183"/>
        <v/>
      </c>
      <c r="AX127" s="75" t="str">
        <f t="shared" si="154"/>
        <v/>
      </c>
      <c r="AY127" s="78" t="str">
        <f t="shared" si="184"/>
        <v/>
      </c>
      <c r="AZ127" s="75" t="str">
        <f t="shared" si="162"/>
        <v/>
      </c>
      <c r="BA127" s="78" t="str">
        <f t="shared" si="185"/>
        <v/>
      </c>
      <c r="BB127" s="75" t="str">
        <f t="shared" si="158"/>
        <v/>
      </c>
      <c r="BC127" s="78" t="str">
        <f t="shared" si="186"/>
        <v/>
      </c>
      <c r="BD127" s="75" t="str">
        <f t="shared" si="160"/>
        <v/>
      </c>
      <c r="BE127" s="78" t="str">
        <f t="shared" si="187"/>
        <v/>
      </c>
      <c r="BF127" s="281"/>
      <c r="BG127" s="280"/>
      <c r="BH127" s="281"/>
      <c r="BI127" s="280"/>
      <c r="BJ127" s="281"/>
      <c r="BK127" s="280"/>
    </row>
    <row r="128" spans="1:63" s="66" customFormat="1" ht="21" hidden="1" customHeight="1">
      <c r="A128" s="238">
        <f t="shared" si="163"/>
        <v>115</v>
      </c>
      <c r="B128" s="283"/>
      <c r="C128" s="74" t="str">
        <f t="shared" si="164"/>
        <v/>
      </c>
      <c r="D128" s="79" t="str">
        <f t="shared" si="132"/>
        <v/>
      </c>
      <c r="E128" s="280" t="str">
        <f t="shared" si="119"/>
        <v/>
      </c>
      <c r="F128" s="75" t="str">
        <f t="shared" si="133"/>
        <v/>
      </c>
      <c r="G128" s="280" t="str">
        <f t="shared" si="124"/>
        <v/>
      </c>
      <c r="H128" s="75" t="str">
        <f t="shared" si="134"/>
        <v/>
      </c>
      <c r="I128" s="280" t="str">
        <f t="shared" si="125"/>
        <v/>
      </c>
      <c r="J128" s="75" t="str">
        <f t="shared" si="135"/>
        <v/>
      </c>
      <c r="K128" s="78" t="str">
        <f t="shared" si="165"/>
        <v/>
      </c>
      <c r="L128" s="75"/>
      <c r="M128" s="280" t="str">
        <f t="shared" si="126"/>
        <v/>
      </c>
      <c r="N128" s="75" t="str">
        <f t="shared" si="136"/>
        <v/>
      </c>
      <c r="O128" s="78" t="str">
        <f t="shared" si="166"/>
        <v/>
      </c>
      <c r="P128" s="75" t="str">
        <f t="shared" si="137"/>
        <v/>
      </c>
      <c r="Q128" s="78" t="str">
        <f t="shared" si="167"/>
        <v/>
      </c>
      <c r="R128" s="75" t="str">
        <f t="shared" si="138"/>
        <v/>
      </c>
      <c r="S128" s="78" t="str">
        <f t="shared" si="168"/>
        <v/>
      </c>
      <c r="T128" s="75" t="str">
        <f t="shared" si="139"/>
        <v/>
      </c>
      <c r="U128" s="78" t="str">
        <f t="shared" si="169"/>
        <v/>
      </c>
      <c r="V128" s="75" t="str">
        <f t="shared" si="140"/>
        <v/>
      </c>
      <c r="W128" s="78" t="str">
        <f t="shared" si="170"/>
        <v/>
      </c>
      <c r="X128" s="75" t="str">
        <f t="shared" si="141"/>
        <v/>
      </c>
      <c r="Y128" s="78" t="str">
        <f t="shared" si="171"/>
        <v/>
      </c>
      <c r="Z128" s="75" t="str">
        <f t="shared" si="142"/>
        <v/>
      </c>
      <c r="AA128" s="78" t="str">
        <f t="shared" si="172"/>
        <v/>
      </c>
      <c r="AB128" s="75" t="str">
        <f t="shared" si="143"/>
        <v/>
      </c>
      <c r="AC128" s="78" t="str">
        <f t="shared" si="173"/>
        <v/>
      </c>
      <c r="AD128" s="75" t="str">
        <f t="shared" si="144"/>
        <v/>
      </c>
      <c r="AE128" s="78" t="str">
        <f t="shared" si="174"/>
        <v/>
      </c>
      <c r="AF128" s="75" t="str">
        <f t="shared" si="145"/>
        <v/>
      </c>
      <c r="AG128" s="78" t="str">
        <f t="shared" si="175"/>
        <v/>
      </c>
      <c r="AH128" s="75" t="str">
        <f t="shared" si="146"/>
        <v/>
      </c>
      <c r="AI128" s="78" t="str">
        <f t="shared" si="176"/>
        <v/>
      </c>
      <c r="AJ128" s="75" t="str">
        <f t="shared" si="147"/>
        <v/>
      </c>
      <c r="AK128" s="78" t="str">
        <f t="shared" si="177"/>
        <v/>
      </c>
      <c r="AL128" s="75" t="str">
        <f t="shared" si="148"/>
        <v/>
      </c>
      <c r="AM128" s="78" t="str">
        <f t="shared" si="178"/>
        <v/>
      </c>
      <c r="AN128" s="75" t="str">
        <f t="shared" si="149"/>
        <v/>
      </c>
      <c r="AO128" s="78" t="str">
        <f t="shared" si="179"/>
        <v/>
      </c>
      <c r="AP128" s="75" t="str">
        <f t="shared" si="150"/>
        <v/>
      </c>
      <c r="AQ128" s="78" t="str">
        <f t="shared" si="180"/>
        <v/>
      </c>
      <c r="AR128" s="75" t="str">
        <f t="shared" si="151"/>
        <v/>
      </c>
      <c r="AS128" s="78" t="str">
        <f t="shared" si="181"/>
        <v/>
      </c>
      <c r="AT128" s="75" t="str">
        <f t="shared" si="152"/>
        <v/>
      </c>
      <c r="AU128" s="78" t="str">
        <f t="shared" si="182"/>
        <v/>
      </c>
      <c r="AV128" s="75" t="str">
        <f t="shared" si="153"/>
        <v/>
      </c>
      <c r="AW128" s="78" t="str">
        <f t="shared" si="183"/>
        <v/>
      </c>
      <c r="AX128" s="75" t="str">
        <f t="shared" si="154"/>
        <v/>
      </c>
      <c r="AY128" s="78" t="str">
        <f t="shared" si="184"/>
        <v/>
      </c>
      <c r="AZ128" s="75" t="str">
        <f t="shared" si="162"/>
        <v/>
      </c>
      <c r="BA128" s="78" t="str">
        <f t="shared" si="185"/>
        <v/>
      </c>
      <c r="BB128" s="75" t="str">
        <f t="shared" si="158"/>
        <v/>
      </c>
      <c r="BC128" s="78" t="str">
        <f t="shared" si="186"/>
        <v/>
      </c>
      <c r="BD128" s="75" t="str">
        <f t="shared" si="160"/>
        <v/>
      </c>
      <c r="BE128" s="78" t="str">
        <f t="shared" si="187"/>
        <v/>
      </c>
      <c r="BF128" s="281"/>
      <c r="BG128" s="280"/>
      <c r="BH128" s="281"/>
      <c r="BI128" s="280"/>
      <c r="BJ128" s="281"/>
      <c r="BK128" s="280"/>
    </row>
    <row r="129" spans="1:73" s="66" customFormat="1" ht="21" hidden="1" customHeight="1">
      <c r="A129" s="238">
        <f t="shared" si="163"/>
        <v>116</v>
      </c>
      <c r="B129" s="283"/>
      <c r="C129" s="74" t="str">
        <f t="shared" si="164"/>
        <v/>
      </c>
      <c r="D129" s="79" t="str">
        <f t="shared" si="132"/>
        <v/>
      </c>
      <c r="E129" s="280" t="str">
        <f t="shared" si="119"/>
        <v/>
      </c>
      <c r="F129" s="75" t="str">
        <f t="shared" si="133"/>
        <v/>
      </c>
      <c r="G129" s="280" t="str">
        <f t="shared" si="124"/>
        <v/>
      </c>
      <c r="H129" s="75" t="str">
        <f t="shared" si="134"/>
        <v/>
      </c>
      <c r="I129" s="280" t="str">
        <f t="shared" si="125"/>
        <v/>
      </c>
      <c r="J129" s="75" t="str">
        <f t="shared" si="135"/>
        <v/>
      </c>
      <c r="K129" s="78" t="str">
        <f t="shared" si="165"/>
        <v/>
      </c>
      <c r="L129" s="75"/>
      <c r="M129" s="280" t="str">
        <f t="shared" si="126"/>
        <v/>
      </c>
      <c r="N129" s="75" t="str">
        <f t="shared" si="136"/>
        <v/>
      </c>
      <c r="O129" s="78" t="str">
        <f t="shared" si="166"/>
        <v/>
      </c>
      <c r="P129" s="75" t="str">
        <f t="shared" si="137"/>
        <v/>
      </c>
      <c r="Q129" s="78" t="str">
        <f t="shared" si="167"/>
        <v/>
      </c>
      <c r="R129" s="75" t="str">
        <f t="shared" si="138"/>
        <v/>
      </c>
      <c r="S129" s="78" t="str">
        <f t="shared" si="168"/>
        <v/>
      </c>
      <c r="T129" s="75" t="str">
        <f t="shared" si="139"/>
        <v/>
      </c>
      <c r="U129" s="78" t="str">
        <f t="shared" si="169"/>
        <v/>
      </c>
      <c r="V129" s="75" t="str">
        <f t="shared" si="140"/>
        <v/>
      </c>
      <c r="W129" s="78" t="str">
        <f t="shared" si="170"/>
        <v/>
      </c>
      <c r="X129" s="75" t="str">
        <f t="shared" si="141"/>
        <v/>
      </c>
      <c r="Y129" s="78" t="str">
        <f t="shared" si="171"/>
        <v/>
      </c>
      <c r="Z129" s="75" t="str">
        <f t="shared" si="142"/>
        <v/>
      </c>
      <c r="AA129" s="78" t="str">
        <f t="shared" si="172"/>
        <v/>
      </c>
      <c r="AB129" s="75" t="str">
        <f t="shared" si="143"/>
        <v/>
      </c>
      <c r="AC129" s="78" t="str">
        <f t="shared" si="173"/>
        <v/>
      </c>
      <c r="AD129" s="75" t="str">
        <f t="shared" si="144"/>
        <v/>
      </c>
      <c r="AE129" s="78" t="str">
        <f t="shared" si="174"/>
        <v/>
      </c>
      <c r="AF129" s="75" t="str">
        <f t="shared" si="145"/>
        <v/>
      </c>
      <c r="AG129" s="78" t="str">
        <f t="shared" si="175"/>
        <v/>
      </c>
      <c r="AH129" s="75" t="str">
        <f t="shared" si="146"/>
        <v/>
      </c>
      <c r="AI129" s="78" t="str">
        <f t="shared" si="176"/>
        <v/>
      </c>
      <c r="AJ129" s="75" t="str">
        <f t="shared" si="147"/>
        <v/>
      </c>
      <c r="AK129" s="78" t="str">
        <f t="shared" si="177"/>
        <v/>
      </c>
      <c r="AL129" s="75" t="str">
        <f t="shared" si="148"/>
        <v/>
      </c>
      <c r="AM129" s="78" t="str">
        <f t="shared" si="178"/>
        <v/>
      </c>
      <c r="AN129" s="75" t="str">
        <f t="shared" si="149"/>
        <v/>
      </c>
      <c r="AO129" s="78" t="str">
        <f t="shared" si="179"/>
        <v/>
      </c>
      <c r="AP129" s="75" t="str">
        <f t="shared" si="150"/>
        <v/>
      </c>
      <c r="AQ129" s="78" t="str">
        <f t="shared" si="180"/>
        <v/>
      </c>
      <c r="AR129" s="75" t="str">
        <f t="shared" si="151"/>
        <v/>
      </c>
      <c r="AS129" s="78" t="str">
        <f t="shared" si="181"/>
        <v/>
      </c>
      <c r="AT129" s="75" t="str">
        <f t="shared" si="152"/>
        <v/>
      </c>
      <c r="AU129" s="78" t="str">
        <f t="shared" si="182"/>
        <v/>
      </c>
      <c r="AV129" s="75" t="str">
        <f t="shared" si="153"/>
        <v/>
      </c>
      <c r="AW129" s="78" t="str">
        <f t="shared" si="183"/>
        <v/>
      </c>
      <c r="AX129" s="75" t="str">
        <f t="shared" si="154"/>
        <v/>
      </c>
      <c r="AY129" s="78" t="str">
        <f t="shared" si="184"/>
        <v/>
      </c>
      <c r="AZ129" s="75" t="str">
        <f t="shared" si="162"/>
        <v/>
      </c>
      <c r="BA129" s="78" t="str">
        <f t="shared" si="185"/>
        <v/>
      </c>
      <c r="BB129" s="75" t="str">
        <f t="shared" si="158"/>
        <v/>
      </c>
      <c r="BC129" s="78" t="str">
        <f t="shared" si="186"/>
        <v/>
      </c>
      <c r="BD129" s="75" t="str">
        <f t="shared" si="160"/>
        <v/>
      </c>
      <c r="BE129" s="78" t="str">
        <f t="shared" si="187"/>
        <v/>
      </c>
      <c r="BF129" s="281"/>
      <c r="BG129" s="280"/>
      <c r="BH129" s="281"/>
      <c r="BI129" s="280"/>
      <c r="BJ129" s="281"/>
      <c r="BK129" s="280"/>
    </row>
    <row r="130" spans="1:73" s="66" customFormat="1" ht="21" hidden="1" customHeight="1">
      <c r="A130" s="238">
        <f t="shared" si="163"/>
        <v>117</v>
      </c>
      <c r="B130" s="283"/>
      <c r="C130" s="74" t="str">
        <f t="shared" si="164"/>
        <v/>
      </c>
      <c r="D130" s="79" t="str">
        <f t="shared" si="132"/>
        <v/>
      </c>
      <c r="E130" s="280" t="str">
        <f t="shared" si="119"/>
        <v/>
      </c>
      <c r="F130" s="75" t="str">
        <f t="shared" si="133"/>
        <v/>
      </c>
      <c r="G130" s="280" t="str">
        <f t="shared" si="124"/>
        <v/>
      </c>
      <c r="H130" s="75" t="str">
        <f t="shared" si="134"/>
        <v/>
      </c>
      <c r="I130" s="280" t="str">
        <f t="shared" si="125"/>
        <v/>
      </c>
      <c r="J130" s="75" t="str">
        <f t="shared" si="135"/>
        <v/>
      </c>
      <c r="K130" s="78" t="str">
        <f t="shared" si="165"/>
        <v/>
      </c>
      <c r="L130" s="75"/>
      <c r="M130" s="280" t="str">
        <f t="shared" si="126"/>
        <v/>
      </c>
      <c r="N130" s="75" t="str">
        <f t="shared" si="136"/>
        <v/>
      </c>
      <c r="O130" s="78" t="str">
        <f t="shared" si="166"/>
        <v/>
      </c>
      <c r="P130" s="75" t="str">
        <f t="shared" si="137"/>
        <v/>
      </c>
      <c r="Q130" s="78" t="str">
        <f t="shared" si="167"/>
        <v/>
      </c>
      <c r="R130" s="75" t="str">
        <f t="shared" si="138"/>
        <v/>
      </c>
      <c r="S130" s="78" t="str">
        <f t="shared" si="168"/>
        <v/>
      </c>
      <c r="T130" s="75" t="str">
        <f t="shared" si="139"/>
        <v/>
      </c>
      <c r="U130" s="78" t="str">
        <f t="shared" si="169"/>
        <v/>
      </c>
      <c r="V130" s="75" t="str">
        <f t="shared" si="140"/>
        <v/>
      </c>
      <c r="W130" s="78" t="str">
        <f t="shared" si="170"/>
        <v/>
      </c>
      <c r="X130" s="75" t="str">
        <f t="shared" si="141"/>
        <v/>
      </c>
      <c r="Y130" s="78" t="str">
        <f t="shared" si="171"/>
        <v/>
      </c>
      <c r="Z130" s="75" t="str">
        <f t="shared" si="142"/>
        <v/>
      </c>
      <c r="AA130" s="78" t="str">
        <f t="shared" si="172"/>
        <v/>
      </c>
      <c r="AB130" s="75" t="str">
        <f t="shared" si="143"/>
        <v/>
      </c>
      <c r="AC130" s="78" t="str">
        <f t="shared" si="173"/>
        <v/>
      </c>
      <c r="AD130" s="75" t="str">
        <f t="shared" si="144"/>
        <v/>
      </c>
      <c r="AE130" s="78" t="str">
        <f t="shared" si="174"/>
        <v/>
      </c>
      <c r="AF130" s="75" t="str">
        <f t="shared" si="145"/>
        <v/>
      </c>
      <c r="AG130" s="78" t="str">
        <f t="shared" si="175"/>
        <v/>
      </c>
      <c r="AH130" s="75" t="str">
        <f t="shared" si="146"/>
        <v/>
      </c>
      <c r="AI130" s="78" t="str">
        <f t="shared" si="176"/>
        <v/>
      </c>
      <c r="AJ130" s="75" t="str">
        <f t="shared" si="147"/>
        <v/>
      </c>
      <c r="AK130" s="78" t="str">
        <f t="shared" si="177"/>
        <v/>
      </c>
      <c r="AL130" s="75" t="str">
        <f t="shared" si="148"/>
        <v/>
      </c>
      <c r="AM130" s="78" t="str">
        <f t="shared" si="178"/>
        <v/>
      </c>
      <c r="AN130" s="75" t="str">
        <f t="shared" si="149"/>
        <v/>
      </c>
      <c r="AO130" s="78" t="str">
        <f t="shared" si="179"/>
        <v/>
      </c>
      <c r="AP130" s="75" t="str">
        <f t="shared" si="150"/>
        <v/>
      </c>
      <c r="AQ130" s="78" t="str">
        <f t="shared" si="180"/>
        <v/>
      </c>
      <c r="AR130" s="75" t="str">
        <f t="shared" si="151"/>
        <v/>
      </c>
      <c r="AS130" s="78" t="str">
        <f t="shared" si="181"/>
        <v/>
      </c>
      <c r="AT130" s="75" t="str">
        <f t="shared" si="152"/>
        <v/>
      </c>
      <c r="AU130" s="78" t="str">
        <f t="shared" si="182"/>
        <v/>
      </c>
      <c r="AV130" s="75" t="str">
        <f t="shared" si="153"/>
        <v/>
      </c>
      <c r="AW130" s="78" t="str">
        <f t="shared" si="183"/>
        <v/>
      </c>
      <c r="AX130" s="75" t="str">
        <f t="shared" si="154"/>
        <v/>
      </c>
      <c r="AY130" s="78" t="str">
        <f t="shared" si="184"/>
        <v/>
      </c>
      <c r="AZ130" s="75" t="str">
        <f t="shared" si="162"/>
        <v/>
      </c>
      <c r="BA130" s="78" t="str">
        <f t="shared" si="185"/>
        <v/>
      </c>
      <c r="BB130" s="75" t="str">
        <f t="shared" si="158"/>
        <v/>
      </c>
      <c r="BC130" s="78" t="str">
        <f t="shared" si="186"/>
        <v/>
      </c>
      <c r="BD130" s="75" t="str">
        <f t="shared" si="160"/>
        <v/>
      </c>
      <c r="BE130" s="78" t="str">
        <f t="shared" si="187"/>
        <v/>
      </c>
      <c r="BF130" s="281"/>
      <c r="BG130" s="280"/>
      <c r="BH130" s="281"/>
      <c r="BI130" s="280"/>
      <c r="BJ130" s="281"/>
      <c r="BK130" s="280"/>
    </row>
    <row r="131" spans="1:73" s="66" customFormat="1" ht="21" hidden="1" customHeight="1">
      <c r="A131" s="238">
        <f t="shared" si="163"/>
        <v>118</v>
      </c>
      <c r="B131" s="417"/>
      <c r="C131" s="74" t="str">
        <f t="shared" si="164"/>
        <v/>
      </c>
      <c r="D131" s="79" t="str">
        <f t="shared" si="132"/>
        <v/>
      </c>
      <c r="E131" s="280" t="str">
        <f t="shared" si="119"/>
        <v/>
      </c>
      <c r="F131" s="75" t="str">
        <f t="shared" si="133"/>
        <v/>
      </c>
      <c r="G131" s="280" t="str">
        <f t="shared" si="124"/>
        <v/>
      </c>
      <c r="H131" s="75" t="str">
        <f t="shared" si="134"/>
        <v/>
      </c>
      <c r="I131" s="280" t="str">
        <f t="shared" si="125"/>
        <v/>
      </c>
      <c r="J131" s="75" t="str">
        <f t="shared" si="135"/>
        <v/>
      </c>
      <c r="K131" s="78" t="str">
        <f t="shared" si="165"/>
        <v/>
      </c>
      <c r="L131" s="75"/>
      <c r="M131" s="280" t="str">
        <f t="shared" si="126"/>
        <v/>
      </c>
      <c r="N131" s="75" t="str">
        <f t="shared" si="136"/>
        <v/>
      </c>
      <c r="O131" s="78" t="str">
        <f t="shared" si="166"/>
        <v/>
      </c>
      <c r="P131" s="75" t="str">
        <f t="shared" si="137"/>
        <v/>
      </c>
      <c r="Q131" s="78" t="str">
        <f t="shared" si="167"/>
        <v/>
      </c>
      <c r="R131" s="75" t="str">
        <f t="shared" si="138"/>
        <v/>
      </c>
      <c r="S131" s="78" t="str">
        <f t="shared" si="168"/>
        <v/>
      </c>
      <c r="T131" s="75" t="str">
        <f t="shared" si="139"/>
        <v/>
      </c>
      <c r="U131" s="78" t="str">
        <f t="shared" si="169"/>
        <v/>
      </c>
      <c r="V131" s="75" t="str">
        <f t="shared" si="140"/>
        <v/>
      </c>
      <c r="W131" s="78" t="str">
        <f t="shared" si="170"/>
        <v/>
      </c>
      <c r="X131" s="75" t="str">
        <f t="shared" si="141"/>
        <v/>
      </c>
      <c r="Y131" s="78" t="str">
        <f t="shared" si="171"/>
        <v/>
      </c>
      <c r="Z131" s="75" t="str">
        <f t="shared" si="142"/>
        <v/>
      </c>
      <c r="AA131" s="78" t="str">
        <f t="shared" si="172"/>
        <v/>
      </c>
      <c r="AB131" s="75" t="str">
        <f t="shared" si="143"/>
        <v/>
      </c>
      <c r="AC131" s="78" t="str">
        <f t="shared" si="173"/>
        <v/>
      </c>
      <c r="AD131" s="75" t="str">
        <f t="shared" si="144"/>
        <v/>
      </c>
      <c r="AE131" s="78" t="str">
        <f t="shared" si="174"/>
        <v/>
      </c>
      <c r="AF131" s="75" t="str">
        <f t="shared" si="145"/>
        <v/>
      </c>
      <c r="AG131" s="78" t="str">
        <f t="shared" si="175"/>
        <v/>
      </c>
      <c r="AH131" s="75" t="str">
        <f t="shared" si="146"/>
        <v/>
      </c>
      <c r="AI131" s="78" t="str">
        <f t="shared" si="176"/>
        <v/>
      </c>
      <c r="AJ131" s="75" t="str">
        <f t="shared" si="147"/>
        <v/>
      </c>
      <c r="AK131" s="78" t="str">
        <f t="shared" si="177"/>
        <v/>
      </c>
      <c r="AL131" s="75" t="str">
        <f t="shared" si="148"/>
        <v/>
      </c>
      <c r="AM131" s="78" t="str">
        <f t="shared" si="178"/>
        <v/>
      </c>
      <c r="AN131" s="75" t="str">
        <f t="shared" si="149"/>
        <v/>
      </c>
      <c r="AO131" s="78" t="str">
        <f t="shared" si="179"/>
        <v/>
      </c>
      <c r="AP131" s="75" t="str">
        <f t="shared" si="150"/>
        <v/>
      </c>
      <c r="AQ131" s="78" t="str">
        <f t="shared" si="180"/>
        <v/>
      </c>
      <c r="AR131" s="75" t="str">
        <f t="shared" si="151"/>
        <v/>
      </c>
      <c r="AS131" s="78" t="str">
        <f t="shared" si="181"/>
        <v/>
      </c>
      <c r="AT131" s="75" t="str">
        <f t="shared" si="152"/>
        <v/>
      </c>
      <c r="AU131" s="78" t="str">
        <f t="shared" si="182"/>
        <v/>
      </c>
      <c r="AV131" s="75" t="str">
        <f t="shared" si="153"/>
        <v/>
      </c>
      <c r="AW131" s="78" t="str">
        <f t="shared" si="183"/>
        <v/>
      </c>
      <c r="AX131" s="75" t="str">
        <f t="shared" si="154"/>
        <v/>
      </c>
      <c r="AY131" s="78" t="str">
        <f t="shared" si="184"/>
        <v/>
      </c>
      <c r="AZ131" s="75" t="str">
        <f t="shared" si="162"/>
        <v/>
      </c>
      <c r="BA131" s="78" t="str">
        <f t="shared" si="185"/>
        <v/>
      </c>
      <c r="BB131" s="75" t="str">
        <f t="shared" si="158"/>
        <v/>
      </c>
      <c r="BC131" s="78" t="str">
        <f t="shared" si="186"/>
        <v/>
      </c>
      <c r="BD131" s="75" t="str">
        <f t="shared" si="160"/>
        <v/>
      </c>
      <c r="BE131" s="78" t="str">
        <f t="shared" si="187"/>
        <v/>
      </c>
      <c r="BF131" s="281"/>
      <c r="BG131" s="280"/>
      <c r="BH131" s="281"/>
      <c r="BI131" s="280"/>
      <c r="BJ131" s="281"/>
      <c r="BK131" s="280"/>
    </row>
    <row r="132" spans="1:73" s="66" customFormat="1" ht="21" hidden="1" customHeight="1">
      <c r="A132" s="238">
        <f t="shared" si="163"/>
        <v>119</v>
      </c>
      <c r="B132" s="70"/>
      <c r="C132" s="74" t="str">
        <f t="shared" si="123"/>
        <v/>
      </c>
      <c r="D132" s="79" t="str">
        <f t="shared" si="132"/>
        <v/>
      </c>
      <c r="E132" s="280" t="str">
        <f t="shared" si="119"/>
        <v/>
      </c>
      <c r="F132" s="75" t="str">
        <f t="shared" si="133"/>
        <v/>
      </c>
      <c r="G132" s="280" t="str">
        <f t="shared" si="124"/>
        <v/>
      </c>
      <c r="H132" s="75" t="str">
        <f t="shared" si="134"/>
        <v/>
      </c>
      <c r="I132" s="280" t="str">
        <f t="shared" si="125"/>
        <v/>
      </c>
      <c r="J132" s="75" t="str">
        <f t="shared" si="135"/>
        <v/>
      </c>
      <c r="K132" s="78" t="str">
        <f t="shared" si="53"/>
        <v/>
      </c>
      <c r="L132" s="75"/>
      <c r="M132" s="280" t="str">
        <f t="shared" si="126"/>
        <v/>
      </c>
      <c r="N132" s="75" t="str">
        <f t="shared" si="136"/>
        <v/>
      </c>
      <c r="O132" s="78" t="str">
        <f t="shared" si="55"/>
        <v/>
      </c>
      <c r="P132" s="75" t="str">
        <f t="shared" si="137"/>
        <v/>
      </c>
      <c r="Q132" s="78" t="str">
        <f t="shared" si="56"/>
        <v/>
      </c>
      <c r="R132" s="75" t="str">
        <f t="shared" si="138"/>
        <v/>
      </c>
      <c r="S132" s="78" t="str">
        <f t="shared" si="57"/>
        <v/>
      </c>
      <c r="T132" s="75" t="str">
        <f t="shared" si="139"/>
        <v/>
      </c>
      <c r="U132" s="78" t="str">
        <f t="shared" si="58"/>
        <v/>
      </c>
      <c r="V132" s="75" t="str">
        <f t="shared" si="140"/>
        <v/>
      </c>
      <c r="W132" s="78" t="str">
        <f t="shared" si="59"/>
        <v/>
      </c>
      <c r="X132" s="75" t="str">
        <f t="shared" si="141"/>
        <v/>
      </c>
      <c r="Y132" s="78" t="str">
        <f t="shared" si="60"/>
        <v/>
      </c>
      <c r="Z132" s="75" t="str">
        <f t="shared" si="142"/>
        <v/>
      </c>
      <c r="AA132" s="78" t="str">
        <f t="shared" si="61"/>
        <v/>
      </c>
      <c r="AB132" s="75" t="str">
        <f t="shared" si="143"/>
        <v/>
      </c>
      <c r="AC132" s="78" t="str">
        <f t="shared" si="62"/>
        <v/>
      </c>
      <c r="AD132" s="75" t="str">
        <f t="shared" si="144"/>
        <v/>
      </c>
      <c r="AE132" s="78" t="str">
        <f t="shared" si="63"/>
        <v/>
      </c>
      <c r="AF132" s="75" t="str">
        <f t="shared" si="145"/>
        <v/>
      </c>
      <c r="AG132" s="78" t="str">
        <f t="shared" si="64"/>
        <v/>
      </c>
      <c r="AH132" s="75" t="str">
        <f t="shared" si="146"/>
        <v/>
      </c>
      <c r="AI132" s="78" t="str">
        <f t="shared" si="65"/>
        <v/>
      </c>
      <c r="AJ132" s="75" t="str">
        <f t="shared" si="147"/>
        <v/>
      </c>
      <c r="AK132" s="78" t="str">
        <f t="shared" si="66"/>
        <v/>
      </c>
      <c r="AL132" s="75" t="str">
        <f t="shared" si="148"/>
        <v/>
      </c>
      <c r="AM132" s="78" t="str">
        <f t="shared" si="67"/>
        <v/>
      </c>
      <c r="AN132" s="75" t="str">
        <f t="shared" si="149"/>
        <v/>
      </c>
      <c r="AO132" s="78" t="str">
        <f t="shared" si="68"/>
        <v/>
      </c>
      <c r="AP132" s="75" t="str">
        <f t="shared" si="150"/>
        <v/>
      </c>
      <c r="AQ132" s="78" t="str">
        <f t="shared" si="69"/>
        <v/>
      </c>
      <c r="AR132" s="75" t="str">
        <f t="shared" si="151"/>
        <v/>
      </c>
      <c r="AS132" s="78" t="str">
        <f t="shared" si="70"/>
        <v/>
      </c>
      <c r="AT132" s="75" t="str">
        <f t="shared" si="152"/>
        <v/>
      </c>
      <c r="AU132" s="78" t="str">
        <f t="shared" si="71"/>
        <v/>
      </c>
      <c r="AV132" s="75" t="str">
        <f t="shared" si="153"/>
        <v/>
      </c>
      <c r="AW132" s="78" t="str">
        <f t="shared" si="72"/>
        <v/>
      </c>
      <c r="AX132" s="75" t="str">
        <f t="shared" si="154"/>
        <v/>
      </c>
      <c r="AY132" s="78" t="str">
        <f t="shared" si="73"/>
        <v/>
      </c>
      <c r="AZ132" s="75" t="str">
        <f t="shared" si="162"/>
        <v/>
      </c>
      <c r="BA132" s="78" t="str">
        <f t="shared" si="74"/>
        <v/>
      </c>
      <c r="BB132" s="75" t="str">
        <f t="shared" si="158"/>
        <v/>
      </c>
      <c r="BC132" s="78" t="str">
        <f t="shared" si="159"/>
        <v/>
      </c>
      <c r="BD132" s="75" t="str">
        <f t="shared" si="160"/>
        <v/>
      </c>
      <c r="BE132" s="78" t="str">
        <f t="shared" si="161"/>
        <v/>
      </c>
      <c r="BF132" s="75" t="str">
        <f t="shared" si="155"/>
        <v/>
      </c>
      <c r="BG132" s="78" t="str">
        <f t="shared" si="78"/>
        <v/>
      </c>
      <c r="BH132" s="75" t="str">
        <f t="shared" si="156"/>
        <v/>
      </c>
      <c r="BI132" s="78" t="str">
        <f t="shared" si="79"/>
        <v/>
      </c>
      <c r="BJ132" s="75" t="str">
        <f t="shared" si="157"/>
        <v/>
      </c>
      <c r="BK132" s="78" t="str">
        <f t="shared" si="80"/>
        <v/>
      </c>
    </row>
    <row r="133" spans="1:73" s="66" customFormat="1" ht="21" hidden="1" customHeight="1">
      <c r="A133" s="238">
        <f t="shared" si="163"/>
        <v>120</v>
      </c>
      <c r="B133" s="70"/>
      <c r="C133" s="74" t="str">
        <f t="shared" si="123"/>
        <v/>
      </c>
      <c r="D133" s="79" t="str">
        <f t="shared" si="132"/>
        <v/>
      </c>
      <c r="E133" s="280" t="str">
        <f t="shared" si="119"/>
        <v/>
      </c>
      <c r="F133" s="75" t="str">
        <f t="shared" si="133"/>
        <v/>
      </c>
      <c r="G133" s="280" t="str">
        <f t="shared" si="124"/>
        <v/>
      </c>
      <c r="H133" s="75" t="str">
        <f t="shared" si="134"/>
        <v/>
      </c>
      <c r="I133" s="280" t="str">
        <f t="shared" si="125"/>
        <v/>
      </c>
      <c r="J133" s="75" t="str">
        <f t="shared" si="135"/>
        <v/>
      </c>
      <c r="K133" s="78" t="str">
        <f t="shared" si="53"/>
        <v/>
      </c>
      <c r="L133" s="75"/>
      <c r="M133" s="280" t="str">
        <f t="shared" si="126"/>
        <v/>
      </c>
      <c r="N133" s="75" t="str">
        <f t="shared" si="136"/>
        <v/>
      </c>
      <c r="O133" s="78" t="str">
        <f t="shared" si="55"/>
        <v/>
      </c>
      <c r="P133" s="75" t="str">
        <f t="shared" si="137"/>
        <v/>
      </c>
      <c r="Q133" s="78" t="str">
        <f t="shared" si="56"/>
        <v/>
      </c>
      <c r="R133" s="75" t="str">
        <f t="shared" si="138"/>
        <v/>
      </c>
      <c r="S133" s="78" t="str">
        <f t="shared" si="57"/>
        <v/>
      </c>
      <c r="T133" s="75" t="str">
        <f t="shared" si="139"/>
        <v/>
      </c>
      <c r="U133" s="78" t="str">
        <f t="shared" si="58"/>
        <v/>
      </c>
      <c r="V133" s="75" t="str">
        <f t="shared" si="140"/>
        <v/>
      </c>
      <c r="W133" s="78" t="str">
        <f t="shared" si="59"/>
        <v/>
      </c>
      <c r="X133" s="75" t="str">
        <f t="shared" si="141"/>
        <v/>
      </c>
      <c r="Y133" s="78" t="str">
        <f t="shared" si="60"/>
        <v/>
      </c>
      <c r="Z133" s="75" t="str">
        <f t="shared" si="142"/>
        <v/>
      </c>
      <c r="AA133" s="78" t="str">
        <f t="shared" si="61"/>
        <v/>
      </c>
      <c r="AB133" s="75" t="str">
        <f t="shared" si="143"/>
        <v/>
      </c>
      <c r="AC133" s="78" t="str">
        <f t="shared" si="62"/>
        <v/>
      </c>
      <c r="AD133" s="75" t="str">
        <f t="shared" si="144"/>
        <v/>
      </c>
      <c r="AE133" s="78" t="str">
        <f t="shared" si="63"/>
        <v/>
      </c>
      <c r="AF133" s="75" t="str">
        <f t="shared" si="145"/>
        <v/>
      </c>
      <c r="AG133" s="78" t="str">
        <f t="shared" si="64"/>
        <v/>
      </c>
      <c r="AH133" s="75" t="str">
        <f t="shared" si="146"/>
        <v/>
      </c>
      <c r="AI133" s="78" t="str">
        <f t="shared" si="65"/>
        <v/>
      </c>
      <c r="AJ133" s="75" t="str">
        <f t="shared" si="147"/>
        <v/>
      </c>
      <c r="AK133" s="78" t="str">
        <f t="shared" si="66"/>
        <v/>
      </c>
      <c r="AL133" s="75" t="str">
        <f t="shared" si="148"/>
        <v/>
      </c>
      <c r="AM133" s="78" t="str">
        <f t="shared" si="67"/>
        <v/>
      </c>
      <c r="AN133" s="75" t="str">
        <f t="shared" si="149"/>
        <v/>
      </c>
      <c r="AO133" s="78" t="str">
        <f t="shared" si="68"/>
        <v/>
      </c>
      <c r="AP133" s="75" t="str">
        <f t="shared" si="150"/>
        <v/>
      </c>
      <c r="AQ133" s="78" t="str">
        <f t="shared" si="69"/>
        <v/>
      </c>
      <c r="AR133" s="75" t="str">
        <f t="shared" si="151"/>
        <v/>
      </c>
      <c r="AS133" s="78" t="str">
        <f t="shared" si="70"/>
        <v/>
      </c>
      <c r="AT133" s="75" t="str">
        <f t="shared" si="152"/>
        <v/>
      </c>
      <c r="AU133" s="78" t="str">
        <f t="shared" si="71"/>
        <v/>
      </c>
      <c r="AV133" s="75" t="str">
        <f t="shared" si="153"/>
        <v/>
      </c>
      <c r="AW133" s="78" t="str">
        <f t="shared" si="72"/>
        <v/>
      </c>
      <c r="AX133" s="75" t="str">
        <f t="shared" si="154"/>
        <v/>
      </c>
      <c r="AY133" s="78" t="str">
        <f t="shared" si="73"/>
        <v/>
      </c>
      <c r="AZ133" s="75" t="str">
        <f t="shared" si="162"/>
        <v/>
      </c>
      <c r="BA133" s="78" t="str">
        <f t="shared" si="74"/>
        <v/>
      </c>
      <c r="BB133" s="75" t="str">
        <f t="shared" si="158"/>
        <v/>
      </c>
      <c r="BC133" s="78" t="str">
        <f t="shared" si="159"/>
        <v/>
      </c>
      <c r="BD133" s="75" t="str">
        <f t="shared" si="160"/>
        <v/>
      </c>
      <c r="BE133" s="78" t="str">
        <f t="shared" si="161"/>
        <v/>
      </c>
      <c r="BF133" s="75" t="str">
        <f t="shared" si="155"/>
        <v/>
      </c>
      <c r="BG133" s="78" t="str">
        <f t="shared" si="78"/>
        <v/>
      </c>
      <c r="BH133" s="75" t="str">
        <f t="shared" si="156"/>
        <v/>
      </c>
      <c r="BI133" s="78" t="str">
        <f t="shared" si="79"/>
        <v/>
      </c>
      <c r="BJ133" s="75" t="str">
        <f t="shared" si="157"/>
        <v/>
      </c>
      <c r="BK133" s="78" t="str">
        <f t="shared" si="80"/>
        <v/>
      </c>
    </row>
    <row r="134" spans="1:73" ht="21" customHeight="1">
      <c r="D134" s="67"/>
      <c r="F134" s="67"/>
      <c r="H134" s="67"/>
      <c r="J134" s="67"/>
      <c r="L134" s="67"/>
      <c r="N134" s="67"/>
      <c r="P134" s="67"/>
      <c r="Q134" s="67"/>
      <c r="R134" s="67"/>
      <c r="S134" s="67"/>
    </row>
    <row r="135" spans="1:73" ht="21.75" customHeight="1">
      <c r="B135" s="886" t="s">
        <v>59</v>
      </c>
      <c r="C135" s="887"/>
      <c r="D135" s="887"/>
      <c r="E135" s="887"/>
      <c r="F135" s="887"/>
      <c r="G135" s="887"/>
      <c r="H135" s="73"/>
      <c r="I135" s="73"/>
      <c r="J135" s="73"/>
      <c r="K135" s="73"/>
      <c r="L135" s="73"/>
      <c r="M135" s="73"/>
      <c r="N135" s="73"/>
      <c r="O135" s="73"/>
      <c r="P135" s="73"/>
      <c r="Q135" s="73"/>
      <c r="R135" s="73"/>
      <c r="S135" s="73"/>
      <c r="T135" s="73"/>
      <c r="U135" s="73"/>
      <c r="V135" s="73"/>
      <c r="W135" s="73"/>
      <c r="X135" s="73"/>
      <c r="Y135" s="73"/>
      <c r="Z135" s="73"/>
      <c r="AA135" s="73"/>
      <c r="AB135" s="73"/>
      <c r="AC135" s="73"/>
      <c r="AD135" s="73"/>
      <c r="AE135" s="73"/>
      <c r="AF135" s="73"/>
      <c r="AG135" s="73"/>
      <c r="AH135" s="73"/>
      <c r="AI135" s="73"/>
      <c r="AJ135" s="73"/>
      <c r="AK135" s="73"/>
      <c r="AL135" s="73"/>
      <c r="AM135" s="73"/>
      <c r="AN135" s="73"/>
      <c r="AO135" s="73"/>
      <c r="AP135" s="73"/>
      <c r="AQ135" s="73"/>
      <c r="AR135" s="73"/>
      <c r="AS135" s="73"/>
      <c r="AT135" s="73"/>
      <c r="AU135" s="73"/>
      <c r="AV135" s="73"/>
      <c r="AW135" s="73"/>
      <c r="AX135" s="73"/>
      <c r="AY135" s="73"/>
      <c r="AZ135" s="73"/>
      <c r="BA135" s="73"/>
      <c r="BB135" s="73"/>
      <c r="BC135" s="73"/>
      <c r="BD135" s="73"/>
      <c r="BE135" s="73"/>
      <c r="BF135" s="73"/>
      <c r="BG135" s="73"/>
      <c r="BH135" s="73"/>
      <c r="BI135" s="73"/>
      <c r="BJ135" s="73"/>
      <c r="BK135" s="73"/>
    </row>
    <row r="136" spans="1:73" s="66" customFormat="1" ht="21" customHeight="1">
      <c r="A136" s="238">
        <v>1</v>
      </c>
      <c r="B136" s="283" t="s">
        <v>419</v>
      </c>
      <c r="C136" s="364">
        <f t="shared" ref="C136:C144" si="188">IF(B136="","",IF($L$4="Media aritmética",ROUND(AVERAGE(D136,F136,H136,J136,L136,N136,P136,R136,T136,V136,X136,Z136,AB136,AF136,AH136,AD136,AJ136,AL136,AN136,AP136,AR136,AT136,AV136,AX136),2),ROUND(_xlfn.STDEV.P(D136,F136,H136,J136,L136,N136,P136,R136,T136,V136,X136,Z136,AB136,AF136,AH136,AD136,AJ136,AL136,AN136,AP136,AR136,AT136,AV136,AX136),2)))</f>
        <v>107823.03</v>
      </c>
      <c r="D136" s="281"/>
      <c r="E136" s="280" t="str">
        <f>IF($B136="","",IF(D136="","",IF($L$4="Media aritmética",(D136&lt;=$C136)*($H$5/$C$5)+(D136&gt;$C136)*0,IF(AND(ROUND(AVERAGE($D136,$F136,$H136,$J136,$L136,$N136,$P136,$R136,$T136,$V136,$X136,$Z136,$AB136,$AD136,$AF136,$AH136,$AJ136,AL136,AN136,AP136,AR136,AT136,AV136,AX136,AZ136,BB136,BD136,BF136,BH136,BJ136),2)-$C136/2&lt;=D136,(ROUND(AVERAGE($D136,$F136,$H136,$J136,$L136,$N136,$P136,$R136,$T136,$V136,$X136,$Z136,$AB136,$AD136,$AF136,$AH136,$AJ136,AL136,AN136,AP136,AR136,AT136,AV136,AX136,AZ136,BB136,BD136,BF136,BH136,BJ136),2)+$C136/2&gt;D136)),($H$5/$C$5),0))))</f>
        <v/>
      </c>
      <c r="F136" s="281">
        <v>1538368.1435866668</v>
      </c>
      <c r="G136" s="280">
        <f>IF($B136="","",IF(F136="","",IF($L$4="Media aritmética",(F136&lt;=$C136)*($H$5/$C$5)+(F136&gt;$C136)*0,IF(AND(ROUND(AVERAGE($D136,$F136,$H136,$J136,$L136,$N136,$P136,$R136,$T136,$V136,$X136,$Z136,$AB136,$AD136,$AF136,$AH136,$AJ136,AN136,AP136,AR136,AT136,AV136,AX136,AZ136,BB136,BD136,BF136,BH136,BJ136,BL136),2)-$C136/2&lt;=F136,(ROUND(AVERAGE($D136,$F136,$H136,$J136,$L136,$N136,$P136,$R136,$T136,$V136,$X136,$Z136,$AB136,$AD136,$AF136,$AH136,$AJ136,AN136,AP136,AR136,AT136,AV136,AX136,AZ136,BB136,BD136,BF136,BH136,BJ136,BL136),2)+$C136/2&gt;F136)),($H$5/$C$5),0))))</f>
        <v>0</v>
      </c>
      <c r="H136" s="281">
        <v>1740564.2412925209</v>
      </c>
      <c r="I136" s="280">
        <f>IF($B136="","",IF(H136="","",IF($L$4="Media aritmética",(H136&lt;=$C136)*($H$5/$C$5)+(H136&gt;$C136)*0,IF(AND(ROUND(AVERAGE($D136,$F136,$H136,$J136,$L136,$N136,$P136,$R136,$T136,$V136,$X136,$Z136,$AB136,$AD136,$AF136,$AH136,$AJ136,AL136,AN136,AP136,AR136,AT136,AV136,AX136,AZ136,BB136,BD136,BF136,BH136,BJ136),2)-$C136/2&lt;=H136,(ROUND(AVERAGE($D136,$F136,$H136,$J136,$L136,$N136,$P136,$R136,$T136,$V136,$X136,$Z136,$AB136,$AD136,$AF136,$AH136,$AJ136,AL136,AN136,AP136,AR136,AT136,AV136,AX136,AZ136,BB136,BD136,BF136,BH136,BJ136),2)+$C136/2&gt;H136)),($H$5/$C$5),0))))</f>
        <v>8.8888888888888893</v>
      </c>
      <c r="J136" s="281">
        <v>1861141.3479800001</v>
      </c>
      <c r="K136" s="280">
        <f>IF($B136="","",IF(J136="","",IF($L$4="Media aritmética",(J136&lt;=$C136)*($H$5/$C$5)+(J136&gt;$C136)*0,IF(AND(ROUND(AVERAGE($D136,$F136,$H136,$J136,$L136,$N136,$P136,$R136,$T136,$V136,$X136,$Z136,$AB136,$AD136,$AF136,$AH136,$AJ136,AL136,AN136,AP136,AR136,AT136,AV136,AX136,AZ136,BB136,BD136,BF136,BH136,BJ136),2)-$C136/2&lt;=J136,(ROUND(AVERAGE($D136,$F136,$H136,$J136,$L136,$N136,$P136,$R136,$T136,$V136,$X136,$Z136,$AB136,$AD136,$AF136,$AH136,$AJ136,AL136,AN136,AP136,AR136,AT136,AV136,AX136,AZ136,BB136,BD136,BF136,BH136,BJ136),2)+$C136/2&gt;J136)),($H$5/$C$5),0))))</f>
        <v>0</v>
      </c>
      <c r="L136" s="281">
        <v>1643094.24673</v>
      </c>
      <c r="M136" s="280">
        <f>IF($B136="","",IF(L136="","",IF($L$4="Media aritmética",(L136&lt;=$C136)*($H$5/$C$5)+(L136&gt;$C136)*0,IF(AND(ROUND(AVERAGE($D136,$F136,$H136,$J136,$L136,$N136,$P136,$R136,$T136,$V136,$X136,$Z136,$AB136,$AD136,$AF136,$AH136,$AJ136,AL136,AN136,AP136,AR136,AT136,AV136,AX136,AZ136,BB136,BD136,BF136,BH136,BJ136),2)-$C136/2&lt;=L136,(ROUND(AVERAGE($D136,$F136,$H136,$J136,$L136,$N136,$P136,$R136,$T136,$V136,$X136,$Z136,$AB136,$AD136,$AF136,$AH136,$AJ136,AL136,AN136,AP136,AR136,AT136,AV136,AX136,AZ136,BB136,BD136,BF136,BH136,BJ136),2)+$C136/2&gt;L136)),($H$5/$C$5),0))))</f>
        <v>8.8888888888888893</v>
      </c>
      <c r="N136" s="281">
        <v>1656664.9013400001</v>
      </c>
      <c r="O136" s="280">
        <f>IF($B136="","",IF(N136="","",IF($L$4="Media aritmética",(N136&lt;=$C136)*($H$5/$C$5)+(N136&gt;$C136)*0,IF(AND(ROUND(AVERAGE($D136,$F136,$H136,$J136,$L136,$N136,$P136,$R136,$T136,$V136,$X136,$Z136,$AB136,$AD136,$AF136,$AH136,$AJ136,AL136,AN136,AP136,AR136,AT136,AV136,AX136,AZ136,BB136,BD136,BF136,BH136,BJ136),2)-$C136/2&lt;=N136,(ROUND(AVERAGE($D136,$F136,$H136,$J136,$L136,$N136,$P136,$R136,$T136,$V136,$X136,$Z136,$AB136,$AD136,$AF136,$AH136,$AJ136,AL136,AN136,AP136,AR136,AT136,AV136,AX136,AZ136,BB136,BD136,BF136,BH136,BJ136),2)+$C136/2&gt;N136)),($H$5/$C$5),0))))</f>
        <v>8.8888888888888893</v>
      </c>
      <c r="P136" s="281" t="str">
        <f t="shared" ref="P136:P199" si="189">IF($P$8="Habilitado",IF($B136="","",ROUND(VLOOKUP($B136,OFERENTE_7,5,FALSE),2)),"")</f>
        <v/>
      </c>
      <c r="Q136" s="280" t="str">
        <f>IF($B136="","",IF(P136="","",IF($L$4="Media aritmética",(P136&lt;=$C136)*($H$5/$C$5)+(P136&gt;$C136)*0,IF(AND(ROUND(AVERAGE($D136,$F136,$H136,$J136,$L136,$N136,$P136,$R136,$T136,$V136,$X136,$Z136,$AB136,$AD136,$AF136,$AH136,$AJ136,AL136,AN136,AP136,AR136,AT136,AV136,AX136,AZ136,BB136,BD136,BF136,BH136,BJ136),2)-$C136/2&lt;=P136,(ROUND(AVERAGE($D136,$F136,$H136,$J136,$L136,$N136,$P136,$R136,$T136,$V136,$X136,$Z136,$AB136,$AD136,$AF136,$AH136,$AJ136,AL136,AN136,AP136,AR136,AT136,AV136,AX136,AZ136,BB136,BD136,BF136,BH136,BJ136),2)+$C136/2&gt;P136)),($H$5/$C$5),0))))</f>
        <v/>
      </c>
      <c r="R136" s="281" t="str">
        <f t="shared" ref="R136:R199" si="190">IF($R$8="Habilitado",IF($B136="","",ROUND(VLOOKUP($B136,OFERENTE_8,5,FALSE),2)),"")</f>
        <v/>
      </c>
      <c r="S136" s="280" t="str">
        <f>IF($B136="","",IF(R136="","",IF($L$4="Media aritmética",(R136&lt;=$C136)*($H$5/$C$5)+(R136&gt;$C136)*0,IF(AND(ROUND(AVERAGE($D136,$F136,$H136,$J136,$L136,$N136,$P136,$R136,$T136,$V136,$X136,$Z136,$AB136,$AD136,$AF136,$AH136,$AJ136,AL136,AN136,AP136,AR136,AT136,AV136,AX136,AZ136,BB136,BD136,BF136,BH136,BJ136),2)-$C136/2&lt;=R136,(ROUND(AVERAGE($D136,$F136,$H136,$J136,$L136,$N136,$P136,$R136,$T136,$V136,$X136,$Z136,$AB136,$AD136,$AF136,$AH136,$AJ136,AL136,AN136,AP136,AR136,AT136,AV136,AX136,AZ136,BB136,BD136,BF136,BH136,BJ136),2)+$C136/2&gt;R136)),($H$5/$C$5),0))))</f>
        <v/>
      </c>
      <c r="T136" s="281" t="str">
        <f t="shared" ref="T136:T199" si="191">IF($T$8="Habilitado",IF($B136="","",ROUND(VLOOKUP($B136,OFERENTE_9,5,FALSE),2)),"")</f>
        <v/>
      </c>
      <c r="U136" s="280" t="str">
        <f>IF($B136="","",IF(T136="","",IF($L$4="Media aritmética",(T136&lt;=$C136)*($H$5/$C$5)+(T136&gt;$C136)*0,IF(AND(ROUND(AVERAGE($D136,$F136,$H136,$J136,$L136,$N136,$P136,$R136,$T136,$V136,$X136,$Z136,$AB136,$AD136,$AF136,$AH136,$AJ136,AL136,AN136,AP136,AR136,AT136,AV136,AX136,AZ136,BB136,BD136,BF136,BH136,BJ136),2)-$C136/2&lt;=T136,(ROUND(AVERAGE($D136,$F136,$H136,$J136,$L136,$N136,$P136,$R136,$T136,$V136,$X136,$Z136,$AB136,$AD136,$AF136,$AH136,$AJ136,AL136,AN136,AP136,AR136,AT136,AV136,AX136,AZ136,BB136,BD136,BF136,BH136,BJ136),2)+$C136/2&gt;T136)),($H$5/$C$5),0))))</f>
        <v/>
      </c>
      <c r="V136" s="281" t="str">
        <f t="shared" ref="V136:V199" si="192">IF($V$8="Habilitado",IF($B136="","",ROUND(VLOOKUP($B136,OFERENTE_10,5,FALSE),2)),"")</f>
        <v/>
      </c>
      <c r="W136" s="280" t="str">
        <f>IF($B136="","",IF(V136="","",IF($L$4="Media aritmética",(V136&lt;=$C136)*($H$5/$C$5)+(V136&gt;$C136)*0,IF(AND(ROUND(AVERAGE($D136,$F136,$H136,$J136,$L136,$N136,$P136,$R136,$T136,$V136,$X136,$Z136,$AB136,$AD136,$AF136,$AH136,$AJ136,AL136,AN136,AP136,AR136,AT136,AV136,AX136,AZ136,BB136,BD136,BF136,BH136,BJ136),2)-$C136/2&lt;=V136,(ROUND(AVERAGE($D136,$F136,$H136,$J136,$L136,$N136,$P136,$R136,$T136,$V136,$X136,$Z136,$AB136,$AD136,$AF136,$AH136,$AJ136,AL136,AN136,AP136,AR136,AT136,AV136,AX136,AZ136,BB136,BD136,BF136,BH136,BJ136),2)+$C136/2&gt;V136)),($H$5/$C$5),0))))</f>
        <v/>
      </c>
      <c r="X136" s="281" t="str">
        <f t="shared" ref="X136:X199" si="193">IF($X$8="Habilitado",IF($B136="","",ROUND(VLOOKUP($B136,OFERENTE_11,5,FALSE),2)),"")</f>
        <v/>
      </c>
      <c r="Y136" s="280" t="str">
        <f>IF($B136="","",IF(X136="","",IF($L$4="Media aritmética",(X136&lt;=$C136)*($H$5/$C$5)+(X136&gt;$C136)*0,IF(AND(ROUND(AVERAGE($D136,$F136,$H136,$J136,$L136,$N136,$P136,$R136,$T136,$V136,$X136,$Z136,$AB136,$AD136,$AF136,$AH136,$AJ136,AL136,AN136,AP136,AR136,AT136,AV136,AX136,AZ136,BB136,BD136,BF136,BH136,BJ136),2)-$C136/2&lt;=X136,(ROUND(AVERAGE($D136,$F136,$H136,$J136,$L136,$N136,$P136,$R136,$T136,$V136,$X136,$Z136,$AB136,$AD136,$AF136,$AH136,$AJ136,AL136,AN136,AP136,AR136,AT136,AV136,AX136,AZ136,BB136,BD136,BF136,BH136,BJ136),2)+$C136/2&gt;X136)),($H$5/$C$5),0))))</f>
        <v/>
      </c>
      <c r="Z136" s="281" t="str">
        <f t="shared" ref="Z136:Z199" si="194">IF($Z$8="Habilitado",IF($B136="","",ROUND(VLOOKUP($B136,OFERENTE_12,5,FALSE),2)),"")</f>
        <v/>
      </c>
      <c r="AA136" s="280" t="str">
        <f>IF($B136="","",IF(Z136="","",IF($L$4="Media aritmética",(Z136&lt;=$C136)*($H$5/$C$5)+(Z136&gt;$C136)*0,IF(AND(ROUND(AVERAGE($D136,$F136,$H136,$J136,$L136,$N136,$P136,$R136,$T136,$V136,$X136,$Z136,$AB136,$AD136,$AF136,$AH136,$AJ136,AL136,AN136,AP136,AR136,AT136,AV136,AX136,AZ136,BB136,BD136,BF136,BH136,BJ136),2)-$C136/2&lt;=Z136,(ROUND(AVERAGE($D136,$F136,$H136,$J136,$L136,$N136,$P136,$R136,$T136,$V136,$X136,$Z136,$AB136,$AD136,$AF136,$AH136,$AJ136,AL136,AN136,AP136,AR136,AT136,AV136,AX136,AZ136,BB136,BD136,BF136,BH136,BJ136),2)+$C136/2&gt;Z136)),($H$5/$C$5),0))))</f>
        <v/>
      </c>
      <c r="AB136" s="281" t="str">
        <f t="shared" ref="AB136:AB199" si="195">IF($AB$8="Habilitado",IF($B136="","",ROUND(VLOOKUP($B136,OFERENTE_13,5,FALSE),2)),"")</f>
        <v/>
      </c>
      <c r="AC136" s="280" t="str">
        <f>IF($B136="","",IF(AB136="","",IF($L$4="Media aritmética",(AB136&lt;=$C136)*($H$5/$C$5)+(AB136&gt;$C136)*0,IF(AND(ROUND(AVERAGE($D136,$F136,$H136,$J136,$L136,$N136,$P136,$R136,$T136,$V136,$X136,$Z136,$AB136,$AD136,$AF136,$AH136,$AJ136,AL136,AN136,AP136,AR136,AT136,AV136,AX136,AZ136,BB136,BD136,BF136,BH136,BJ136),2)-$C136/2&lt;=AB136,(ROUND(AVERAGE($D136,$F136,$H136,$J136,$L136,$N136,$P136,$R136,$T136,$V136,$X136,$Z136,$AB136,$AD136,$AF136,$AH136,$AJ136,AL136,AN136,AP136,AR136,AT136,AV136,AX136,AZ136,BB136,BD136,BF136,BH136,BJ136),2)+$C136/2&gt;AB136)),($H$5/$C$5),0))))</f>
        <v/>
      </c>
      <c r="AD136" s="281" t="str">
        <f t="shared" ref="AD136:AD199" si="196">IF($AD$8="Habilitado",IF($B136="","",ROUND(VLOOKUP($B136,OFERENTE_14,5,FALSE),2)),"")</f>
        <v/>
      </c>
      <c r="AE136" s="280" t="str">
        <f>IF($B136="","",IF(AD136="","",IF($L$4="Media aritmética",(AD136&lt;=$C136)*($H$5/$C$5)+(AD136&gt;$C136)*0,IF(AND(ROUND(AVERAGE($D136,$F136,$H136,$J136,$L136,$N136,$P136,$R136,$T136,$V136,$X136,$Z136,$AB136,$AD136,$AF136,$AH136,$AJ136,AL136,AN136,AP136,AR136,AT136,AV136,AX136,AZ136,BB136,BD136,BF136,BH136,BJ136),2)-$C136/2&lt;=AD136,(ROUND(AVERAGE($D136,$F136,$H136,$J136,$L136,$N136,$P136,$R136,$T136,$V136,$X136,$Z136,$AB136,$AD136,$AF136,$AH136,$AJ136,AL136,AN136,AP136,AR136,AT136,AV136,AX136,AZ136,BB136,BD136,BF136,BH136,BJ136),2)+$C136/2&gt;AD136)),($H$5/$C$5),0))))</f>
        <v/>
      </c>
      <c r="AF136" s="281" t="str">
        <f t="shared" ref="AF136:AF199" si="197">IF($AF$8="Habilitado",IF($B136="","",ROUND(VLOOKUP($B136,OFERENTE_15,5,FALSE),2)),"")</f>
        <v/>
      </c>
      <c r="AG136" s="280" t="str">
        <f>IF($B136="","",IF(AF136="","",IF($L$4="Media aritmética",(AF136&lt;=$C136)*($H$5/$C$5)+(AF136&gt;$C136)*0,IF(AND(ROUND(AVERAGE($D136,$F136,$H136,$J136,$L136,$N136,$P136,$R136,$T136,$V136,$X136,$Z136,$AB136,$AD136,$AF136,$AH136,$AJ136,AL136,AN136,AP136,AR136,AT136,AV136,AX136,AZ136,BB136,BD136,BF136,BH136,BJ136),2)-$C136/2&lt;=AF136,(ROUND(AVERAGE($D136,$F136,$H136,$J136,$L136,$N136,$P136,$R136,$T136,$V136,$X136,$Z136,$AB136,$AD136,$AF136,$AH136,$AJ136,AL136,AN136,AP136,AR136,AT136,AV136,AX136,AZ136,BB136,BD136,BF136,BH136,BJ136),2)+$C136/2&gt;AF136)),($H$5/$C$5),0))))</f>
        <v/>
      </c>
      <c r="AH136" s="281" t="str">
        <f t="shared" ref="AH136:AH199" si="198">IF($AH$8="Habilitado",IF($B136="","",ROUND(VLOOKUP($B136,OFERENTE_16,5,FALSE),2)),"")</f>
        <v/>
      </c>
      <c r="AI136" s="280" t="str">
        <f>IF($B136="","",IF(AH136="","",IF($L$4="Media aritmética",(AH136&lt;=$C136)*($H$5/$C$5)+(AH136&gt;$C136)*0,IF(AND(ROUND(AVERAGE($D136,$F136,$H136,$J136,$L136,$N136,$P136,$R136,$T136,$V136,$X136,$Z136,$AB136,$AD136,$AF136,$AH136,$AJ136,AL136,AN136,AP136,AR136,AT136,AV136,AX136,AZ136,BB136,BD136,BF136,BH136,BJ136),2)-$C136/2&lt;=AH136,(ROUND(AVERAGE($D136,$F136,$H136,$J136,$L136,$N136,$P136,$R136,$T136,$V136,$X136,$Z136,$AB136,$AD136,$AF136,$AH136,$AJ136,AL136,AN136,AP136,AR136,AT136,AV136,AX136,AZ136,BB136,BD136,BF136,BH136,BJ136),2)+$C136/2&gt;AH136)),($H$5/$C$5),0))))</f>
        <v/>
      </c>
      <c r="AJ136" s="281" t="str">
        <f t="shared" ref="AJ136:AJ199" si="199">IF($AJ$8="Habilitado",IF($B136="","",ROUND(VLOOKUP($B136,OFERENTE_17,5,FALSE),2)),"")</f>
        <v/>
      </c>
      <c r="AK136" s="280" t="str">
        <f>IF($B136="","",IF(AJ136="","",IF($L$4="Media aritmética",(AJ136&lt;=$C136)*($H$5/$C$5)+(AJ136&gt;$C136)*0,IF(AND(ROUND(AVERAGE($D136,$F136,$H136,$J136,$L136,$N136,$P136,$R136,$T136,$V136,$X136,$Z136,$AB136,$AD136,$AF136,$AH136,$AJ136,AL136,AN136,AP136,AR136,AT136,AV136,AX136,AZ136,BB136,BD136,BF136,BH136,BJ136),2)-$C136/2&lt;=AJ136,(ROUND(AVERAGE($D136,$F136,$H136,$J136,$L136,$N136,$P136,$R136,$T136,$V136,$X136,$Z136,$AB136,$AD136,$AF136,$AH136,$AJ136,AL136,AN136,AP136,AR136,AT136,AV136,AX136,AZ136,BB136,BD136,BF136,BH136,BJ136),2)+$C136/2&gt;AJ136)),($H$5/$C$5),0))))</f>
        <v/>
      </c>
      <c r="AL136" s="281" t="str">
        <f t="shared" ref="AL136:AL199" si="200">IF($AL$8="Habilitado",IF($B136="","",ROUND(VLOOKUP($B136,OFERENTE_18,5,FALSE),2)),"")</f>
        <v/>
      </c>
      <c r="AM136" s="280" t="str">
        <f>IF($B136="","",IF(AL136="","",IF($L$4="Media aritmética",(AL136&lt;=$C136)*($H$5/$C$5)+(AL136&gt;$C136)*0,IF(AND(ROUND(AVERAGE($D136,$F136,$H136,$J136,$L136,$N136,$P136,$R136,$T136,$V136,$X136,$Z136,$AB136,$AD136,$AF136,$AH136,$AJ136,AL136,AN136,AP136,AR136,AT136,AV136,AX136,AZ136,BB136,BD136,BF136,BH136,BJ136),2)-$C136/2&lt;=AL136,(ROUND(AVERAGE($D136,$F136,$H136,$J136,$L136,$N136,$P136,$R136,$T136,$V136,$X136,$Z136,$AB136,$AD136,$AF136,$AH136,$AJ136,AL136,AN136,AP136,AR136,AT136,AV136,AX136,AZ136,BB136,BD136,BF136,BH136,BJ136),2)+$C136/2&gt;AL136)),($H$5/$C$5),0))))</f>
        <v/>
      </c>
      <c r="AN136" s="281" t="str">
        <f t="shared" ref="AN136:AN199" si="201">IF($AN$8="Habilitado",IF($B136="","",ROUND(VLOOKUP($B136,OFERENTE_19,5,FALSE),2)),"")</f>
        <v/>
      </c>
      <c r="AO136" s="280" t="str">
        <f>IF($B136="","",IF(AN136="","",IF($L$4="Media aritmética",(AN136&lt;=$C136)*($H$5/$C$5)+(AN136&gt;$C136)*0,IF(AND(ROUND(AVERAGE($D136,$F136,$H136,$J136,$L136,$N136,$P136,$R136,$T136,$V136,$X136,$Z136,$AB136,$AD136,$AF136,$AH136,$AJ136,AL136,AN136,AP136,AR136,AT136,AV136,AX136,AZ136,BB136,BD136,BF136,BH136,BJ136),2)-$C136/2&lt;=AN136,(ROUND(AVERAGE($D136,$F136,$H136,$J136,$L136,$N136,$P136,$R136,$T136,$V136,$X136,$Z136,$AB136,$AD136,$AF136,$AH136,$AJ136,AL136,AN136,AP136,AR136,AT136,AV136,AX136,AZ136,BB136,BD136,BF136,BH136,BJ136),2)+$C136/2&gt;AN136)),($H$5/$C$5),0))))</f>
        <v/>
      </c>
      <c r="AP136" s="281" t="str">
        <f t="shared" ref="AP136:AP199" si="202">IF($AP$8="Habilitado",IF($B136="","",ROUND(VLOOKUP($B136,OFERENTE_20,5,FALSE),2)),"")</f>
        <v/>
      </c>
      <c r="AQ136" s="280" t="str">
        <f>IF($B136="","",IF(AP136="","",IF($L$4="Media aritmética",(AP136&lt;=$C136)*($H$5/$C$5)+(AP136&gt;$C136)*0,IF(AND(ROUND(AVERAGE($D136,$F136,$H136,$J136,$L136,$N136,$P136,$R136,$T136,$V136,$X136,$Z136,$AB136,$AD136,$AF136,$AH136,$AJ136,AL136,AN136,AP136,AR136,AT136,AV136,AX136,AZ136,BB136,BD136,BF136,BH136,BJ136),2)-$C136/2&lt;=AP136,(ROUND(AVERAGE($D136,$F136,$H136,$J136,$L136,$N136,$P136,$R136,$T136,$V136,$X136,$Z136,$AB136,$AD136,$AF136,$AH136,$AJ136,AL136,AN136,AP136,AR136,AT136,AV136,AX136,AZ136,BB136,BD136,BF136,BH136,BJ136),2)+$C136/2&gt;AP136)),($H$5/$C$5),0))))</f>
        <v/>
      </c>
      <c r="AR136" s="281" t="str">
        <f t="shared" ref="AR136:AR199" si="203">IF($AR$8="Habilitado",IF($B136="","",ROUND(VLOOKUP($B136,OFERENTE_21,5,FALSE),2)),"")</f>
        <v/>
      </c>
      <c r="AS136" s="280" t="str">
        <f>IF($B136="","",IF(AR136="","",IF($L$4="Media aritmética",(AR136&lt;=$C136)*($H$5/$C$5)+(AR136&gt;$C136)*0,IF(AND(ROUND(AVERAGE($D136,$F136,$H136,$J136,$L136,$N136,$P136,$R136,$T136,$V136,$X136,$Z136,$AB136,$AD136,$AF136,$AH136,$AJ136,AL136,AN136,AP136,AR136,AT136,AV136,AX136,AZ136,BB136,BD136,BF136,BH136,BJ136),2)-$C136/2&lt;=AR136,(ROUND(AVERAGE($D136,$F136,$H136,$J136,$L136,$N136,$P136,$R136,$T136,$V136,$X136,$Z136,$AB136,$AD136,$AF136,$AH136,$AJ136,AL136,AN136,AP136,AR136,AT136,AV136,AX136,AZ136,BB136,BD136,BF136,BH136,BJ136),2)+$C136/2&gt;AR136)),($H$5/$C$5),0))))</f>
        <v/>
      </c>
      <c r="AT136" s="281" t="str">
        <f t="shared" ref="AT136:AT199" si="204">IF($AT$8="Habilitado",IF($B136="","",ROUND(VLOOKUP($B136,OFERENTE_22,5,FALSE),2)),"")</f>
        <v/>
      </c>
      <c r="AU136" s="280" t="str">
        <f>IF($B136="","",IF(AT136="","",IF($L$4="Media aritmética",(AT136&lt;=$C136)*($H$5/$C$5)+(AT136&gt;$C136)*0,IF(AND(ROUND(AVERAGE($D136,$F136,$H136,$J136,$L136,$N136,$P136,$R136,$T136,$V136,$X136,$Z136,$AB136,$AD136,$AF136,$AH136,$AJ136,AL136,AN136,AP136,AR136,AT136,AV136,AX136,AZ136,BB136,BD136,BF136,BH136,BJ136),2)-$C136/2&lt;=AT136,(ROUND(AVERAGE($D136,$F136,$H136,$J136,$L136,$N136,$P136,$R136,$T136,$V136,$X136,$Z136,$AB136,$AD136,$AF136,$AH136,$AJ136,AL136,AN136,AP136,AR136,AT136,AV136,AX136,AZ136,BB136,BD136,BF136,BH136,BJ136),2)+$C136/2&gt;AT136)),($H$5/$C$5),0))))</f>
        <v/>
      </c>
      <c r="AV136" s="281" t="str">
        <f t="shared" ref="AV136:AV199" si="205">IF($AV$8="Habilitado",IF($B136="","",ROUND(VLOOKUP($B136,OFERENTE_23,5,FALSE),2)),"")</f>
        <v/>
      </c>
      <c r="AW136" s="280" t="str">
        <f>IF($B136="","",IF(AV136="","",IF($L$4="Media aritmética",(AV136&lt;=$C136)*($H$5/$C$5)+(AV136&gt;$C136)*0,IF(AND(ROUND(AVERAGE($D136,$F136,$H136,$J136,$L136,$N136,$P136,$R136,$T136,$V136,$X136,$Z136,$AB136,$AD136,$AF136,$AH136,$AJ136,AL136,AN136,AP136,AR136,AT136,AV136,AX136,AZ136,BB136,BD136,BF136,BH136,BJ136),2)-$C136/2&lt;=AV136,(ROUND(AVERAGE($D136,$F136,$H136,$J136,$L136,$N136,$P136,$R136,$T136,$V136,$X136,$Z136,$AB136,$AD136,$AF136,$AH136,$AJ136,AL136,AN136,AP136,AR136,AT136,AV136,AX136,AZ136,BB136,BD136,BF136,BH136,BJ136),2)+$C136/2&gt;AV136)),($H$5/$C$5),0))))</f>
        <v/>
      </c>
      <c r="AX136" s="281" t="str">
        <f t="shared" ref="AX136:AX199" si="206">IF($AX$8="Habilitado",IF($B136="","",ROUND(VLOOKUP($B136,OFERENTE_24,5,FALSE),2)),"")</f>
        <v/>
      </c>
      <c r="AY136" s="280" t="str">
        <f>IF($B136="","",IF(AX136="","",IF($L$4="Media aritmética",(AX136&lt;=$C136)*($H$5/$C$5)+(AX136&gt;$C136)*0,IF(AND(ROUND(AVERAGE($D136,$F136,$H136,$J136,$L136,$N136,$P136,$R136,$T136,$V136,$X136,$Z136,$AB136,$AD136,$AF136,$AH136,$AJ136,AL136,AN136,AP136,AR136,AT136,AV136,AX136,AZ136,BB136,BD136,BF136,BH136,BJ136),2)-$C136/2&lt;=AX136,(ROUND(AVERAGE($D136,$F136,$H136,$J136,$L136,$N136,$P136,$R136,$T136,$V136,$X136,$Z136,$AB136,$AD136,$AF136,$AH136,$AJ136,AL136,AN136,AP136,AR136,AT136,AV136,AX136,AZ136,BB136,BD136,BF136,BH136,BJ136),2)+$C136/2&gt;AX136)),($H$5/$C$5),0))))</f>
        <v/>
      </c>
      <c r="AZ136" s="281" t="str">
        <f t="shared" ref="AZ136:AZ199" si="207">IF($AZ$8="Habilitado",IF($B136="","",ROUND(VLOOKUP($B136,OFERENTE_25,5,FALSE),2)),"")</f>
        <v/>
      </c>
      <c r="BA136" s="280" t="str">
        <f>IF($B136="","",IF(AZ136="","",IF($L$4="Media aritmética",(AZ136&lt;=$C136)*($H$5/$C$5)+(AZ136&gt;$C136)*0,IF(AND(ROUND(AVERAGE($D136,$F136,$H136,$J136,$L136,$N136,$P136,$R136,$T136,$V136,$X136,$Z136,$AB136,$AD136,$AF136,$AH136,$AJ136,AL136,AN136,AP136,AR136,AT136,AV136,AX136,AZ136,BB136,BD136,BF136,BH136,BJ136),2)-$C136/2&lt;=AZ136,(ROUND(AVERAGE($D136,$F136,$H136,$J136,$L136,$N136,$P136,$R136,$T136,$V136,$X136,$Z136,$AB136,$AD136,$AF136,$AH136,$AJ136,AL136,AN136,AP136,AR136,AT136,AV136,AX136,AZ136,BB136,BD136,BF136,BH136,BJ136),2)+$C136/2&gt;AZ136)),($H$5/$C$5),0))))</f>
        <v/>
      </c>
      <c r="BB136" s="281" t="str">
        <f t="shared" ref="BB136:BB199" si="208">IF($BB$8="Habilitado",IF($B136="","",ROUND(VLOOKUP($B136,OFERENTE_26,5,FALSE),2)),"")</f>
        <v/>
      </c>
      <c r="BC136" s="280" t="str">
        <f>IF($B136="","",IF(BB136="","",IF($L$4="Media aritmética",(BB136&lt;=$C136)*($H$5/$C$5)+(BB136&gt;$C136)*0,IF(AND(ROUND(AVERAGE($D136,$F136,$H136,$J136,$L136,$N136,$P136,$R136,$T136,$V136,$X136,$Z136,$AB136,$AD136,$AF136,$AH136,$AJ136,AL136,AN136,AP136,AR136,AT136,AV136,AX136,AZ136,BB136,BD136,BF136,BH136,BJ136),2)-$C136/2&lt;=BB136,(ROUND(AVERAGE($D136,$F136,$H136,$J136,$L136,$N136,$P136,$R136,$T136,$V136,$X136,$Z136,$AB136,$AD136,$AF136,$AH136,$AJ136,AL136,AN136,AP136,AR136,AT136,AV136,AX136,AZ136,BB136,BD136,BF136,BH136,BJ136),2)+$C136/2&gt;BB136)),($H$5/$C$5),0))))</f>
        <v/>
      </c>
      <c r="BD136" s="281" t="str">
        <f t="shared" ref="BD136:BD199" si="209">IF($BD$8="Habilitado",IF($B136="","",ROUND(VLOOKUP($B136,OFERENTE_27,5,FALSE),2)),"")</f>
        <v/>
      </c>
      <c r="BE136" s="280" t="str">
        <f>IF($B136="","",IF(BD136="","",IF($L$4="Media aritmética",(BD136&lt;=$C136)*($H$5/$C$5)+(BD136&gt;$C136)*0,IF(AND(ROUND(AVERAGE($D136,$F136,$H136,$J136,$L136,$N136,$P136,$R136,$T136,$V136,$X136,$Z136,$AB136,$AD136,$AF136,$AH136,$AJ136,AL136,AN136,AP136,AR136,AT136,AV136,AX136,AZ136,BB136,BD136,BF136,BH136,BJ136),2)-$C136/2&lt;=BD136,(ROUND(AVERAGE($D136,$F136,$H136,$J136,$L136,$N136,$P136,$R136,$T136,$V136,$X136,$Z136,$AB136,$AD136,$AF136,$AH136,$AJ136,AL136,AN136,AP136,AR136,AT136,AV136,AX136,AZ136,BB136,BD136,BF136,BH136,BJ136),2)+$C136/2&gt;BD136)),($H$5/$C$5),0))))</f>
        <v/>
      </c>
      <c r="BF136" s="75" t="str">
        <f t="shared" ref="BF136:BF167" si="210">IF($BF$8="Habilitado",IF($B136="","",ROUND(VLOOKUP($B136,UNITARIO_28,5,FALSE),2)),"")</f>
        <v/>
      </c>
      <c r="BG136" s="78" t="str">
        <f>IF($B136="","",IF(BF136="","",IF($L$4="Media aritmética",(BF136&lt;=$C136)*($H$5/$C$5)+(BF136&gt;$C136)*0,IF(AND(ROUND(AVERAGE($D136,$F136,$H136,$J136,$L136,$N136,$P136,$R136,$T136,$V136,$X136,$Z136,$AB136,$AD136,$AF136,$AH136,$AJ136,AL136,AN136,AP136,AR136,AT136,AV136,AX136,AZ136,BB136,BD136,BF136,BH136,BJ136),2)-$C136/2&lt;=BF136,(ROUND(AVERAGE($D136,$F136,$H136,$J136,$L136,$N136,$P136,$R136,$T136,$V136,$X136,$Z136,$AB136,$AD136,$AF136,$AH136,$AJ136,AL136,AN136,AP136,AR136,AT136,AV136,AX136,AZ136,BB136,BD136,BF136,BH136,BJ136),2)+$C136/2&gt;BF136)),($H$5/$C$5),0))))</f>
        <v/>
      </c>
      <c r="BH136" s="75" t="str">
        <f t="shared" ref="BH136:BH167" si="211">IF($BH$8="Habilitado",IF($B136="","",ROUND(VLOOKUP($B136,UNITARIO_29,5,FALSE),2)),"")</f>
        <v/>
      </c>
      <c r="BI136" s="78" t="str">
        <f>IF($B136="","",IF(BH136="","",IF($L$4="Media aritmética",(BH136&lt;=$C136)*($H$5/$C$5)+(BH136&gt;$C136)*0,IF(AND(ROUND(AVERAGE($D136,$F136,$H136,$J136,$L136,$N136,$P136,$R136,$T136,$V136,$X136,$Z136,$AB136,$AD136,$AF136,$AH136,$AJ136,AL136,AN136,AP136,AR136,AT136,AV136,AX136,AZ136,BB136,BD136,BF136,BH136,BJ136),2)-$C136/2&lt;=BH136,(ROUND(AVERAGE($D136,$F136,$H136,$J136,$L136,$N136,$P136,$R136,$T136,$V136,$X136,$Z136,$AB136,$AD136,$AF136,$AH136,$AJ136,AL136,AN136,AP136,AR136,AT136,AV136,AX136,AZ136,BB136,BD136,BF136,BH136,BJ136),2)+$C136/2&gt;BH136)),($H$5/$C$5),0))))</f>
        <v/>
      </c>
      <c r="BJ136" s="75" t="str">
        <f t="shared" ref="BJ136:BJ167" si="212">IF($BJ$8="Habilitado",IF($B136="","",ROUND(VLOOKUP($B136,UNITARIO_30,5,FALSE),2)),"")</f>
        <v/>
      </c>
      <c r="BK136" s="78" t="str">
        <f>IF($B136="","",IF(BJ136="","",IF($L$4="Media aritmética",(BJ136&lt;=$C136)*($H$5/$C$5)+(BJ136&gt;$C136)*0,IF(AND(ROUND(AVERAGE($D136,$F136,$H136,$J136,$L136,$N136,$P136,$R136,$T136,$V136,$X136,$Z136,$AB136,$AD136,$AF136,$AH136,$AJ136,AL136,AN136,AP136,AR136,AT136,AV136,AX136,AZ136,BB136,BD136,BF136,BH136,BJ136),2)-$C136/2&lt;=BJ136,(ROUND(AVERAGE($D136,$F136,$H136,$J136,$L136,$N136,$P136,$R136,$T136,$V136,$X136,$Z136,$AB136,$AD136,$AF136,$AH136,$AJ136,AL136,AN136,AP136,AR136,AT136,AV136,AX136,AZ136,BB136,BD136,BF136,BH136,BJ136),2)+$C136/2&gt;BJ136)),($H$5/$C$5),0))))</f>
        <v/>
      </c>
      <c r="BM136" s="426">
        <f t="shared" ref="BM136" si="213">_xlfn.STDEV.P(D136,H136,L136,F136)</f>
        <v>82563.927048534286</v>
      </c>
      <c r="BN136" s="429">
        <f t="shared" ref="BN136" si="214">AVERAGE(D136,H136,L136,F136)</f>
        <v>1640675.5438697294</v>
      </c>
      <c r="BO136" s="430">
        <f t="shared" ref="BO136" si="215">+BN136-(BM136/2)</f>
        <v>1599393.5803454623</v>
      </c>
      <c r="BP136" s="430">
        <f t="shared" ref="BP136" si="216">+BN136+(BM136/2)</f>
        <v>1681957.5073939965</v>
      </c>
      <c r="BR136" s="536">
        <f t="shared" ref="BR136:BR144" si="217">+AVERAGE(F136,H136,J136,L136,N136)</f>
        <v>1687966.5761858374</v>
      </c>
      <c r="BS136" s="426">
        <f t="shared" ref="BS136:BS144" si="218">_xlfn.STDEV.P(F136,H136,J136,L136,N136)</f>
        <v>107823.02889059599</v>
      </c>
      <c r="BT136" s="430">
        <f t="shared" ref="BT136:BT144" si="219">+BR136+(BS136/2)</f>
        <v>1741878.0906311353</v>
      </c>
      <c r="BU136" s="430">
        <f t="shared" ref="BU136:BU144" si="220">+BR136-(BS136/2)</f>
        <v>1634055.0617405395</v>
      </c>
    </row>
    <row r="137" spans="1:73" s="66" customFormat="1" ht="21" customHeight="1">
      <c r="A137" s="238">
        <v>2</v>
      </c>
      <c r="B137" s="283" t="s">
        <v>420</v>
      </c>
      <c r="C137" s="364">
        <f t="shared" si="188"/>
        <v>168079.35</v>
      </c>
      <c r="D137" s="281"/>
      <c r="E137" s="280" t="str">
        <f t="shared" ref="E137:E144" si="221">IF($B137="","",IF(D137="","",IF($L$4="Media aritmética",(D137&lt;=$C137)*($H$5/$C$5)+(D137&gt;$C137)*0,IF(AND(ROUND(AVERAGE($D137,$F137,$H137,$J137,$L137,$N137,$P137,$R137,$T137,$V137,$X137,$Z137,$AB137,$AD137,$AF137,$AH137,$AJ137,AL137,AN137,AP137,AR137,AT137,AV137,AX137,AZ137,BB137,BD137,BF137,BH137,BJ137),2)-$C137/2&lt;=D137,(ROUND(AVERAGE($D137,$F137,$H137,$J137,$L137,$N137,$P137,$R137,$T137,$V137,$X137,$Z137,$AB137,$AD137,$AF137,$AH137,$AJ137,AL137,AN137,AP137,AR137,AT137,AV137,AX137,AZ137,BB137,BD137,BF137,BH137,BJ137),2)+$C137/2&gt;D137)),($H$5/$C$5),0))))</f>
        <v/>
      </c>
      <c r="F137" s="281">
        <v>906122.71452888893</v>
      </c>
      <c r="G137" s="280">
        <f t="shared" ref="G137:G144" si="222">IF($B137="","",IF(F137="","",IF($L$4="Media aritmética",(F137&lt;=$C137)*($H$5/$C$5)+(F137&gt;$C137)*0,IF(AND(ROUND(AVERAGE($D137,$F137,$H137,$J137,$L137,$N137,$P137,$R137,$T137,$V137,$X137,$Z137,$AB137,$AD137,$AF137,$AH137,$AJ137,AN137,AP137,AR137,AT137,AV137,AX137,AZ137,BB137,BD137,BF137,BH137,BJ137,BL137),2)-$C137/2&lt;=F137,(ROUND(AVERAGE($D137,$F137,$H137,$J137,$L137,$N137,$P137,$R137,$T137,$V137,$X137,$Z137,$AB137,$AD137,$AF137,$AH137,$AJ137,AN137,AP137,AR137,AT137,AV137,AX137,AZ137,BB137,BD137,BF137,BH137,BJ137,BL137),2)+$C137/2&gt;F137)),($H$5/$C$5),0))))</f>
        <v>0</v>
      </c>
      <c r="H137" s="281">
        <v>1203521.4137641736</v>
      </c>
      <c r="I137" s="280">
        <f t="shared" ref="I137:I144" si="223">IF($B137="","",IF(H137="","",IF($L$4="Media aritmética",(H137&lt;=$C137)*($H$5/$C$5)+(H137&gt;$C137)*0,IF(AND(ROUND(AVERAGE($D137,$F137,$H137,$J137,$L137,$N137,$P137,$R137,$T137,$V137,$X137,$Z137,$AB137,$AD137,$AF137,$AH137,$AJ137,AL137,AN137,AP137,AR137,AT137,AV137,AX137,AZ137,BB137,BD137,BF137,BH137,BJ137),2)-$C137/2&lt;=H137,(ROUND(AVERAGE($D137,$F137,$H137,$J137,$L137,$N137,$P137,$R137,$T137,$V137,$X137,$Z137,$AB137,$AD137,$AF137,$AH137,$AJ137,AL137,AN137,AP137,AR137,AT137,AV137,AX137,AZ137,BB137,BD137,BF137,BH137,BJ137),2)+$C137/2&gt;H137)),($H$5/$C$5),0))))</f>
        <v>0</v>
      </c>
      <c r="J137" s="281">
        <v>787047.11599333328</v>
      </c>
      <c r="K137" s="280">
        <f t="shared" ref="K137:K144" si="224">IF($B137="","",IF(J137="","",IF($L$4="Media aritmética",(J137&lt;=$C137)*($H$5/$C$5)+(J137&gt;$C137)*0,IF(AND(ROUND(AVERAGE($D137,$F137,$H137,$J137,$L137,$N137,$P137,$R137,$T137,$V137,$X137,$Z137,$AB137,$AD137,$AF137,$AH137,$AJ137,AL137,AN137,AP137,AR137,AT137,AV137,AX137,AZ137,BB137,BD137,BF137,BH137,BJ137),2)-$C137/2&lt;=J137,(ROUND(AVERAGE($D137,$F137,$H137,$J137,$L137,$N137,$P137,$R137,$T137,$V137,$X137,$Z137,$AB137,$AD137,$AF137,$AH137,$AJ137,AL137,AN137,AP137,AR137,AT137,AV137,AX137,AZ137,BB137,BD137,BF137,BH137,BJ137),2)+$C137/2&gt;J137)),($H$5/$C$5),0))))</f>
        <v>0</v>
      </c>
      <c r="L137" s="281">
        <v>1147698.0822433333</v>
      </c>
      <c r="M137" s="280">
        <f t="shared" ref="M137:M144" si="225">IF($B137="","",IF(L137="","",IF($L$4="Media aritmética",(L137&lt;=$C137)*($H$5/$C$5)+(L137&gt;$C137)*0,IF(AND(ROUND(AVERAGE($D137,$F137,$H137,$J137,$L137,$N137,$P137,$R137,$T137,$V137,$X137,$Z137,$AB137,$AD137,$AF137,$AH137,$AJ137,AL137,AN137,AP137,AR137,AT137,AV137,AX137,AZ137,BB137,BD137,BF137,BH137,BJ137),2)-$C137/2&lt;=L137,(ROUND(AVERAGE($D137,$F137,$H137,$J137,$L137,$N137,$P137,$R137,$T137,$V137,$X137,$Z137,$AB137,$AD137,$AF137,$AH137,$AJ137,AL137,AN137,AP137,AR137,AT137,AV137,AX137,AZ137,BB137,BD137,BF137,BH137,BJ137),2)+$C137/2&gt;L137)),($H$5/$C$5),0))))</f>
        <v>0</v>
      </c>
      <c r="N137" s="281">
        <v>1185554.9671133333</v>
      </c>
      <c r="O137" s="280">
        <f t="shared" ref="O137:O144" si="226">IF($B137="","",IF(N137="","",IF($L$4="Media aritmética",(N137&lt;=$C137)*($H$5/$C$5)+(N137&gt;$C137)*0,IF(AND(ROUND(AVERAGE($D137,$F137,$H137,$J137,$L137,$N137,$P137,$R137,$T137,$V137,$X137,$Z137,$AB137,$AD137,$AF137,$AH137,$AJ137,AL137,AN137,AP137,AR137,AT137,AV137,AX137,AZ137,BB137,BD137,BF137,BH137,BJ137),2)-$C137/2&lt;=N137,(ROUND(AVERAGE($D137,$F137,$H137,$J137,$L137,$N137,$P137,$R137,$T137,$V137,$X137,$Z137,$AB137,$AD137,$AF137,$AH137,$AJ137,AL137,AN137,AP137,AR137,AT137,AV137,AX137,AZ137,BB137,BD137,BF137,BH137,BJ137),2)+$C137/2&gt;N137)),($H$5/$C$5),0))))</f>
        <v>0</v>
      </c>
      <c r="P137" s="281" t="str">
        <f t="shared" si="189"/>
        <v/>
      </c>
      <c r="Q137" s="280" t="str">
        <f t="shared" ref="Q137:Q200" si="227">IF($B137="","",IF(P137="","",IF($L$4="Media aritmética",(P137&lt;=$C137)*($H$5/$C$5)+(P137&gt;$C137)*0,IF(AND(ROUND(AVERAGE($D137,$F137,$H137,$J137,$L137,$N137,$P137,$R137,$T137,$V137,$X137,$Z137,$AB137,$AD137,$AF137,$AH137,$AJ137,AL137,AN137,AP137,AR137,AT137,AV137,AX137,AZ137,BB137,BD137,BF137,BH137,BJ137),2)-$C137/2&lt;=P137,(ROUND(AVERAGE($D137,$F137,$H137,$J137,$L137,$N137,$P137,$R137,$T137,$V137,$X137,$Z137,$AB137,$AD137,$AF137,$AH137,$AJ137,AL137,AN137,AP137,AR137,AT137,AV137,AX137,AZ137,BB137,BD137,BF137,BH137,BJ137),2)+$C137/2&gt;P137)),($H$5/$C$5),0))))</f>
        <v/>
      </c>
      <c r="R137" s="281" t="str">
        <f t="shared" si="190"/>
        <v/>
      </c>
      <c r="S137" s="280" t="str">
        <f t="shared" ref="S137:S200" si="228">IF($B137="","",IF(R137="","",IF($L$4="Media aritmética",(R137&lt;=$C137)*($H$5/$C$5)+(R137&gt;$C137)*0,IF(AND(ROUND(AVERAGE($D137,$F137,$H137,$J137,$L137,$N137,$P137,$R137,$T137,$V137,$X137,$Z137,$AB137,$AD137,$AF137,$AH137,$AJ137,AL137,AN137,AP137,AR137,AT137,AV137,AX137,AZ137,BB137,BD137,BF137,BH137,BJ137),2)-$C137/2&lt;=R137,(ROUND(AVERAGE($D137,$F137,$H137,$J137,$L137,$N137,$P137,$R137,$T137,$V137,$X137,$Z137,$AB137,$AD137,$AF137,$AH137,$AJ137,AL137,AN137,AP137,AR137,AT137,AV137,AX137,AZ137,BB137,BD137,BF137,BH137,BJ137),2)+$C137/2&gt;R137)),($H$5/$C$5),0))))</f>
        <v/>
      </c>
      <c r="T137" s="281" t="str">
        <f t="shared" si="191"/>
        <v/>
      </c>
      <c r="U137" s="280" t="str">
        <f t="shared" ref="U137:U200" si="229">IF($B137="","",IF(T137="","",IF($L$4="Media aritmética",(T137&lt;=$C137)*($H$5/$C$5)+(T137&gt;$C137)*0,IF(AND(ROUND(AVERAGE($D137,$F137,$H137,$J137,$L137,$N137,$P137,$R137,$T137,$V137,$X137,$Z137,$AB137,$AD137,$AF137,$AH137,$AJ137,AL137,AN137,AP137,AR137,AT137,AV137,AX137,AZ137,BB137,BD137,BF137,BH137,BJ137),2)-$C137/2&lt;=T137,(ROUND(AVERAGE($D137,$F137,$H137,$J137,$L137,$N137,$P137,$R137,$T137,$V137,$X137,$Z137,$AB137,$AD137,$AF137,$AH137,$AJ137,AL137,AN137,AP137,AR137,AT137,AV137,AX137,AZ137,BB137,BD137,BF137,BH137,BJ137),2)+$C137/2&gt;T137)),($H$5/$C$5),0))))</f>
        <v/>
      </c>
      <c r="V137" s="281" t="str">
        <f t="shared" si="192"/>
        <v/>
      </c>
      <c r="W137" s="280" t="str">
        <f t="shared" ref="W137:W200" si="230">IF($B137="","",IF(V137="","",IF($L$4="Media aritmética",(V137&lt;=$C137)*($H$5/$C$5)+(V137&gt;$C137)*0,IF(AND(ROUND(AVERAGE($D137,$F137,$H137,$J137,$L137,$N137,$P137,$R137,$T137,$V137,$X137,$Z137,$AB137,$AD137,$AF137,$AH137,$AJ137,AL137,AN137,AP137,AR137,AT137,AV137,AX137,AZ137,BB137,BD137,BF137,BH137,BJ137),2)-$C137/2&lt;=V137,(ROUND(AVERAGE($D137,$F137,$H137,$J137,$L137,$N137,$P137,$R137,$T137,$V137,$X137,$Z137,$AB137,$AD137,$AF137,$AH137,$AJ137,AL137,AN137,AP137,AR137,AT137,AV137,AX137,AZ137,BB137,BD137,BF137,BH137,BJ137),2)+$C137/2&gt;V137)),($H$5/$C$5),0))))</f>
        <v/>
      </c>
      <c r="X137" s="281" t="str">
        <f t="shared" si="193"/>
        <v/>
      </c>
      <c r="Y137" s="280" t="str">
        <f t="shared" ref="Y137:Y200" si="231">IF($B137="","",IF(X137="","",IF($L$4="Media aritmética",(X137&lt;=$C137)*($H$5/$C$5)+(X137&gt;$C137)*0,IF(AND(ROUND(AVERAGE($D137,$F137,$H137,$J137,$L137,$N137,$P137,$R137,$T137,$V137,$X137,$Z137,$AB137,$AD137,$AF137,$AH137,$AJ137,AL137,AN137,AP137,AR137,AT137,AV137,AX137,AZ137,BB137,BD137,BF137,BH137,BJ137),2)-$C137/2&lt;=X137,(ROUND(AVERAGE($D137,$F137,$H137,$J137,$L137,$N137,$P137,$R137,$T137,$V137,$X137,$Z137,$AB137,$AD137,$AF137,$AH137,$AJ137,AL137,AN137,AP137,AR137,AT137,AV137,AX137,AZ137,BB137,BD137,BF137,BH137,BJ137),2)+$C137/2&gt;X137)),($H$5/$C$5),0))))</f>
        <v/>
      </c>
      <c r="Z137" s="281" t="str">
        <f t="shared" si="194"/>
        <v/>
      </c>
      <c r="AA137" s="280" t="str">
        <f t="shared" ref="AA137:AA200" si="232">IF($B137="","",IF(Z137="","",IF($L$4="Media aritmética",(Z137&lt;=$C137)*($H$5/$C$5)+(Z137&gt;$C137)*0,IF(AND(ROUND(AVERAGE($D137,$F137,$H137,$J137,$L137,$N137,$P137,$R137,$T137,$V137,$X137,$Z137,$AB137,$AD137,$AF137,$AH137,$AJ137,AL137,AN137,AP137,AR137,AT137,AV137,AX137,AZ137,BB137,BD137,BF137,BH137,BJ137),2)-$C137/2&lt;=Z137,(ROUND(AVERAGE($D137,$F137,$H137,$J137,$L137,$N137,$P137,$R137,$T137,$V137,$X137,$Z137,$AB137,$AD137,$AF137,$AH137,$AJ137,AL137,AN137,AP137,AR137,AT137,AV137,AX137,AZ137,BB137,BD137,BF137,BH137,BJ137),2)+$C137/2&gt;Z137)),($H$5/$C$5),0))))</f>
        <v/>
      </c>
      <c r="AB137" s="281" t="str">
        <f t="shared" si="195"/>
        <v/>
      </c>
      <c r="AC137" s="280" t="str">
        <f t="shared" ref="AC137:AC200" si="233">IF($B137="","",IF(AB137="","",IF($L$4="Media aritmética",(AB137&lt;=$C137)*($H$5/$C$5)+(AB137&gt;$C137)*0,IF(AND(ROUND(AVERAGE($D137,$F137,$H137,$J137,$L137,$N137,$P137,$R137,$T137,$V137,$X137,$Z137,$AB137,$AD137,$AF137,$AH137,$AJ137,AL137,AN137,AP137,AR137,AT137,AV137,AX137,AZ137,BB137,BD137,BF137,BH137,BJ137),2)-$C137/2&lt;=AB137,(ROUND(AVERAGE($D137,$F137,$H137,$J137,$L137,$N137,$P137,$R137,$T137,$V137,$X137,$Z137,$AB137,$AD137,$AF137,$AH137,$AJ137,AL137,AN137,AP137,AR137,AT137,AV137,AX137,AZ137,BB137,BD137,BF137,BH137,BJ137),2)+$C137/2&gt;AB137)),($H$5/$C$5),0))))</f>
        <v/>
      </c>
      <c r="AD137" s="281" t="str">
        <f t="shared" si="196"/>
        <v/>
      </c>
      <c r="AE137" s="280" t="str">
        <f t="shared" ref="AE137:AE200" si="234">IF($B137="","",IF(AD137="","",IF($L$4="Media aritmética",(AD137&lt;=$C137)*($H$5/$C$5)+(AD137&gt;$C137)*0,IF(AND(ROUND(AVERAGE($D137,$F137,$H137,$J137,$L137,$N137,$P137,$R137,$T137,$V137,$X137,$Z137,$AB137,$AD137,$AF137,$AH137,$AJ137,AL137,AN137,AP137,AR137,AT137,AV137,AX137,AZ137,BB137,BD137,BF137,BH137,BJ137),2)-$C137/2&lt;=AD137,(ROUND(AVERAGE($D137,$F137,$H137,$J137,$L137,$N137,$P137,$R137,$T137,$V137,$X137,$Z137,$AB137,$AD137,$AF137,$AH137,$AJ137,AL137,AN137,AP137,AR137,AT137,AV137,AX137,AZ137,BB137,BD137,BF137,BH137,BJ137),2)+$C137/2&gt;AD137)),($H$5/$C$5),0))))</f>
        <v/>
      </c>
      <c r="AF137" s="281" t="str">
        <f t="shared" si="197"/>
        <v/>
      </c>
      <c r="AG137" s="280" t="str">
        <f t="shared" ref="AG137:AG200" si="235">IF($B137="","",IF(AF137="","",IF($L$4="Media aritmética",(AF137&lt;=$C137)*($H$5/$C$5)+(AF137&gt;$C137)*0,IF(AND(ROUND(AVERAGE($D137,$F137,$H137,$J137,$L137,$N137,$P137,$R137,$T137,$V137,$X137,$Z137,$AB137,$AD137,$AF137,$AH137,$AJ137,AL137,AN137,AP137,AR137,AT137,AV137,AX137,AZ137,BB137,BD137,BF137,BH137,BJ137),2)-$C137/2&lt;=AF137,(ROUND(AVERAGE($D137,$F137,$H137,$J137,$L137,$N137,$P137,$R137,$T137,$V137,$X137,$Z137,$AB137,$AD137,$AF137,$AH137,$AJ137,AL137,AN137,AP137,AR137,AT137,AV137,AX137,AZ137,BB137,BD137,BF137,BH137,BJ137),2)+$C137/2&gt;AF137)),($H$5/$C$5),0))))</f>
        <v/>
      </c>
      <c r="AH137" s="281" t="str">
        <f t="shared" si="198"/>
        <v/>
      </c>
      <c r="AI137" s="280" t="str">
        <f t="shared" ref="AI137:AI200" si="236">IF($B137="","",IF(AH137="","",IF($L$4="Media aritmética",(AH137&lt;=$C137)*($H$5/$C$5)+(AH137&gt;$C137)*0,IF(AND(ROUND(AVERAGE($D137,$F137,$H137,$J137,$L137,$N137,$P137,$R137,$T137,$V137,$X137,$Z137,$AB137,$AD137,$AF137,$AH137,$AJ137,AL137,AN137,AP137,AR137,AT137,AV137,AX137,AZ137,BB137,BD137,BF137,BH137,BJ137),2)-$C137/2&lt;=AH137,(ROUND(AVERAGE($D137,$F137,$H137,$J137,$L137,$N137,$P137,$R137,$T137,$V137,$X137,$Z137,$AB137,$AD137,$AF137,$AH137,$AJ137,AL137,AN137,AP137,AR137,AT137,AV137,AX137,AZ137,BB137,BD137,BF137,BH137,BJ137),2)+$C137/2&gt;AH137)),($H$5/$C$5),0))))</f>
        <v/>
      </c>
      <c r="AJ137" s="281" t="str">
        <f t="shared" si="199"/>
        <v/>
      </c>
      <c r="AK137" s="280" t="str">
        <f t="shared" ref="AK137:AK200" si="237">IF($B137="","",IF(AJ137="","",IF($L$4="Media aritmética",(AJ137&lt;=$C137)*($H$5/$C$5)+(AJ137&gt;$C137)*0,IF(AND(ROUND(AVERAGE($D137,$F137,$H137,$J137,$L137,$N137,$P137,$R137,$T137,$V137,$X137,$Z137,$AB137,$AD137,$AF137,$AH137,$AJ137,AL137,AN137,AP137,AR137,AT137,AV137,AX137,AZ137,BB137,BD137,BF137,BH137,BJ137),2)-$C137/2&lt;=AJ137,(ROUND(AVERAGE($D137,$F137,$H137,$J137,$L137,$N137,$P137,$R137,$T137,$V137,$X137,$Z137,$AB137,$AD137,$AF137,$AH137,$AJ137,AL137,AN137,AP137,AR137,AT137,AV137,AX137,AZ137,BB137,BD137,BF137,BH137,BJ137),2)+$C137/2&gt;AJ137)),($H$5/$C$5),0))))</f>
        <v/>
      </c>
      <c r="AL137" s="281" t="str">
        <f t="shared" si="200"/>
        <v/>
      </c>
      <c r="AM137" s="280" t="str">
        <f t="shared" ref="AM137:AM200" si="238">IF($B137="","",IF(AL137="","",IF($L$4="Media aritmética",(AL137&lt;=$C137)*($H$5/$C$5)+(AL137&gt;$C137)*0,IF(AND(ROUND(AVERAGE($D137,$F137,$H137,$J137,$L137,$N137,$P137,$R137,$T137,$V137,$X137,$Z137,$AB137,$AD137,$AF137,$AH137,$AJ137,AL137,AN137,AP137,AR137,AT137,AV137,AX137,AZ137,BB137,BD137,BF137,BH137,BJ137),2)-$C137/2&lt;=AL137,(ROUND(AVERAGE($D137,$F137,$H137,$J137,$L137,$N137,$P137,$R137,$T137,$V137,$X137,$Z137,$AB137,$AD137,$AF137,$AH137,$AJ137,AL137,AN137,AP137,AR137,AT137,AV137,AX137,AZ137,BB137,BD137,BF137,BH137,BJ137),2)+$C137/2&gt;AL137)),($H$5/$C$5),0))))</f>
        <v/>
      </c>
      <c r="AN137" s="281" t="str">
        <f t="shared" si="201"/>
        <v/>
      </c>
      <c r="AO137" s="280" t="str">
        <f t="shared" ref="AO137:AO200" si="239">IF($B137="","",IF(AN137="","",IF($L$4="Media aritmética",(AN137&lt;=$C137)*($H$5/$C$5)+(AN137&gt;$C137)*0,IF(AND(ROUND(AVERAGE($D137,$F137,$H137,$J137,$L137,$N137,$P137,$R137,$T137,$V137,$X137,$Z137,$AB137,$AD137,$AF137,$AH137,$AJ137,AL137,AN137,AP137,AR137,AT137,AV137,AX137,AZ137,BB137,BD137,BF137,BH137,BJ137),2)-$C137/2&lt;=AN137,(ROUND(AVERAGE($D137,$F137,$H137,$J137,$L137,$N137,$P137,$R137,$T137,$V137,$X137,$Z137,$AB137,$AD137,$AF137,$AH137,$AJ137,AL137,AN137,AP137,AR137,AT137,AV137,AX137,AZ137,BB137,BD137,BF137,BH137,BJ137),2)+$C137/2&gt;AN137)),($H$5/$C$5),0))))</f>
        <v/>
      </c>
      <c r="AP137" s="281" t="str">
        <f t="shared" si="202"/>
        <v/>
      </c>
      <c r="AQ137" s="280" t="str">
        <f t="shared" ref="AQ137:AQ200" si="240">IF($B137="","",IF(AP137="","",IF($L$4="Media aritmética",(AP137&lt;=$C137)*($H$5/$C$5)+(AP137&gt;$C137)*0,IF(AND(ROUND(AVERAGE($D137,$F137,$H137,$J137,$L137,$N137,$P137,$R137,$T137,$V137,$X137,$Z137,$AB137,$AD137,$AF137,$AH137,$AJ137,AL137,AN137,AP137,AR137,AT137,AV137,AX137,AZ137,BB137,BD137,BF137,BH137,BJ137),2)-$C137/2&lt;=AP137,(ROUND(AVERAGE($D137,$F137,$H137,$J137,$L137,$N137,$P137,$R137,$T137,$V137,$X137,$Z137,$AB137,$AD137,$AF137,$AH137,$AJ137,AL137,AN137,AP137,AR137,AT137,AV137,AX137,AZ137,BB137,BD137,BF137,BH137,BJ137),2)+$C137/2&gt;AP137)),($H$5/$C$5),0))))</f>
        <v/>
      </c>
      <c r="AR137" s="281" t="str">
        <f t="shared" si="203"/>
        <v/>
      </c>
      <c r="AS137" s="280" t="str">
        <f t="shared" ref="AS137:AS200" si="241">IF($B137="","",IF(AR137="","",IF($L$4="Media aritmética",(AR137&lt;=$C137)*($H$5/$C$5)+(AR137&gt;$C137)*0,IF(AND(ROUND(AVERAGE($D137,$F137,$H137,$J137,$L137,$N137,$P137,$R137,$T137,$V137,$X137,$Z137,$AB137,$AD137,$AF137,$AH137,$AJ137,AL137,AN137,AP137,AR137,AT137,AV137,AX137,AZ137,BB137,BD137,BF137,BH137,BJ137),2)-$C137/2&lt;=AR137,(ROUND(AVERAGE($D137,$F137,$H137,$J137,$L137,$N137,$P137,$R137,$T137,$V137,$X137,$Z137,$AB137,$AD137,$AF137,$AH137,$AJ137,AL137,AN137,AP137,AR137,AT137,AV137,AX137,AZ137,BB137,BD137,BF137,BH137,BJ137),2)+$C137/2&gt;AR137)),($H$5/$C$5),0))))</f>
        <v/>
      </c>
      <c r="AT137" s="281" t="str">
        <f t="shared" si="204"/>
        <v/>
      </c>
      <c r="AU137" s="280" t="str">
        <f t="shared" ref="AU137:AU200" si="242">IF($B137="","",IF(AT137="","",IF($L$4="Media aritmética",(AT137&lt;=$C137)*($H$5/$C$5)+(AT137&gt;$C137)*0,IF(AND(ROUND(AVERAGE($D137,$F137,$H137,$J137,$L137,$N137,$P137,$R137,$T137,$V137,$X137,$Z137,$AB137,$AD137,$AF137,$AH137,$AJ137,AL137,AN137,AP137,AR137,AT137,AV137,AX137,AZ137,BB137,BD137,BF137,BH137,BJ137),2)-$C137/2&lt;=AT137,(ROUND(AVERAGE($D137,$F137,$H137,$J137,$L137,$N137,$P137,$R137,$T137,$V137,$X137,$Z137,$AB137,$AD137,$AF137,$AH137,$AJ137,AL137,AN137,AP137,AR137,AT137,AV137,AX137,AZ137,BB137,BD137,BF137,BH137,BJ137),2)+$C137/2&gt;AT137)),($H$5/$C$5),0))))</f>
        <v/>
      </c>
      <c r="AV137" s="281" t="str">
        <f t="shared" si="205"/>
        <v/>
      </c>
      <c r="AW137" s="280" t="str">
        <f t="shared" ref="AW137:AW200" si="243">IF($B137="","",IF(AV137="","",IF($L$4="Media aritmética",(AV137&lt;=$C137)*($H$5/$C$5)+(AV137&gt;$C137)*0,IF(AND(ROUND(AVERAGE($D137,$F137,$H137,$J137,$L137,$N137,$P137,$R137,$T137,$V137,$X137,$Z137,$AB137,$AD137,$AF137,$AH137,$AJ137,AL137,AN137,AP137,AR137,AT137,AV137,AX137,AZ137,BB137,BD137,BF137,BH137,BJ137),2)-$C137/2&lt;=AV137,(ROUND(AVERAGE($D137,$F137,$H137,$J137,$L137,$N137,$P137,$R137,$T137,$V137,$X137,$Z137,$AB137,$AD137,$AF137,$AH137,$AJ137,AL137,AN137,AP137,AR137,AT137,AV137,AX137,AZ137,BB137,BD137,BF137,BH137,BJ137),2)+$C137/2&gt;AV137)),($H$5/$C$5),0))))</f>
        <v/>
      </c>
      <c r="AX137" s="281" t="str">
        <f t="shared" si="206"/>
        <v/>
      </c>
      <c r="AY137" s="280" t="str">
        <f t="shared" ref="AY137:AY200" si="244">IF($B137="","",IF(AX137="","",IF($L$4="Media aritmética",(AX137&lt;=$C137)*($H$5/$C$5)+(AX137&gt;$C137)*0,IF(AND(ROUND(AVERAGE($D137,$F137,$H137,$J137,$L137,$N137,$P137,$R137,$T137,$V137,$X137,$Z137,$AB137,$AD137,$AF137,$AH137,$AJ137,AL137,AN137,AP137,AR137,AT137,AV137,AX137,AZ137,BB137,BD137,BF137,BH137,BJ137),2)-$C137/2&lt;=AX137,(ROUND(AVERAGE($D137,$F137,$H137,$J137,$L137,$N137,$P137,$R137,$T137,$V137,$X137,$Z137,$AB137,$AD137,$AF137,$AH137,$AJ137,AL137,AN137,AP137,AR137,AT137,AV137,AX137,AZ137,BB137,BD137,BF137,BH137,BJ137),2)+$C137/2&gt;AX137)),($H$5/$C$5),0))))</f>
        <v/>
      </c>
      <c r="AZ137" s="281" t="str">
        <f t="shared" si="207"/>
        <v/>
      </c>
      <c r="BA137" s="280" t="str">
        <f t="shared" ref="BA137:BA200" si="245">IF($B137="","",IF(AZ137="","",IF($L$4="Media aritmética",(AZ137&lt;=$C137)*($H$5/$C$5)+(AZ137&gt;$C137)*0,IF(AND(ROUND(AVERAGE($D137,$F137,$H137,$J137,$L137,$N137,$P137,$R137,$T137,$V137,$X137,$Z137,$AB137,$AD137,$AF137,$AH137,$AJ137,AL137,AN137,AP137,AR137,AT137,AV137,AX137,AZ137,BB137,BD137,BF137,BH137,BJ137),2)-$C137/2&lt;=AZ137,(ROUND(AVERAGE($D137,$F137,$H137,$J137,$L137,$N137,$P137,$R137,$T137,$V137,$X137,$Z137,$AB137,$AD137,$AF137,$AH137,$AJ137,AL137,AN137,AP137,AR137,AT137,AV137,AX137,AZ137,BB137,BD137,BF137,BH137,BJ137),2)+$C137/2&gt;AZ137)),($H$5/$C$5),0))))</f>
        <v/>
      </c>
      <c r="BB137" s="281" t="str">
        <f t="shared" si="208"/>
        <v/>
      </c>
      <c r="BC137" s="280" t="str">
        <f t="shared" ref="BC137:BC200" si="246">IF($B137="","",IF(BB137="","",IF($L$4="Media aritmética",(BB137&lt;=$C137)*($H$5/$C$5)+(BB137&gt;$C137)*0,IF(AND(ROUND(AVERAGE($D137,$F137,$H137,$J137,$L137,$N137,$P137,$R137,$T137,$V137,$X137,$Z137,$AB137,$AD137,$AF137,$AH137,$AJ137,AL137,AN137,AP137,AR137,AT137,AV137,AX137,AZ137,BB137,BD137,BF137,BH137,BJ137),2)-$C137/2&lt;=BB137,(ROUND(AVERAGE($D137,$F137,$H137,$J137,$L137,$N137,$P137,$R137,$T137,$V137,$X137,$Z137,$AB137,$AD137,$AF137,$AH137,$AJ137,AL137,AN137,AP137,AR137,AT137,AV137,AX137,AZ137,BB137,BD137,BF137,BH137,BJ137),2)+$C137/2&gt;BB137)),($H$5/$C$5),0))))</f>
        <v/>
      </c>
      <c r="BD137" s="281" t="str">
        <f t="shared" si="209"/>
        <v/>
      </c>
      <c r="BE137" s="280" t="str">
        <f t="shared" ref="BE137:BE200" si="247">IF($B137="","",IF(BD137="","",IF($L$4="Media aritmética",(BD137&lt;=$C137)*($H$5/$C$5)+(BD137&gt;$C137)*0,IF(AND(ROUND(AVERAGE($D137,$F137,$H137,$J137,$L137,$N137,$P137,$R137,$T137,$V137,$X137,$Z137,$AB137,$AD137,$AF137,$AH137,$AJ137,AL137,AN137,AP137,AR137,AT137,AV137,AX137,AZ137,BB137,BD137,BF137,BH137,BJ137),2)-$C137/2&lt;=BD137,(ROUND(AVERAGE($D137,$F137,$H137,$J137,$L137,$N137,$P137,$R137,$T137,$V137,$X137,$Z137,$AB137,$AD137,$AF137,$AH137,$AJ137,AL137,AN137,AP137,AR137,AT137,AV137,AX137,AZ137,BB137,BD137,BF137,BH137,BJ137),2)+$C137/2&gt;BD137)),($H$5/$C$5),0))))</f>
        <v/>
      </c>
      <c r="BF137" s="75" t="str">
        <f t="shared" si="210"/>
        <v/>
      </c>
      <c r="BG137" s="78" t="str">
        <f t="shared" ref="BG137:BG200" si="248">IF($B137="","",IF(BF137="","",IF($L$4="Media aritmética",(BF137&lt;=$C137)*($H$5/$C$5)+(BF137&gt;$C137)*0,IF(AND(ROUND(AVERAGE($D137,$F137,$H137,$J137,$L137,$N137,$P137,$R137,$T137,$V137,$X137,$Z137,$AB137,$AD137,$AF137,$AH137,$AJ137,AL137,AN137,AP137,AR137,AT137,AV137,AX137,AZ137,BB137,BD137,BF137,BH137,BJ137),2)-$C137/2&lt;=BF137,(ROUND(AVERAGE($D137,$F137,$H137,$J137,$L137,$N137,$P137,$R137,$T137,$V137,$X137,$Z137,$AB137,$AD137,$AF137,$AH137,$AJ137,AL137,AN137,AP137,AR137,AT137,AV137,AX137,AZ137,BB137,BD137,BF137,BH137,BJ137),2)+$C137/2&gt;BF137)),($H$5/$C$5),0))))</f>
        <v/>
      </c>
      <c r="BH137" s="75" t="str">
        <f t="shared" si="211"/>
        <v/>
      </c>
      <c r="BI137" s="78" t="str">
        <f t="shared" ref="BI137:BI200" si="249">IF($B137="","",IF(BH137="","",IF($L$4="Media aritmética",(BH137&lt;=$C137)*($H$5/$C$5)+(BH137&gt;$C137)*0,IF(AND(ROUND(AVERAGE($D137,$F137,$H137,$J137,$L137,$N137,$P137,$R137,$T137,$V137,$X137,$Z137,$AB137,$AD137,$AF137,$AH137,$AJ137,AL137,AN137,AP137,AR137,AT137,AV137,AX137,AZ137,BB137,BD137,BF137,BH137,BJ137),2)-$C137/2&lt;=BH137,(ROUND(AVERAGE($D137,$F137,$H137,$J137,$L137,$N137,$P137,$R137,$T137,$V137,$X137,$Z137,$AB137,$AD137,$AF137,$AH137,$AJ137,AL137,AN137,AP137,AR137,AT137,AV137,AX137,AZ137,BB137,BD137,BF137,BH137,BJ137),2)+$C137/2&gt;BH137)),($H$5/$C$5),0))))</f>
        <v/>
      </c>
      <c r="BJ137" s="75" t="str">
        <f t="shared" si="212"/>
        <v/>
      </c>
      <c r="BK137" s="78" t="str">
        <f t="shared" ref="BK137:BK200" si="250">IF($B137="","",IF(BJ137="","",IF($L$4="Media aritmética",(BJ137&lt;=$C137)*($H$5/$C$5)+(BJ137&gt;$C137)*0,IF(AND(ROUND(AVERAGE($D137,$F137,$H137,$J137,$L137,$N137,$P137,$R137,$T137,$V137,$X137,$Z137,$AB137,$AD137,$AF137,$AH137,$AJ137,AL137,AN137,AP137,AR137,AT137,AV137,AX137,AZ137,BB137,BD137,BF137,BH137,BJ137),2)-$C137/2&lt;=BJ137,(ROUND(AVERAGE($D137,$F137,$H137,$J137,$L137,$N137,$P137,$R137,$T137,$V137,$X137,$Z137,$AB137,$AD137,$AF137,$AH137,$AJ137,AL137,AN137,AP137,AR137,AT137,AV137,AX137,AZ137,BB137,BD137,BF137,BH137,BJ137),2)+$C137/2&gt;BJ137)),($H$5/$C$5),0))))</f>
        <v/>
      </c>
      <c r="BM137" s="426">
        <f t="shared" ref="BM137:BM144" si="251">_xlfn.STDEV.P(D137,H137,L137,F137)</f>
        <v>129065.39640184779</v>
      </c>
      <c r="BN137" s="429">
        <f t="shared" ref="BN137:BN144" si="252">AVERAGE(D137,H137,L137,F137)</f>
        <v>1085780.7368454651</v>
      </c>
      <c r="BO137" s="430">
        <f t="shared" ref="BO137:BO144" si="253">+BN137-(BM137/2)</f>
        <v>1021248.0386445413</v>
      </c>
      <c r="BP137" s="430">
        <f t="shared" ref="BP137:BP144" si="254">+BN137+(BM137/2)</f>
        <v>1150313.435046389</v>
      </c>
      <c r="BR137" s="536">
        <f t="shared" si="217"/>
        <v>1045988.8587286125</v>
      </c>
      <c r="BS137" s="426">
        <f t="shared" si="218"/>
        <v>168079.34737958494</v>
      </c>
      <c r="BT137" s="430">
        <f t="shared" si="219"/>
        <v>1130028.5324184049</v>
      </c>
      <c r="BU137" s="430">
        <f t="shared" si="220"/>
        <v>961949.18503882003</v>
      </c>
    </row>
    <row r="138" spans="1:73" s="66" customFormat="1" ht="21" customHeight="1">
      <c r="A138" s="238">
        <v>3</v>
      </c>
      <c r="B138" s="283" t="s">
        <v>421</v>
      </c>
      <c r="C138" s="364">
        <f t="shared" si="188"/>
        <v>59725.14</v>
      </c>
      <c r="D138" s="281"/>
      <c r="E138" s="280" t="str">
        <f t="shared" si="221"/>
        <v/>
      </c>
      <c r="F138" s="281">
        <v>1492245.4290577779</v>
      </c>
      <c r="G138" s="280">
        <f t="shared" si="222"/>
        <v>8.8888888888888893</v>
      </c>
      <c r="H138" s="281">
        <v>1557042.8275283473</v>
      </c>
      <c r="I138" s="280">
        <f t="shared" si="223"/>
        <v>0</v>
      </c>
      <c r="J138" s="281">
        <v>1554094.2319866666</v>
      </c>
      <c r="K138" s="280">
        <f t="shared" si="224"/>
        <v>0</v>
      </c>
      <c r="L138" s="281">
        <v>1395396.1644866667</v>
      </c>
      <c r="M138" s="280">
        <f t="shared" si="225"/>
        <v>0</v>
      </c>
      <c r="N138" s="281">
        <v>1471109.9342266666</v>
      </c>
      <c r="O138" s="280">
        <f t="shared" si="226"/>
        <v>8.8888888888888893</v>
      </c>
      <c r="P138" s="281" t="str">
        <f t="shared" si="189"/>
        <v/>
      </c>
      <c r="Q138" s="280" t="str">
        <f t="shared" si="227"/>
        <v/>
      </c>
      <c r="R138" s="281" t="str">
        <f t="shared" si="190"/>
        <v/>
      </c>
      <c r="S138" s="280" t="str">
        <f t="shared" si="228"/>
        <v/>
      </c>
      <c r="T138" s="281" t="str">
        <f t="shared" si="191"/>
        <v/>
      </c>
      <c r="U138" s="280" t="str">
        <f t="shared" si="229"/>
        <v/>
      </c>
      <c r="V138" s="281" t="str">
        <f t="shared" si="192"/>
        <v/>
      </c>
      <c r="W138" s="280" t="str">
        <f t="shared" si="230"/>
        <v/>
      </c>
      <c r="X138" s="281" t="str">
        <f t="shared" si="193"/>
        <v/>
      </c>
      <c r="Y138" s="280" t="str">
        <f t="shared" si="231"/>
        <v/>
      </c>
      <c r="Z138" s="281" t="str">
        <f t="shared" si="194"/>
        <v/>
      </c>
      <c r="AA138" s="280" t="str">
        <f t="shared" si="232"/>
        <v/>
      </c>
      <c r="AB138" s="281" t="str">
        <f t="shared" si="195"/>
        <v/>
      </c>
      <c r="AC138" s="280" t="str">
        <f t="shared" si="233"/>
        <v/>
      </c>
      <c r="AD138" s="281" t="str">
        <f t="shared" si="196"/>
        <v/>
      </c>
      <c r="AE138" s="280" t="str">
        <f t="shared" si="234"/>
        <v/>
      </c>
      <c r="AF138" s="281" t="str">
        <f t="shared" si="197"/>
        <v/>
      </c>
      <c r="AG138" s="280" t="str">
        <f t="shared" si="235"/>
        <v/>
      </c>
      <c r="AH138" s="281" t="str">
        <f t="shared" si="198"/>
        <v/>
      </c>
      <c r="AI138" s="280" t="str">
        <f t="shared" si="236"/>
        <v/>
      </c>
      <c r="AJ138" s="281" t="str">
        <f t="shared" si="199"/>
        <v/>
      </c>
      <c r="AK138" s="280" t="str">
        <f t="shared" si="237"/>
        <v/>
      </c>
      <c r="AL138" s="281" t="str">
        <f t="shared" si="200"/>
        <v/>
      </c>
      <c r="AM138" s="280" t="str">
        <f t="shared" si="238"/>
        <v/>
      </c>
      <c r="AN138" s="281" t="str">
        <f t="shared" si="201"/>
        <v/>
      </c>
      <c r="AO138" s="280" t="str">
        <f t="shared" si="239"/>
        <v/>
      </c>
      <c r="AP138" s="281" t="str">
        <f t="shared" si="202"/>
        <v/>
      </c>
      <c r="AQ138" s="280" t="str">
        <f t="shared" si="240"/>
        <v/>
      </c>
      <c r="AR138" s="281" t="str">
        <f t="shared" si="203"/>
        <v/>
      </c>
      <c r="AS138" s="280" t="str">
        <f t="shared" si="241"/>
        <v/>
      </c>
      <c r="AT138" s="281" t="str">
        <f t="shared" si="204"/>
        <v/>
      </c>
      <c r="AU138" s="280" t="str">
        <f t="shared" si="242"/>
        <v/>
      </c>
      <c r="AV138" s="281" t="str">
        <f t="shared" si="205"/>
        <v/>
      </c>
      <c r="AW138" s="280" t="str">
        <f t="shared" si="243"/>
        <v/>
      </c>
      <c r="AX138" s="281" t="str">
        <f t="shared" si="206"/>
        <v/>
      </c>
      <c r="AY138" s="280" t="str">
        <f t="shared" si="244"/>
        <v/>
      </c>
      <c r="AZ138" s="281" t="str">
        <f t="shared" si="207"/>
        <v/>
      </c>
      <c r="BA138" s="280" t="str">
        <f t="shared" si="245"/>
        <v/>
      </c>
      <c r="BB138" s="281" t="str">
        <f t="shared" si="208"/>
        <v/>
      </c>
      <c r="BC138" s="280" t="str">
        <f t="shared" si="246"/>
        <v/>
      </c>
      <c r="BD138" s="281" t="str">
        <f t="shared" si="209"/>
        <v/>
      </c>
      <c r="BE138" s="280" t="str">
        <f t="shared" si="247"/>
        <v/>
      </c>
      <c r="BF138" s="75" t="str">
        <f t="shared" si="210"/>
        <v/>
      </c>
      <c r="BG138" s="78" t="str">
        <f t="shared" si="248"/>
        <v/>
      </c>
      <c r="BH138" s="75" t="str">
        <f t="shared" si="211"/>
        <v/>
      </c>
      <c r="BI138" s="78" t="str">
        <f t="shared" si="249"/>
        <v/>
      </c>
      <c r="BJ138" s="75" t="str">
        <f t="shared" si="212"/>
        <v/>
      </c>
      <c r="BK138" s="78" t="str">
        <f t="shared" si="250"/>
        <v/>
      </c>
      <c r="BM138" s="426">
        <f t="shared" si="251"/>
        <v>66422.993482870792</v>
      </c>
      <c r="BN138" s="429">
        <f t="shared" si="252"/>
        <v>1481561.4736909308</v>
      </c>
      <c r="BO138" s="430">
        <f t="shared" si="253"/>
        <v>1448349.9769494953</v>
      </c>
      <c r="BP138" s="430">
        <f t="shared" si="254"/>
        <v>1514772.9704323662</v>
      </c>
      <c r="BR138" s="536">
        <f t="shared" si="217"/>
        <v>1493977.7174572251</v>
      </c>
      <c r="BS138" s="426">
        <f t="shared" si="218"/>
        <v>59725.141015349625</v>
      </c>
      <c r="BT138" s="430">
        <f t="shared" si="219"/>
        <v>1523840.2879648998</v>
      </c>
      <c r="BU138" s="430">
        <f t="shared" si="220"/>
        <v>1464115.1469495504</v>
      </c>
    </row>
    <row r="139" spans="1:73" s="66" customFormat="1" ht="21" customHeight="1">
      <c r="A139" s="238">
        <v>4</v>
      </c>
      <c r="B139" s="283" t="s">
        <v>422</v>
      </c>
      <c r="C139" s="364">
        <f t="shared" si="188"/>
        <v>224986.21</v>
      </c>
      <c r="D139" s="281"/>
      <c r="E139" s="280" t="str">
        <f t="shared" si="221"/>
        <v/>
      </c>
      <c r="F139" s="281">
        <v>706122.71452888893</v>
      </c>
      <c r="G139" s="280">
        <f t="shared" si="222"/>
        <v>0</v>
      </c>
      <c r="H139" s="281">
        <v>1203521.4137641736</v>
      </c>
      <c r="I139" s="280">
        <f t="shared" si="223"/>
        <v>0</v>
      </c>
      <c r="J139" s="281">
        <v>737047.11599333328</v>
      </c>
      <c r="K139" s="280">
        <f t="shared" si="224"/>
        <v>0</v>
      </c>
      <c r="L139" s="281">
        <v>1147698.0822433333</v>
      </c>
      <c r="M139" s="280">
        <f t="shared" si="225"/>
        <v>0</v>
      </c>
      <c r="N139" s="281">
        <v>1185554.9671133333</v>
      </c>
      <c r="O139" s="280">
        <f t="shared" si="226"/>
        <v>0</v>
      </c>
      <c r="P139" s="281" t="str">
        <f t="shared" si="189"/>
        <v/>
      </c>
      <c r="Q139" s="280" t="str">
        <f t="shared" si="227"/>
        <v/>
      </c>
      <c r="R139" s="281" t="str">
        <f t="shared" si="190"/>
        <v/>
      </c>
      <c r="S139" s="280" t="str">
        <f t="shared" si="228"/>
        <v/>
      </c>
      <c r="T139" s="281" t="str">
        <f t="shared" si="191"/>
        <v/>
      </c>
      <c r="U139" s="280" t="str">
        <f t="shared" si="229"/>
        <v/>
      </c>
      <c r="V139" s="281" t="str">
        <f t="shared" si="192"/>
        <v/>
      </c>
      <c r="W139" s="280" t="str">
        <f t="shared" si="230"/>
        <v/>
      </c>
      <c r="X139" s="281" t="str">
        <f t="shared" si="193"/>
        <v/>
      </c>
      <c r="Y139" s="280" t="str">
        <f t="shared" si="231"/>
        <v/>
      </c>
      <c r="Z139" s="281" t="str">
        <f t="shared" si="194"/>
        <v/>
      </c>
      <c r="AA139" s="280" t="str">
        <f t="shared" si="232"/>
        <v/>
      </c>
      <c r="AB139" s="281" t="str">
        <f t="shared" si="195"/>
        <v/>
      </c>
      <c r="AC139" s="280" t="str">
        <f t="shared" si="233"/>
        <v/>
      </c>
      <c r="AD139" s="281" t="str">
        <f t="shared" si="196"/>
        <v/>
      </c>
      <c r="AE139" s="280" t="str">
        <f t="shared" si="234"/>
        <v/>
      </c>
      <c r="AF139" s="281" t="str">
        <f t="shared" si="197"/>
        <v/>
      </c>
      <c r="AG139" s="280" t="str">
        <f t="shared" si="235"/>
        <v/>
      </c>
      <c r="AH139" s="281" t="str">
        <f t="shared" si="198"/>
        <v/>
      </c>
      <c r="AI139" s="280" t="str">
        <f t="shared" si="236"/>
        <v/>
      </c>
      <c r="AJ139" s="281" t="str">
        <f t="shared" si="199"/>
        <v/>
      </c>
      <c r="AK139" s="280" t="str">
        <f t="shared" si="237"/>
        <v/>
      </c>
      <c r="AL139" s="281" t="str">
        <f t="shared" si="200"/>
        <v/>
      </c>
      <c r="AM139" s="280" t="str">
        <f t="shared" si="238"/>
        <v/>
      </c>
      <c r="AN139" s="281" t="str">
        <f t="shared" si="201"/>
        <v/>
      </c>
      <c r="AO139" s="280" t="str">
        <f t="shared" si="239"/>
        <v/>
      </c>
      <c r="AP139" s="281" t="str">
        <f t="shared" si="202"/>
        <v/>
      </c>
      <c r="AQ139" s="280" t="str">
        <f t="shared" si="240"/>
        <v/>
      </c>
      <c r="AR139" s="281" t="str">
        <f t="shared" si="203"/>
        <v/>
      </c>
      <c r="AS139" s="280" t="str">
        <f t="shared" si="241"/>
        <v/>
      </c>
      <c r="AT139" s="281" t="str">
        <f t="shared" si="204"/>
        <v/>
      </c>
      <c r="AU139" s="280" t="str">
        <f t="shared" si="242"/>
        <v/>
      </c>
      <c r="AV139" s="281" t="str">
        <f t="shared" si="205"/>
        <v/>
      </c>
      <c r="AW139" s="280" t="str">
        <f t="shared" si="243"/>
        <v/>
      </c>
      <c r="AX139" s="281" t="str">
        <f t="shared" si="206"/>
        <v/>
      </c>
      <c r="AY139" s="280" t="str">
        <f t="shared" si="244"/>
        <v/>
      </c>
      <c r="AZ139" s="281" t="str">
        <f t="shared" si="207"/>
        <v/>
      </c>
      <c r="BA139" s="280" t="str">
        <f t="shared" si="245"/>
        <v/>
      </c>
      <c r="BB139" s="281" t="str">
        <f t="shared" si="208"/>
        <v/>
      </c>
      <c r="BC139" s="280" t="str">
        <f t="shared" si="246"/>
        <v/>
      </c>
      <c r="BD139" s="281" t="str">
        <f t="shared" si="209"/>
        <v/>
      </c>
      <c r="BE139" s="280" t="str">
        <f t="shared" si="247"/>
        <v/>
      </c>
      <c r="BF139" s="75" t="str">
        <f t="shared" si="210"/>
        <v/>
      </c>
      <c r="BG139" s="78" t="str">
        <f t="shared" si="248"/>
        <v/>
      </c>
      <c r="BH139" s="75" t="str">
        <f t="shared" si="211"/>
        <v/>
      </c>
      <c r="BI139" s="78" t="str">
        <f t="shared" si="249"/>
        <v/>
      </c>
      <c r="BJ139" s="75" t="str">
        <f t="shared" si="212"/>
        <v/>
      </c>
      <c r="BK139" s="78" t="str">
        <f t="shared" si="250"/>
        <v/>
      </c>
      <c r="BM139" s="426">
        <f t="shared" si="251"/>
        <v>222488.58040986871</v>
      </c>
      <c r="BN139" s="429">
        <f t="shared" si="252"/>
        <v>1019114.0701787985</v>
      </c>
      <c r="BO139" s="430">
        <f t="shared" si="253"/>
        <v>907869.77997386421</v>
      </c>
      <c r="BP139" s="430">
        <f t="shared" si="254"/>
        <v>1130358.3603837329</v>
      </c>
      <c r="BR139" s="536">
        <f t="shared" si="217"/>
        <v>995988.85872861254</v>
      </c>
      <c r="BS139" s="426">
        <f t="shared" si="218"/>
        <v>224986.20714663959</v>
      </c>
      <c r="BT139" s="430">
        <f t="shared" si="219"/>
        <v>1108481.9623019323</v>
      </c>
      <c r="BU139" s="430">
        <f t="shared" si="220"/>
        <v>883495.75515529281</v>
      </c>
    </row>
    <row r="140" spans="1:73" s="66" customFormat="1" ht="21" customHeight="1">
      <c r="A140" s="238">
        <v>5</v>
      </c>
      <c r="B140" s="283" t="s">
        <v>423</v>
      </c>
      <c r="C140" s="364">
        <f t="shared" si="188"/>
        <v>71898.7</v>
      </c>
      <c r="D140" s="281"/>
      <c r="E140" s="280" t="str">
        <f t="shared" si="221"/>
        <v/>
      </c>
      <c r="F140" s="281">
        <v>1492245.4290577779</v>
      </c>
      <c r="G140" s="280">
        <f t="shared" si="222"/>
        <v>8.8888888888888893</v>
      </c>
      <c r="H140" s="281">
        <v>1557042.8275283473</v>
      </c>
      <c r="I140" s="280">
        <f t="shared" si="223"/>
        <v>0</v>
      </c>
      <c r="J140" s="281">
        <v>1604094.2319866666</v>
      </c>
      <c r="K140" s="280">
        <f t="shared" si="224"/>
        <v>0</v>
      </c>
      <c r="L140" s="281">
        <v>1395396.1644866667</v>
      </c>
      <c r="M140" s="280">
        <f t="shared" si="225"/>
        <v>0</v>
      </c>
      <c r="N140" s="281">
        <v>1471109.9342266666</v>
      </c>
      <c r="O140" s="280">
        <f t="shared" si="226"/>
        <v>8.8888888888888893</v>
      </c>
      <c r="P140" s="281" t="str">
        <f t="shared" si="189"/>
        <v/>
      </c>
      <c r="Q140" s="280" t="str">
        <f t="shared" si="227"/>
        <v/>
      </c>
      <c r="R140" s="281" t="str">
        <f t="shared" si="190"/>
        <v/>
      </c>
      <c r="S140" s="280" t="str">
        <f t="shared" si="228"/>
        <v/>
      </c>
      <c r="T140" s="281" t="str">
        <f t="shared" si="191"/>
        <v/>
      </c>
      <c r="U140" s="280" t="str">
        <f t="shared" si="229"/>
        <v/>
      </c>
      <c r="V140" s="281" t="str">
        <f t="shared" si="192"/>
        <v/>
      </c>
      <c r="W140" s="280" t="str">
        <f t="shared" si="230"/>
        <v/>
      </c>
      <c r="X140" s="281" t="str">
        <f t="shared" si="193"/>
        <v/>
      </c>
      <c r="Y140" s="280" t="str">
        <f t="shared" si="231"/>
        <v/>
      </c>
      <c r="Z140" s="281" t="str">
        <f t="shared" si="194"/>
        <v/>
      </c>
      <c r="AA140" s="280" t="str">
        <f t="shared" si="232"/>
        <v/>
      </c>
      <c r="AB140" s="281" t="str">
        <f t="shared" si="195"/>
        <v/>
      </c>
      <c r="AC140" s="280" t="str">
        <f t="shared" si="233"/>
        <v/>
      </c>
      <c r="AD140" s="281" t="str">
        <f t="shared" si="196"/>
        <v/>
      </c>
      <c r="AE140" s="280" t="str">
        <f t="shared" si="234"/>
        <v/>
      </c>
      <c r="AF140" s="281" t="str">
        <f t="shared" si="197"/>
        <v/>
      </c>
      <c r="AG140" s="280" t="str">
        <f t="shared" si="235"/>
        <v/>
      </c>
      <c r="AH140" s="281" t="str">
        <f t="shared" si="198"/>
        <v/>
      </c>
      <c r="AI140" s="280" t="str">
        <f t="shared" si="236"/>
        <v/>
      </c>
      <c r="AJ140" s="281" t="str">
        <f t="shared" si="199"/>
        <v/>
      </c>
      <c r="AK140" s="280" t="str">
        <f t="shared" si="237"/>
        <v/>
      </c>
      <c r="AL140" s="281" t="str">
        <f t="shared" si="200"/>
        <v/>
      </c>
      <c r="AM140" s="280" t="str">
        <f t="shared" si="238"/>
        <v/>
      </c>
      <c r="AN140" s="281" t="str">
        <f t="shared" si="201"/>
        <v/>
      </c>
      <c r="AO140" s="280" t="str">
        <f t="shared" si="239"/>
        <v/>
      </c>
      <c r="AP140" s="281" t="str">
        <f t="shared" si="202"/>
        <v/>
      </c>
      <c r="AQ140" s="280" t="str">
        <f t="shared" si="240"/>
        <v/>
      </c>
      <c r="AR140" s="281" t="str">
        <f t="shared" si="203"/>
        <v/>
      </c>
      <c r="AS140" s="280" t="str">
        <f t="shared" si="241"/>
        <v/>
      </c>
      <c r="AT140" s="281" t="str">
        <f t="shared" si="204"/>
        <v/>
      </c>
      <c r="AU140" s="280" t="str">
        <f t="shared" si="242"/>
        <v/>
      </c>
      <c r="AV140" s="281" t="str">
        <f t="shared" si="205"/>
        <v/>
      </c>
      <c r="AW140" s="280" t="str">
        <f t="shared" si="243"/>
        <v/>
      </c>
      <c r="AX140" s="281" t="str">
        <f t="shared" si="206"/>
        <v/>
      </c>
      <c r="AY140" s="280" t="str">
        <f t="shared" si="244"/>
        <v/>
      </c>
      <c r="AZ140" s="281" t="str">
        <f t="shared" si="207"/>
        <v/>
      </c>
      <c r="BA140" s="280" t="str">
        <f t="shared" si="245"/>
        <v/>
      </c>
      <c r="BB140" s="281" t="str">
        <f t="shared" si="208"/>
        <v/>
      </c>
      <c r="BC140" s="280" t="str">
        <f t="shared" si="246"/>
        <v/>
      </c>
      <c r="BD140" s="281" t="str">
        <f t="shared" si="209"/>
        <v/>
      </c>
      <c r="BE140" s="280" t="str">
        <f t="shared" si="247"/>
        <v/>
      </c>
      <c r="BF140" s="75" t="str">
        <f t="shared" si="210"/>
        <v/>
      </c>
      <c r="BG140" s="78" t="str">
        <f t="shared" si="248"/>
        <v/>
      </c>
      <c r="BH140" s="75" t="str">
        <f t="shared" si="211"/>
        <v/>
      </c>
      <c r="BI140" s="78" t="str">
        <f t="shared" si="249"/>
        <v/>
      </c>
      <c r="BJ140" s="75" t="str">
        <f t="shared" si="212"/>
        <v/>
      </c>
      <c r="BK140" s="78" t="str">
        <f t="shared" si="250"/>
        <v/>
      </c>
      <c r="BM140" s="426">
        <f t="shared" si="251"/>
        <v>66422.993482870792</v>
      </c>
      <c r="BN140" s="429">
        <f t="shared" si="252"/>
        <v>1481561.4736909308</v>
      </c>
      <c r="BO140" s="430">
        <f t="shared" si="253"/>
        <v>1448349.9769494953</v>
      </c>
      <c r="BP140" s="430">
        <f t="shared" si="254"/>
        <v>1514772.9704323662</v>
      </c>
      <c r="BR140" s="536">
        <f t="shared" si="217"/>
        <v>1503977.7174572251</v>
      </c>
      <c r="BS140" s="426">
        <f t="shared" si="218"/>
        <v>71898.697901229258</v>
      </c>
      <c r="BT140" s="430">
        <f t="shared" si="219"/>
        <v>1539927.0664078398</v>
      </c>
      <c r="BU140" s="430">
        <f t="shared" si="220"/>
        <v>1468028.3685066104</v>
      </c>
    </row>
    <row r="141" spans="1:73" s="66" customFormat="1" ht="21" customHeight="1">
      <c r="A141" s="238">
        <v>6</v>
      </c>
      <c r="B141" s="283" t="s">
        <v>424</v>
      </c>
      <c r="C141" s="364">
        <f t="shared" si="188"/>
        <v>220479.61</v>
      </c>
      <c r="D141" s="281"/>
      <c r="E141" s="280" t="str">
        <f t="shared" si="221"/>
        <v/>
      </c>
      <c r="F141" s="281">
        <v>706122.71452888893</v>
      </c>
      <c r="G141" s="280">
        <f t="shared" si="222"/>
        <v>0</v>
      </c>
      <c r="H141" s="281">
        <v>1203521.4137641736</v>
      </c>
      <c r="I141" s="280">
        <f t="shared" si="223"/>
        <v>0</v>
      </c>
      <c r="J141" s="281">
        <v>757047.11599333328</v>
      </c>
      <c r="K141" s="280">
        <f t="shared" si="224"/>
        <v>0</v>
      </c>
      <c r="L141" s="281">
        <v>1147698.0822433333</v>
      </c>
      <c r="M141" s="280">
        <f t="shared" si="225"/>
        <v>0</v>
      </c>
      <c r="N141" s="281">
        <v>1185554.9671133333</v>
      </c>
      <c r="O141" s="280">
        <f t="shared" si="226"/>
        <v>0</v>
      </c>
      <c r="P141" s="281" t="str">
        <f t="shared" si="189"/>
        <v/>
      </c>
      <c r="Q141" s="280" t="str">
        <f t="shared" si="227"/>
        <v/>
      </c>
      <c r="R141" s="281" t="str">
        <f t="shared" si="190"/>
        <v/>
      </c>
      <c r="S141" s="280" t="str">
        <f t="shared" si="228"/>
        <v/>
      </c>
      <c r="T141" s="281" t="str">
        <f t="shared" si="191"/>
        <v/>
      </c>
      <c r="U141" s="280" t="str">
        <f t="shared" si="229"/>
        <v/>
      </c>
      <c r="V141" s="281" t="str">
        <f t="shared" si="192"/>
        <v/>
      </c>
      <c r="W141" s="280" t="str">
        <f t="shared" si="230"/>
        <v/>
      </c>
      <c r="X141" s="281" t="str">
        <f t="shared" si="193"/>
        <v/>
      </c>
      <c r="Y141" s="280" t="str">
        <f t="shared" si="231"/>
        <v/>
      </c>
      <c r="Z141" s="281" t="str">
        <f t="shared" si="194"/>
        <v/>
      </c>
      <c r="AA141" s="280" t="str">
        <f t="shared" si="232"/>
        <v/>
      </c>
      <c r="AB141" s="281" t="str">
        <f t="shared" si="195"/>
        <v/>
      </c>
      <c r="AC141" s="280" t="str">
        <f t="shared" si="233"/>
        <v/>
      </c>
      <c r="AD141" s="281" t="str">
        <f t="shared" si="196"/>
        <v/>
      </c>
      <c r="AE141" s="280" t="str">
        <f t="shared" si="234"/>
        <v/>
      </c>
      <c r="AF141" s="281" t="str">
        <f t="shared" si="197"/>
        <v/>
      </c>
      <c r="AG141" s="280" t="str">
        <f t="shared" si="235"/>
        <v/>
      </c>
      <c r="AH141" s="281" t="str">
        <f t="shared" si="198"/>
        <v/>
      </c>
      <c r="AI141" s="280" t="str">
        <f t="shared" si="236"/>
        <v/>
      </c>
      <c r="AJ141" s="281" t="str">
        <f t="shared" si="199"/>
        <v/>
      </c>
      <c r="AK141" s="280" t="str">
        <f t="shared" si="237"/>
        <v/>
      </c>
      <c r="AL141" s="281" t="str">
        <f t="shared" si="200"/>
        <v/>
      </c>
      <c r="AM141" s="280" t="str">
        <f t="shared" si="238"/>
        <v/>
      </c>
      <c r="AN141" s="281" t="str">
        <f t="shared" si="201"/>
        <v/>
      </c>
      <c r="AO141" s="280" t="str">
        <f t="shared" si="239"/>
        <v/>
      </c>
      <c r="AP141" s="281" t="str">
        <f t="shared" si="202"/>
        <v/>
      </c>
      <c r="AQ141" s="280" t="str">
        <f t="shared" si="240"/>
        <v/>
      </c>
      <c r="AR141" s="281" t="str">
        <f t="shared" si="203"/>
        <v/>
      </c>
      <c r="AS141" s="280" t="str">
        <f t="shared" si="241"/>
        <v/>
      </c>
      <c r="AT141" s="281" t="str">
        <f t="shared" si="204"/>
        <v/>
      </c>
      <c r="AU141" s="280" t="str">
        <f t="shared" si="242"/>
        <v/>
      </c>
      <c r="AV141" s="281" t="str">
        <f t="shared" si="205"/>
        <v/>
      </c>
      <c r="AW141" s="280" t="str">
        <f t="shared" si="243"/>
        <v/>
      </c>
      <c r="AX141" s="281" t="str">
        <f t="shared" si="206"/>
        <v/>
      </c>
      <c r="AY141" s="280" t="str">
        <f t="shared" si="244"/>
        <v/>
      </c>
      <c r="AZ141" s="281" t="str">
        <f t="shared" si="207"/>
        <v/>
      </c>
      <c r="BA141" s="280" t="str">
        <f t="shared" si="245"/>
        <v/>
      </c>
      <c r="BB141" s="281" t="str">
        <f t="shared" si="208"/>
        <v/>
      </c>
      <c r="BC141" s="280" t="str">
        <f t="shared" si="246"/>
        <v/>
      </c>
      <c r="BD141" s="281" t="str">
        <f t="shared" si="209"/>
        <v/>
      </c>
      <c r="BE141" s="280" t="str">
        <f t="shared" si="247"/>
        <v/>
      </c>
      <c r="BF141" s="75" t="str">
        <f t="shared" si="210"/>
        <v/>
      </c>
      <c r="BG141" s="78" t="str">
        <f t="shared" si="248"/>
        <v/>
      </c>
      <c r="BH141" s="75" t="str">
        <f t="shared" si="211"/>
        <v/>
      </c>
      <c r="BI141" s="78" t="str">
        <f t="shared" si="249"/>
        <v/>
      </c>
      <c r="BJ141" s="75" t="str">
        <f t="shared" si="212"/>
        <v/>
      </c>
      <c r="BK141" s="78" t="str">
        <f t="shared" si="250"/>
        <v/>
      </c>
      <c r="BM141" s="426">
        <f t="shared" si="251"/>
        <v>222488.58040986871</v>
      </c>
      <c r="BN141" s="429">
        <f t="shared" si="252"/>
        <v>1019114.0701787985</v>
      </c>
      <c r="BO141" s="430">
        <f t="shared" si="253"/>
        <v>907869.77997386421</v>
      </c>
      <c r="BP141" s="430">
        <f t="shared" si="254"/>
        <v>1130358.3603837329</v>
      </c>
      <c r="BR141" s="536">
        <f t="shared" si="217"/>
        <v>999988.85872861254</v>
      </c>
      <c r="BS141" s="426">
        <f t="shared" si="218"/>
        <v>220479.61235531117</v>
      </c>
      <c r="BT141" s="430">
        <f t="shared" si="219"/>
        <v>1110228.664906268</v>
      </c>
      <c r="BU141" s="430">
        <f t="shared" si="220"/>
        <v>889749.05255095696</v>
      </c>
    </row>
    <row r="142" spans="1:73" s="66" customFormat="1" ht="21" customHeight="1">
      <c r="A142" s="238">
        <v>7</v>
      </c>
      <c r="B142" s="283" t="s">
        <v>425</v>
      </c>
      <c r="C142" s="364">
        <f t="shared" si="188"/>
        <v>272849.03999999998</v>
      </c>
      <c r="D142" s="281"/>
      <c r="E142" s="280" t="str">
        <f t="shared" si="221"/>
        <v/>
      </c>
      <c r="F142" s="281">
        <v>706122.71452888893</v>
      </c>
      <c r="G142" s="280">
        <f t="shared" si="222"/>
        <v>0</v>
      </c>
      <c r="H142" s="281">
        <v>1203521.4137641736</v>
      </c>
      <c r="I142" s="280">
        <f t="shared" si="223"/>
        <v>0</v>
      </c>
      <c r="J142" s="281">
        <v>557047.11599333328</v>
      </c>
      <c r="K142" s="280">
        <f t="shared" si="224"/>
        <v>0</v>
      </c>
      <c r="L142" s="281">
        <v>1147698.0822433333</v>
      </c>
      <c r="M142" s="280">
        <f t="shared" si="225"/>
        <v>0</v>
      </c>
      <c r="N142" s="281">
        <v>1185554.9671133333</v>
      </c>
      <c r="O142" s="280">
        <f t="shared" si="226"/>
        <v>0</v>
      </c>
      <c r="P142" s="281" t="str">
        <f t="shared" si="189"/>
        <v/>
      </c>
      <c r="Q142" s="280" t="str">
        <f t="shared" si="227"/>
        <v/>
      </c>
      <c r="R142" s="281" t="str">
        <f t="shared" si="190"/>
        <v/>
      </c>
      <c r="S142" s="280" t="str">
        <f t="shared" si="228"/>
        <v/>
      </c>
      <c r="T142" s="281" t="str">
        <f t="shared" si="191"/>
        <v/>
      </c>
      <c r="U142" s="280" t="str">
        <f t="shared" si="229"/>
        <v/>
      </c>
      <c r="V142" s="281" t="str">
        <f t="shared" si="192"/>
        <v/>
      </c>
      <c r="W142" s="280" t="str">
        <f t="shared" si="230"/>
        <v/>
      </c>
      <c r="X142" s="281" t="str">
        <f t="shared" si="193"/>
        <v/>
      </c>
      <c r="Y142" s="280" t="str">
        <f t="shared" si="231"/>
        <v/>
      </c>
      <c r="Z142" s="281" t="str">
        <f t="shared" si="194"/>
        <v/>
      </c>
      <c r="AA142" s="280" t="str">
        <f t="shared" si="232"/>
        <v/>
      </c>
      <c r="AB142" s="281" t="str">
        <f t="shared" si="195"/>
        <v/>
      </c>
      <c r="AC142" s="280" t="str">
        <f t="shared" si="233"/>
        <v/>
      </c>
      <c r="AD142" s="281" t="str">
        <f t="shared" si="196"/>
        <v/>
      </c>
      <c r="AE142" s="280" t="str">
        <f t="shared" si="234"/>
        <v/>
      </c>
      <c r="AF142" s="281" t="str">
        <f t="shared" si="197"/>
        <v/>
      </c>
      <c r="AG142" s="280" t="str">
        <f t="shared" si="235"/>
        <v/>
      </c>
      <c r="AH142" s="281" t="str">
        <f t="shared" si="198"/>
        <v/>
      </c>
      <c r="AI142" s="280" t="str">
        <f t="shared" si="236"/>
        <v/>
      </c>
      <c r="AJ142" s="281" t="str">
        <f t="shared" si="199"/>
        <v/>
      </c>
      <c r="AK142" s="280" t="str">
        <f t="shared" si="237"/>
        <v/>
      </c>
      <c r="AL142" s="281" t="str">
        <f t="shared" si="200"/>
        <v/>
      </c>
      <c r="AM142" s="280" t="str">
        <f t="shared" si="238"/>
        <v/>
      </c>
      <c r="AN142" s="281" t="str">
        <f t="shared" si="201"/>
        <v/>
      </c>
      <c r="AO142" s="280" t="str">
        <f t="shared" si="239"/>
        <v/>
      </c>
      <c r="AP142" s="281" t="str">
        <f t="shared" si="202"/>
        <v/>
      </c>
      <c r="AQ142" s="280" t="str">
        <f t="shared" si="240"/>
        <v/>
      </c>
      <c r="AR142" s="281" t="str">
        <f t="shared" si="203"/>
        <v/>
      </c>
      <c r="AS142" s="280" t="str">
        <f t="shared" si="241"/>
        <v/>
      </c>
      <c r="AT142" s="281" t="str">
        <f t="shared" si="204"/>
        <v/>
      </c>
      <c r="AU142" s="280" t="str">
        <f t="shared" si="242"/>
        <v/>
      </c>
      <c r="AV142" s="281" t="str">
        <f t="shared" si="205"/>
        <v/>
      </c>
      <c r="AW142" s="280" t="str">
        <f t="shared" si="243"/>
        <v/>
      </c>
      <c r="AX142" s="281" t="str">
        <f t="shared" si="206"/>
        <v/>
      </c>
      <c r="AY142" s="280" t="str">
        <f t="shared" si="244"/>
        <v/>
      </c>
      <c r="AZ142" s="281" t="str">
        <f t="shared" si="207"/>
        <v/>
      </c>
      <c r="BA142" s="280" t="str">
        <f t="shared" si="245"/>
        <v/>
      </c>
      <c r="BB142" s="281" t="str">
        <f t="shared" si="208"/>
        <v/>
      </c>
      <c r="BC142" s="280" t="str">
        <f t="shared" si="246"/>
        <v/>
      </c>
      <c r="BD142" s="281" t="str">
        <f t="shared" si="209"/>
        <v/>
      </c>
      <c r="BE142" s="280" t="str">
        <f t="shared" si="247"/>
        <v/>
      </c>
      <c r="BF142" s="75" t="str">
        <f t="shared" si="210"/>
        <v/>
      </c>
      <c r="BG142" s="78" t="str">
        <f t="shared" si="248"/>
        <v/>
      </c>
      <c r="BH142" s="75" t="str">
        <f t="shared" si="211"/>
        <v/>
      </c>
      <c r="BI142" s="78" t="str">
        <f t="shared" si="249"/>
        <v/>
      </c>
      <c r="BJ142" s="75" t="str">
        <f t="shared" si="212"/>
        <v/>
      </c>
      <c r="BK142" s="78" t="str">
        <f t="shared" si="250"/>
        <v/>
      </c>
      <c r="BM142" s="426">
        <f t="shared" si="251"/>
        <v>222488.58040986871</v>
      </c>
      <c r="BN142" s="429">
        <f t="shared" si="252"/>
        <v>1019114.0701787985</v>
      </c>
      <c r="BO142" s="430">
        <f t="shared" si="253"/>
        <v>907869.77997386421</v>
      </c>
      <c r="BP142" s="430">
        <f t="shared" si="254"/>
        <v>1130358.3603837329</v>
      </c>
      <c r="BR142" s="536">
        <f t="shared" si="217"/>
        <v>959988.85872861254</v>
      </c>
      <c r="BS142" s="426">
        <f t="shared" si="218"/>
        <v>272849.04046591517</v>
      </c>
      <c r="BT142" s="430">
        <f t="shared" si="219"/>
        <v>1096413.3789615701</v>
      </c>
      <c r="BU142" s="430">
        <f t="shared" si="220"/>
        <v>823564.33849565499</v>
      </c>
    </row>
    <row r="143" spans="1:73" s="66" customFormat="1" ht="21" customHeight="1">
      <c r="A143" s="238">
        <v>8</v>
      </c>
      <c r="B143" s="283" t="s">
        <v>426</v>
      </c>
      <c r="C143" s="364">
        <f t="shared" si="188"/>
        <v>298879.2</v>
      </c>
      <c r="D143" s="281"/>
      <c r="E143" s="280" t="str">
        <f t="shared" si="221"/>
        <v/>
      </c>
      <c r="F143" s="281">
        <v>606122.71452888893</v>
      </c>
      <c r="G143" s="280">
        <f t="shared" si="222"/>
        <v>0</v>
      </c>
      <c r="H143" s="281">
        <v>1203521.4137641736</v>
      </c>
      <c r="I143" s="280">
        <f t="shared" si="223"/>
        <v>0</v>
      </c>
      <c r="J143" s="281">
        <v>537047.11599333328</v>
      </c>
      <c r="K143" s="280">
        <f t="shared" si="224"/>
        <v>0</v>
      </c>
      <c r="L143" s="281">
        <v>1147698.0822433333</v>
      </c>
      <c r="M143" s="280">
        <f t="shared" si="225"/>
        <v>0</v>
      </c>
      <c r="N143" s="281">
        <v>1185554.9671133333</v>
      </c>
      <c r="O143" s="280">
        <f t="shared" si="226"/>
        <v>0</v>
      </c>
      <c r="P143" s="281" t="str">
        <f t="shared" si="189"/>
        <v/>
      </c>
      <c r="Q143" s="280" t="str">
        <f t="shared" si="227"/>
        <v/>
      </c>
      <c r="R143" s="281" t="str">
        <f t="shared" si="190"/>
        <v/>
      </c>
      <c r="S143" s="280" t="str">
        <f t="shared" si="228"/>
        <v/>
      </c>
      <c r="T143" s="281" t="str">
        <f t="shared" si="191"/>
        <v/>
      </c>
      <c r="U143" s="280" t="str">
        <f t="shared" si="229"/>
        <v/>
      </c>
      <c r="V143" s="281" t="str">
        <f t="shared" si="192"/>
        <v/>
      </c>
      <c r="W143" s="280" t="str">
        <f t="shared" si="230"/>
        <v/>
      </c>
      <c r="X143" s="281" t="str">
        <f t="shared" si="193"/>
        <v/>
      </c>
      <c r="Y143" s="280" t="str">
        <f t="shared" si="231"/>
        <v/>
      </c>
      <c r="Z143" s="281" t="str">
        <f t="shared" si="194"/>
        <v/>
      </c>
      <c r="AA143" s="280" t="str">
        <f t="shared" si="232"/>
        <v/>
      </c>
      <c r="AB143" s="281" t="str">
        <f t="shared" si="195"/>
        <v/>
      </c>
      <c r="AC143" s="280" t="str">
        <f t="shared" si="233"/>
        <v/>
      </c>
      <c r="AD143" s="281" t="str">
        <f t="shared" si="196"/>
        <v/>
      </c>
      <c r="AE143" s="280" t="str">
        <f t="shared" si="234"/>
        <v/>
      </c>
      <c r="AF143" s="281" t="str">
        <f t="shared" si="197"/>
        <v/>
      </c>
      <c r="AG143" s="280" t="str">
        <f t="shared" si="235"/>
        <v/>
      </c>
      <c r="AH143" s="281" t="str">
        <f t="shared" si="198"/>
        <v/>
      </c>
      <c r="AI143" s="280" t="str">
        <f t="shared" si="236"/>
        <v/>
      </c>
      <c r="AJ143" s="281" t="str">
        <f t="shared" si="199"/>
        <v/>
      </c>
      <c r="AK143" s="280" t="str">
        <f t="shared" si="237"/>
        <v/>
      </c>
      <c r="AL143" s="281" t="str">
        <f t="shared" si="200"/>
        <v/>
      </c>
      <c r="AM143" s="280" t="str">
        <f t="shared" si="238"/>
        <v/>
      </c>
      <c r="AN143" s="281" t="str">
        <f t="shared" si="201"/>
        <v/>
      </c>
      <c r="AO143" s="280" t="str">
        <f t="shared" si="239"/>
        <v/>
      </c>
      <c r="AP143" s="281" t="str">
        <f t="shared" si="202"/>
        <v/>
      </c>
      <c r="AQ143" s="280" t="str">
        <f t="shared" si="240"/>
        <v/>
      </c>
      <c r="AR143" s="281" t="str">
        <f t="shared" si="203"/>
        <v/>
      </c>
      <c r="AS143" s="280" t="str">
        <f t="shared" si="241"/>
        <v/>
      </c>
      <c r="AT143" s="281" t="str">
        <f t="shared" si="204"/>
        <v/>
      </c>
      <c r="AU143" s="280" t="str">
        <f t="shared" si="242"/>
        <v/>
      </c>
      <c r="AV143" s="281" t="str">
        <f t="shared" si="205"/>
        <v/>
      </c>
      <c r="AW143" s="280" t="str">
        <f t="shared" si="243"/>
        <v/>
      </c>
      <c r="AX143" s="281" t="str">
        <f t="shared" si="206"/>
        <v/>
      </c>
      <c r="AY143" s="280" t="str">
        <f t="shared" si="244"/>
        <v/>
      </c>
      <c r="AZ143" s="281" t="str">
        <f t="shared" si="207"/>
        <v/>
      </c>
      <c r="BA143" s="280" t="str">
        <f t="shared" si="245"/>
        <v/>
      </c>
      <c r="BB143" s="281" t="str">
        <f t="shared" si="208"/>
        <v/>
      </c>
      <c r="BC143" s="280" t="str">
        <f t="shared" si="246"/>
        <v/>
      </c>
      <c r="BD143" s="281" t="str">
        <f t="shared" si="209"/>
        <v/>
      </c>
      <c r="BE143" s="280" t="str">
        <f t="shared" si="247"/>
        <v/>
      </c>
      <c r="BF143" s="75" t="str">
        <f t="shared" si="210"/>
        <v/>
      </c>
      <c r="BG143" s="78" t="str">
        <f t="shared" si="248"/>
        <v/>
      </c>
      <c r="BH143" s="75" t="str">
        <f t="shared" si="211"/>
        <v/>
      </c>
      <c r="BI143" s="78" t="str">
        <f t="shared" si="249"/>
        <v/>
      </c>
      <c r="BJ143" s="75" t="str">
        <f t="shared" si="212"/>
        <v/>
      </c>
      <c r="BK143" s="78" t="str">
        <f t="shared" si="250"/>
        <v/>
      </c>
      <c r="BM143" s="426">
        <f t="shared" si="251"/>
        <v>269424.35118541465</v>
      </c>
      <c r="BN143" s="429">
        <f t="shared" si="252"/>
        <v>985780.73684546526</v>
      </c>
      <c r="BO143" s="430">
        <f t="shared" si="253"/>
        <v>851068.56125275791</v>
      </c>
      <c r="BP143" s="430">
        <f t="shared" si="254"/>
        <v>1120492.9124381726</v>
      </c>
      <c r="BR143" s="536">
        <f t="shared" si="217"/>
        <v>935988.85872861254</v>
      </c>
      <c r="BS143" s="426">
        <f t="shared" si="218"/>
        <v>298879.20401567261</v>
      </c>
      <c r="BT143" s="430">
        <f t="shared" si="219"/>
        <v>1085428.4607364489</v>
      </c>
      <c r="BU143" s="430">
        <f t="shared" si="220"/>
        <v>786549.2567207762</v>
      </c>
    </row>
    <row r="144" spans="1:73" s="66" customFormat="1" ht="21" customHeight="1">
      <c r="A144" s="238">
        <v>9</v>
      </c>
      <c r="B144" s="283" t="s">
        <v>427</v>
      </c>
      <c r="C144" s="364">
        <f t="shared" si="188"/>
        <v>182735.39</v>
      </c>
      <c r="D144" s="281"/>
      <c r="E144" s="280" t="str">
        <f t="shared" si="221"/>
        <v/>
      </c>
      <c r="F144" s="281">
        <v>1492245.4290577779</v>
      </c>
      <c r="G144" s="280">
        <f t="shared" si="222"/>
        <v>0</v>
      </c>
      <c r="H144" s="281">
        <v>1562042.8275283473</v>
      </c>
      <c r="I144" s="280">
        <f t="shared" si="223"/>
        <v>8.8888888888888893</v>
      </c>
      <c r="J144" s="281">
        <v>1934094.2319866666</v>
      </c>
      <c r="K144" s="280">
        <f t="shared" si="224"/>
        <v>0</v>
      </c>
      <c r="L144" s="281">
        <v>1395396.1644866667</v>
      </c>
      <c r="M144" s="280">
        <f t="shared" si="225"/>
        <v>0</v>
      </c>
      <c r="N144" s="281">
        <v>1571109.9342266666</v>
      </c>
      <c r="O144" s="280">
        <f t="shared" si="226"/>
        <v>8.8888888888888893</v>
      </c>
      <c r="P144" s="281" t="str">
        <f t="shared" si="189"/>
        <v/>
      </c>
      <c r="Q144" s="280" t="str">
        <f t="shared" si="227"/>
        <v/>
      </c>
      <c r="R144" s="281" t="str">
        <f t="shared" si="190"/>
        <v/>
      </c>
      <c r="S144" s="280" t="str">
        <f t="shared" si="228"/>
        <v/>
      </c>
      <c r="T144" s="281" t="str">
        <f t="shared" si="191"/>
        <v/>
      </c>
      <c r="U144" s="280" t="str">
        <f t="shared" si="229"/>
        <v/>
      </c>
      <c r="V144" s="281" t="str">
        <f t="shared" si="192"/>
        <v/>
      </c>
      <c r="W144" s="280" t="str">
        <f t="shared" si="230"/>
        <v/>
      </c>
      <c r="X144" s="281" t="str">
        <f t="shared" si="193"/>
        <v/>
      </c>
      <c r="Y144" s="280" t="str">
        <f t="shared" si="231"/>
        <v/>
      </c>
      <c r="Z144" s="281" t="str">
        <f t="shared" si="194"/>
        <v/>
      </c>
      <c r="AA144" s="280" t="str">
        <f t="shared" si="232"/>
        <v/>
      </c>
      <c r="AB144" s="281" t="str">
        <f t="shared" si="195"/>
        <v/>
      </c>
      <c r="AC144" s="280" t="str">
        <f t="shared" si="233"/>
        <v/>
      </c>
      <c r="AD144" s="281" t="str">
        <f t="shared" si="196"/>
        <v/>
      </c>
      <c r="AE144" s="280" t="str">
        <f t="shared" si="234"/>
        <v/>
      </c>
      <c r="AF144" s="281" t="str">
        <f t="shared" si="197"/>
        <v/>
      </c>
      <c r="AG144" s="280" t="str">
        <f t="shared" si="235"/>
        <v/>
      </c>
      <c r="AH144" s="281" t="str">
        <f t="shared" si="198"/>
        <v/>
      </c>
      <c r="AI144" s="280" t="str">
        <f t="shared" si="236"/>
        <v/>
      </c>
      <c r="AJ144" s="281" t="str">
        <f t="shared" si="199"/>
        <v/>
      </c>
      <c r="AK144" s="280" t="str">
        <f t="shared" si="237"/>
        <v/>
      </c>
      <c r="AL144" s="281" t="str">
        <f t="shared" si="200"/>
        <v/>
      </c>
      <c r="AM144" s="280" t="str">
        <f t="shared" si="238"/>
        <v/>
      </c>
      <c r="AN144" s="281" t="str">
        <f t="shared" si="201"/>
        <v/>
      </c>
      <c r="AO144" s="280" t="str">
        <f t="shared" si="239"/>
        <v/>
      </c>
      <c r="AP144" s="281" t="str">
        <f t="shared" si="202"/>
        <v/>
      </c>
      <c r="AQ144" s="280" t="str">
        <f t="shared" si="240"/>
        <v/>
      </c>
      <c r="AR144" s="281" t="str">
        <f t="shared" si="203"/>
        <v/>
      </c>
      <c r="AS144" s="280" t="str">
        <f t="shared" si="241"/>
        <v/>
      </c>
      <c r="AT144" s="281" t="str">
        <f t="shared" si="204"/>
        <v/>
      </c>
      <c r="AU144" s="280" t="str">
        <f t="shared" si="242"/>
        <v/>
      </c>
      <c r="AV144" s="281" t="str">
        <f t="shared" si="205"/>
        <v/>
      </c>
      <c r="AW144" s="280" t="str">
        <f t="shared" si="243"/>
        <v/>
      </c>
      <c r="AX144" s="281" t="str">
        <f t="shared" si="206"/>
        <v/>
      </c>
      <c r="AY144" s="280" t="str">
        <f t="shared" si="244"/>
        <v/>
      </c>
      <c r="AZ144" s="281" t="str">
        <f t="shared" si="207"/>
        <v/>
      </c>
      <c r="BA144" s="280" t="str">
        <f t="shared" si="245"/>
        <v/>
      </c>
      <c r="BB144" s="281" t="str">
        <f t="shared" si="208"/>
        <v/>
      </c>
      <c r="BC144" s="280" t="str">
        <f t="shared" si="246"/>
        <v/>
      </c>
      <c r="BD144" s="281" t="str">
        <f t="shared" si="209"/>
        <v/>
      </c>
      <c r="BE144" s="280" t="str">
        <f t="shared" si="247"/>
        <v/>
      </c>
      <c r="BF144" s="75" t="str">
        <f t="shared" si="210"/>
        <v/>
      </c>
      <c r="BG144" s="78" t="str">
        <f t="shared" si="248"/>
        <v/>
      </c>
      <c r="BH144" s="75" t="str">
        <f t="shared" si="211"/>
        <v/>
      </c>
      <c r="BI144" s="78" t="str">
        <f t="shared" si="249"/>
        <v/>
      </c>
      <c r="BJ144" s="75" t="str">
        <f t="shared" si="212"/>
        <v/>
      </c>
      <c r="BK144" s="78" t="str">
        <f t="shared" si="250"/>
        <v/>
      </c>
      <c r="BM144" s="426">
        <f t="shared" si="251"/>
        <v>68331.355405644048</v>
      </c>
      <c r="BN144" s="429">
        <f t="shared" si="252"/>
        <v>1483228.1403575975</v>
      </c>
      <c r="BO144" s="430">
        <f t="shared" si="253"/>
        <v>1449062.4626547755</v>
      </c>
      <c r="BP144" s="430">
        <f t="shared" si="254"/>
        <v>1517393.8180604195</v>
      </c>
      <c r="BR144" s="536">
        <f t="shared" si="217"/>
        <v>1590977.7174572251</v>
      </c>
      <c r="BS144" s="426">
        <f t="shared" si="218"/>
        <v>182735.3867446006</v>
      </c>
      <c r="BT144" s="430">
        <f t="shared" si="219"/>
        <v>1682345.4108295254</v>
      </c>
      <c r="BU144" s="430">
        <f t="shared" si="220"/>
        <v>1499610.0240849247</v>
      </c>
    </row>
    <row r="145" spans="1:63" s="66" customFormat="1" ht="21" hidden="1" customHeight="1">
      <c r="A145" s="238">
        <v>10</v>
      </c>
      <c r="B145" s="363"/>
      <c r="C145" s="364"/>
      <c r="D145" s="281"/>
      <c r="E145" s="280"/>
      <c r="F145" s="281"/>
      <c r="G145" s="280"/>
      <c r="H145" s="281"/>
      <c r="I145" s="280"/>
      <c r="J145" s="281"/>
      <c r="K145" s="280"/>
      <c r="L145" s="281"/>
      <c r="M145" s="280"/>
      <c r="N145" s="281"/>
      <c r="O145" s="280"/>
      <c r="P145" s="281" t="str">
        <f t="shared" si="189"/>
        <v/>
      </c>
      <c r="Q145" s="280" t="str">
        <f t="shared" si="227"/>
        <v/>
      </c>
      <c r="R145" s="281" t="str">
        <f t="shared" si="190"/>
        <v/>
      </c>
      <c r="S145" s="280" t="str">
        <f t="shared" si="228"/>
        <v/>
      </c>
      <c r="T145" s="281" t="str">
        <f t="shared" si="191"/>
        <v/>
      </c>
      <c r="U145" s="280" t="str">
        <f t="shared" si="229"/>
        <v/>
      </c>
      <c r="V145" s="281" t="str">
        <f t="shared" si="192"/>
        <v/>
      </c>
      <c r="W145" s="280" t="str">
        <f t="shared" si="230"/>
        <v/>
      </c>
      <c r="X145" s="281" t="str">
        <f t="shared" si="193"/>
        <v/>
      </c>
      <c r="Y145" s="280" t="str">
        <f t="shared" si="231"/>
        <v/>
      </c>
      <c r="Z145" s="281" t="str">
        <f t="shared" si="194"/>
        <v/>
      </c>
      <c r="AA145" s="280" t="str">
        <f t="shared" si="232"/>
        <v/>
      </c>
      <c r="AB145" s="281" t="str">
        <f t="shared" si="195"/>
        <v/>
      </c>
      <c r="AC145" s="280" t="str">
        <f t="shared" si="233"/>
        <v/>
      </c>
      <c r="AD145" s="281" t="str">
        <f t="shared" si="196"/>
        <v/>
      </c>
      <c r="AE145" s="280" t="str">
        <f t="shared" si="234"/>
        <v/>
      </c>
      <c r="AF145" s="281" t="str">
        <f t="shared" si="197"/>
        <v/>
      </c>
      <c r="AG145" s="280" t="str">
        <f t="shared" si="235"/>
        <v/>
      </c>
      <c r="AH145" s="281" t="str">
        <f t="shared" si="198"/>
        <v/>
      </c>
      <c r="AI145" s="280" t="str">
        <f t="shared" si="236"/>
        <v/>
      </c>
      <c r="AJ145" s="281" t="str">
        <f t="shared" si="199"/>
        <v/>
      </c>
      <c r="AK145" s="280" t="str">
        <f t="shared" si="237"/>
        <v/>
      </c>
      <c r="AL145" s="281" t="str">
        <f t="shared" si="200"/>
        <v/>
      </c>
      <c r="AM145" s="280" t="str">
        <f t="shared" si="238"/>
        <v/>
      </c>
      <c r="AN145" s="281" t="str">
        <f t="shared" si="201"/>
        <v/>
      </c>
      <c r="AO145" s="280" t="str">
        <f t="shared" si="239"/>
        <v/>
      </c>
      <c r="AP145" s="281" t="str">
        <f t="shared" si="202"/>
        <v/>
      </c>
      <c r="AQ145" s="280" t="str">
        <f t="shared" si="240"/>
        <v/>
      </c>
      <c r="AR145" s="281" t="str">
        <f t="shared" si="203"/>
        <v/>
      </c>
      <c r="AS145" s="280" t="str">
        <f t="shared" si="241"/>
        <v/>
      </c>
      <c r="AT145" s="281" t="str">
        <f t="shared" si="204"/>
        <v/>
      </c>
      <c r="AU145" s="280" t="str">
        <f t="shared" si="242"/>
        <v/>
      </c>
      <c r="AV145" s="281" t="str">
        <f t="shared" si="205"/>
        <v/>
      </c>
      <c r="AW145" s="280" t="str">
        <f t="shared" si="243"/>
        <v/>
      </c>
      <c r="AX145" s="281" t="str">
        <f t="shared" si="206"/>
        <v/>
      </c>
      <c r="AY145" s="280" t="str">
        <f t="shared" si="244"/>
        <v/>
      </c>
      <c r="AZ145" s="281" t="str">
        <f t="shared" si="207"/>
        <v/>
      </c>
      <c r="BA145" s="280" t="str">
        <f t="shared" si="245"/>
        <v/>
      </c>
      <c r="BB145" s="281" t="str">
        <f t="shared" si="208"/>
        <v/>
      </c>
      <c r="BC145" s="280" t="str">
        <f t="shared" si="246"/>
        <v/>
      </c>
      <c r="BD145" s="281" t="str">
        <f t="shared" si="209"/>
        <v/>
      </c>
      <c r="BE145" s="280" t="str">
        <f t="shared" si="247"/>
        <v/>
      </c>
      <c r="BF145" s="75" t="str">
        <f t="shared" si="210"/>
        <v/>
      </c>
      <c r="BG145" s="78" t="str">
        <f t="shared" si="248"/>
        <v/>
      </c>
      <c r="BH145" s="75" t="str">
        <f t="shared" si="211"/>
        <v/>
      </c>
      <c r="BI145" s="78" t="str">
        <f t="shared" si="249"/>
        <v/>
      </c>
      <c r="BJ145" s="75" t="str">
        <f t="shared" si="212"/>
        <v/>
      </c>
      <c r="BK145" s="78" t="str">
        <f t="shared" si="250"/>
        <v/>
      </c>
    </row>
    <row r="146" spans="1:63" s="66" customFormat="1" ht="21" hidden="1" customHeight="1">
      <c r="A146" s="238">
        <v>11</v>
      </c>
      <c r="B146" s="363"/>
      <c r="C146" s="364"/>
      <c r="D146" s="281"/>
      <c r="E146" s="280"/>
      <c r="F146" s="281"/>
      <c r="G146" s="280"/>
      <c r="H146" s="281"/>
      <c r="I146" s="280"/>
      <c r="J146" s="281"/>
      <c r="K146" s="280"/>
      <c r="L146" s="281"/>
      <c r="M146" s="280"/>
      <c r="N146" s="281"/>
      <c r="O146" s="280"/>
      <c r="P146" s="281" t="str">
        <f t="shared" si="189"/>
        <v/>
      </c>
      <c r="Q146" s="280" t="str">
        <f t="shared" si="227"/>
        <v/>
      </c>
      <c r="R146" s="281" t="str">
        <f t="shared" si="190"/>
        <v/>
      </c>
      <c r="S146" s="280" t="str">
        <f t="shared" si="228"/>
        <v/>
      </c>
      <c r="T146" s="281" t="str">
        <f t="shared" si="191"/>
        <v/>
      </c>
      <c r="U146" s="280" t="str">
        <f t="shared" si="229"/>
        <v/>
      </c>
      <c r="V146" s="281" t="str">
        <f t="shared" si="192"/>
        <v/>
      </c>
      <c r="W146" s="280" t="str">
        <f t="shared" si="230"/>
        <v/>
      </c>
      <c r="X146" s="281" t="str">
        <f t="shared" si="193"/>
        <v/>
      </c>
      <c r="Y146" s="280" t="str">
        <f t="shared" si="231"/>
        <v/>
      </c>
      <c r="Z146" s="281" t="str">
        <f t="shared" si="194"/>
        <v/>
      </c>
      <c r="AA146" s="280" t="str">
        <f t="shared" si="232"/>
        <v/>
      </c>
      <c r="AB146" s="281" t="str">
        <f t="shared" si="195"/>
        <v/>
      </c>
      <c r="AC146" s="280" t="str">
        <f t="shared" si="233"/>
        <v/>
      </c>
      <c r="AD146" s="281" t="str">
        <f t="shared" si="196"/>
        <v/>
      </c>
      <c r="AE146" s="280" t="str">
        <f t="shared" si="234"/>
        <v/>
      </c>
      <c r="AF146" s="281" t="str">
        <f t="shared" si="197"/>
        <v/>
      </c>
      <c r="AG146" s="280" t="str">
        <f t="shared" si="235"/>
        <v/>
      </c>
      <c r="AH146" s="281" t="str">
        <f t="shared" si="198"/>
        <v/>
      </c>
      <c r="AI146" s="280" t="str">
        <f t="shared" si="236"/>
        <v/>
      </c>
      <c r="AJ146" s="281" t="str">
        <f t="shared" si="199"/>
        <v/>
      </c>
      <c r="AK146" s="280" t="str">
        <f t="shared" si="237"/>
        <v/>
      </c>
      <c r="AL146" s="281" t="str">
        <f t="shared" si="200"/>
        <v/>
      </c>
      <c r="AM146" s="280" t="str">
        <f t="shared" si="238"/>
        <v/>
      </c>
      <c r="AN146" s="281" t="str">
        <f t="shared" si="201"/>
        <v/>
      </c>
      <c r="AO146" s="280" t="str">
        <f t="shared" si="239"/>
        <v/>
      </c>
      <c r="AP146" s="281" t="str">
        <f t="shared" si="202"/>
        <v/>
      </c>
      <c r="AQ146" s="280" t="str">
        <f t="shared" si="240"/>
        <v/>
      </c>
      <c r="AR146" s="281" t="str">
        <f t="shared" si="203"/>
        <v/>
      </c>
      <c r="AS146" s="280" t="str">
        <f t="shared" si="241"/>
        <v/>
      </c>
      <c r="AT146" s="281" t="str">
        <f t="shared" si="204"/>
        <v/>
      </c>
      <c r="AU146" s="280" t="str">
        <f t="shared" si="242"/>
        <v/>
      </c>
      <c r="AV146" s="281" t="str">
        <f t="shared" si="205"/>
        <v/>
      </c>
      <c r="AW146" s="280" t="str">
        <f t="shared" si="243"/>
        <v/>
      </c>
      <c r="AX146" s="281" t="str">
        <f t="shared" si="206"/>
        <v/>
      </c>
      <c r="AY146" s="280" t="str">
        <f t="shared" si="244"/>
        <v/>
      </c>
      <c r="AZ146" s="281" t="str">
        <f t="shared" si="207"/>
        <v/>
      </c>
      <c r="BA146" s="280" t="str">
        <f t="shared" si="245"/>
        <v/>
      </c>
      <c r="BB146" s="281" t="str">
        <f t="shared" si="208"/>
        <v/>
      </c>
      <c r="BC146" s="280" t="str">
        <f t="shared" si="246"/>
        <v/>
      </c>
      <c r="BD146" s="281" t="str">
        <f t="shared" si="209"/>
        <v/>
      </c>
      <c r="BE146" s="280" t="str">
        <f t="shared" si="247"/>
        <v/>
      </c>
      <c r="BF146" s="75" t="str">
        <f t="shared" si="210"/>
        <v/>
      </c>
      <c r="BG146" s="78" t="str">
        <f t="shared" si="248"/>
        <v/>
      </c>
      <c r="BH146" s="75" t="str">
        <f t="shared" si="211"/>
        <v/>
      </c>
      <c r="BI146" s="78" t="str">
        <f t="shared" si="249"/>
        <v/>
      </c>
      <c r="BJ146" s="75" t="str">
        <f t="shared" si="212"/>
        <v/>
      </c>
      <c r="BK146" s="78" t="str">
        <f t="shared" si="250"/>
        <v/>
      </c>
    </row>
    <row r="147" spans="1:63" s="66" customFormat="1" ht="21" hidden="1" customHeight="1">
      <c r="A147" s="238">
        <v>12</v>
      </c>
      <c r="B147" s="363"/>
      <c r="C147" s="364"/>
      <c r="D147" s="281"/>
      <c r="E147" s="280"/>
      <c r="F147" s="281"/>
      <c r="G147" s="280"/>
      <c r="H147" s="281"/>
      <c r="I147" s="280"/>
      <c r="J147" s="281"/>
      <c r="K147" s="280"/>
      <c r="L147" s="281"/>
      <c r="M147" s="280"/>
      <c r="N147" s="281"/>
      <c r="O147" s="280"/>
      <c r="P147" s="281" t="str">
        <f t="shared" si="189"/>
        <v/>
      </c>
      <c r="Q147" s="280" t="str">
        <f t="shared" si="227"/>
        <v/>
      </c>
      <c r="R147" s="281" t="str">
        <f t="shared" si="190"/>
        <v/>
      </c>
      <c r="S147" s="280" t="str">
        <f t="shared" si="228"/>
        <v/>
      </c>
      <c r="T147" s="281" t="str">
        <f t="shared" si="191"/>
        <v/>
      </c>
      <c r="U147" s="280" t="str">
        <f t="shared" si="229"/>
        <v/>
      </c>
      <c r="V147" s="281" t="str">
        <f t="shared" si="192"/>
        <v/>
      </c>
      <c r="W147" s="280" t="str">
        <f t="shared" si="230"/>
        <v/>
      </c>
      <c r="X147" s="281" t="str">
        <f t="shared" si="193"/>
        <v/>
      </c>
      <c r="Y147" s="280" t="str">
        <f t="shared" si="231"/>
        <v/>
      </c>
      <c r="Z147" s="281" t="str">
        <f t="shared" si="194"/>
        <v/>
      </c>
      <c r="AA147" s="280" t="str">
        <f t="shared" si="232"/>
        <v/>
      </c>
      <c r="AB147" s="281" t="str">
        <f t="shared" si="195"/>
        <v/>
      </c>
      <c r="AC147" s="280" t="str">
        <f t="shared" si="233"/>
        <v/>
      </c>
      <c r="AD147" s="281" t="str">
        <f t="shared" si="196"/>
        <v/>
      </c>
      <c r="AE147" s="280" t="str">
        <f t="shared" si="234"/>
        <v/>
      </c>
      <c r="AF147" s="281" t="str">
        <f t="shared" si="197"/>
        <v/>
      </c>
      <c r="AG147" s="280" t="str">
        <f t="shared" si="235"/>
        <v/>
      </c>
      <c r="AH147" s="281" t="str">
        <f t="shared" si="198"/>
        <v/>
      </c>
      <c r="AI147" s="280" t="str">
        <f t="shared" si="236"/>
        <v/>
      </c>
      <c r="AJ147" s="281" t="str">
        <f t="shared" si="199"/>
        <v/>
      </c>
      <c r="AK147" s="280" t="str">
        <f t="shared" si="237"/>
        <v/>
      </c>
      <c r="AL147" s="281" t="str">
        <f t="shared" si="200"/>
        <v/>
      </c>
      <c r="AM147" s="280" t="str">
        <f t="shared" si="238"/>
        <v/>
      </c>
      <c r="AN147" s="281" t="str">
        <f t="shared" si="201"/>
        <v/>
      </c>
      <c r="AO147" s="280" t="str">
        <f t="shared" si="239"/>
        <v/>
      </c>
      <c r="AP147" s="281" t="str">
        <f t="shared" si="202"/>
        <v/>
      </c>
      <c r="AQ147" s="280" t="str">
        <f t="shared" si="240"/>
        <v/>
      </c>
      <c r="AR147" s="281" t="str">
        <f t="shared" si="203"/>
        <v/>
      </c>
      <c r="AS147" s="280" t="str">
        <f t="shared" si="241"/>
        <v/>
      </c>
      <c r="AT147" s="281" t="str">
        <f t="shared" si="204"/>
        <v/>
      </c>
      <c r="AU147" s="280" t="str">
        <f t="shared" si="242"/>
        <v/>
      </c>
      <c r="AV147" s="281" t="str">
        <f t="shared" si="205"/>
        <v/>
      </c>
      <c r="AW147" s="280" t="str">
        <f t="shared" si="243"/>
        <v/>
      </c>
      <c r="AX147" s="281" t="str">
        <f t="shared" si="206"/>
        <v/>
      </c>
      <c r="AY147" s="280" t="str">
        <f t="shared" si="244"/>
        <v/>
      </c>
      <c r="AZ147" s="281" t="str">
        <f t="shared" si="207"/>
        <v/>
      </c>
      <c r="BA147" s="280" t="str">
        <f t="shared" si="245"/>
        <v/>
      </c>
      <c r="BB147" s="281" t="str">
        <f t="shared" si="208"/>
        <v/>
      </c>
      <c r="BC147" s="280" t="str">
        <f t="shared" si="246"/>
        <v/>
      </c>
      <c r="BD147" s="281" t="str">
        <f t="shared" si="209"/>
        <v/>
      </c>
      <c r="BE147" s="280" t="str">
        <f t="shared" si="247"/>
        <v/>
      </c>
      <c r="BF147" s="75" t="str">
        <f t="shared" si="210"/>
        <v/>
      </c>
      <c r="BG147" s="78" t="str">
        <f t="shared" si="248"/>
        <v/>
      </c>
      <c r="BH147" s="75" t="str">
        <f t="shared" si="211"/>
        <v/>
      </c>
      <c r="BI147" s="78" t="str">
        <f t="shared" si="249"/>
        <v/>
      </c>
      <c r="BJ147" s="75" t="str">
        <f t="shared" si="212"/>
        <v/>
      </c>
      <c r="BK147" s="78" t="str">
        <f t="shared" si="250"/>
        <v/>
      </c>
    </row>
    <row r="148" spans="1:63" s="66" customFormat="1" ht="21" hidden="1" customHeight="1">
      <c r="A148" s="238">
        <v>13</v>
      </c>
      <c r="B148" s="363"/>
      <c r="C148" s="364"/>
      <c r="D148" s="281"/>
      <c r="E148" s="280"/>
      <c r="F148" s="281"/>
      <c r="G148" s="280"/>
      <c r="H148" s="281"/>
      <c r="I148" s="280"/>
      <c r="J148" s="281"/>
      <c r="K148" s="280"/>
      <c r="L148" s="281"/>
      <c r="M148" s="280"/>
      <c r="N148" s="281"/>
      <c r="O148" s="280"/>
      <c r="P148" s="281" t="str">
        <f t="shared" si="189"/>
        <v/>
      </c>
      <c r="Q148" s="280" t="str">
        <f t="shared" si="227"/>
        <v/>
      </c>
      <c r="R148" s="281" t="str">
        <f t="shared" si="190"/>
        <v/>
      </c>
      <c r="S148" s="280" t="str">
        <f t="shared" si="228"/>
        <v/>
      </c>
      <c r="T148" s="281" t="str">
        <f t="shared" si="191"/>
        <v/>
      </c>
      <c r="U148" s="280" t="str">
        <f t="shared" si="229"/>
        <v/>
      </c>
      <c r="V148" s="281" t="str">
        <f t="shared" si="192"/>
        <v/>
      </c>
      <c r="W148" s="280" t="str">
        <f t="shared" si="230"/>
        <v/>
      </c>
      <c r="X148" s="281" t="str">
        <f t="shared" si="193"/>
        <v/>
      </c>
      <c r="Y148" s="280" t="str">
        <f t="shared" si="231"/>
        <v/>
      </c>
      <c r="Z148" s="281" t="str">
        <f t="shared" si="194"/>
        <v/>
      </c>
      <c r="AA148" s="280" t="str">
        <f t="shared" si="232"/>
        <v/>
      </c>
      <c r="AB148" s="281" t="str">
        <f t="shared" si="195"/>
        <v/>
      </c>
      <c r="AC148" s="280" t="str">
        <f t="shared" si="233"/>
        <v/>
      </c>
      <c r="AD148" s="281" t="str">
        <f t="shared" si="196"/>
        <v/>
      </c>
      <c r="AE148" s="280" t="str">
        <f t="shared" si="234"/>
        <v/>
      </c>
      <c r="AF148" s="281" t="str">
        <f t="shared" si="197"/>
        <v/>
      </c>
      <c r="AG148" s="280" t="str">
        <f t="shared" si="235"/>
        <v/>
      </c>
      <c r="AH148" s="281" t="str">
        <f t="shared" si="198"/>
        <v/>
      </c>
      <c r="AI148" s="280" t="str">
        <f t="shared" si="236"/>
        <v/>
      </c>
      <c r="AJ148" s="281" t="str">
        <f t="shared" si="199"/>
        <v/>
      </c>
      <c r="AK148" s="280" t="str">
        <f t="shared" si="237"/>
        <v/>
      </c>
      <c r="AL148" s="281" t="str">
        <f t="shared" si="200"/>
        <v/>
      </c>
      <c r="AM148" s="280" t="str">
        <f t="shared" si="238"/>
        <v/>
      </c>
      <c r="AN148" s="281" t="str">
        <f t="shared" si="201"/>
        <v/>
      </c>
      <c r="AO148" s="280" t="str">
        <f t="shared" si="239"/>
        <v/>
      </c>
      <c r="AP148" s="281" t="str">
        <f t="shared" si="202"/>
        <v/>
      </c>
      <c r="AQ148" s="280" t="str">
        <f t="shared" si="240"/>
        <v/>
      </c>
      <c r="AR148" s="281" t="str">
        <f t="shared" si="203"/>
        <v/>
      </c>
      <c r="AS148" s="280" t="str">
        <f t="shared" si="241"/>
        <v/>
      </c>
      <c r="AT148" s="281" t="str">
        <f t="shared" si="204"/>
        <v/>
      </c>
      <c r="AU148" s="280" t="str">
        <f t="shared" si="242"/>
        <v/>
      </c>
      <c r="AV148" s="281" t="str">
        <f t="shared" si="205"/>
        <v/>
      </c>
      <c r="AW148" s="280" t="str">
        <f t="shared" si="243"/>
        <v/>
      </c>
      <c r="AX148" s="281" t="str">
        <f t="shared" si="206"/>
        <v/>
      </c>
      <c r="AY148" s="280" t="str">
        <f t="shared" si="244"/>
        <v/>
      </c>
      <c r="AZ148" s="281" t="str">
        <f t="shared" si="207"/>
        <v/>
      </c>
      <c r="BA148" s="280" t="str">
        <f t="shared" si="245"/>
        <v/>
      </c>
      <c r="BB148" s="281" t="str">
        <f t="shared" si="208"/>
        <v/>
      </c>
      <c r="BC148" s="280" t="str">
        <f t="shared" si="246"/>
        <v/>
      </c>
      <c r="BD148" s="281" t="str">
        <f t="shared" si="209"/>
        <v/>
      </c>
      <c r="BE148" s="280" t="str">
        <f t="shared" si="247"/>
        <v/>
      </c>
      <c r="BF148" s="75" t="str">
        <f t="shared" si="210"/>
        <v/>
      </c>
      <c r="BG148" s="78" t="str">
        <f t="shared" si="248"/>
        <v/>
      </c>
      <c r="BH148" s="75" t="str">
        <f t="shared" si="211"/>
        <v/>
      </c>
      <c r="BI148" s="78" t="str">
        <f t="shared" si="249"/>
        <v/>
      </c>
      <c r="BJ148" s="75" t="str">
        <f t="shared" si="212"/>
        <v/>
      </c>
      <c r="BK148" s="78" t="str">
        <f t="shared" si="250"/>
        <v/>
      </c>
    </row>
    <row r="149" spans="1:63" s="66" customFormat="1" ht="21" hidden="1" customHeight="1">
      <c r="A149" s="238">
        <v>14</v>
      </c>
      <c r="B149" s="363"/>
      <c r="C149" s="364"/>
      <c r="D149" s="281"/>
      <c r="E149" s="280"/>
      <c r="F149" s="281"/>
      <c r="G149" s="280"/>
      <c r="H149" s="281"/>
      <c r="I149" s="280"/>
      <c r="J149" s="281"/>
      <c r="K149" s="280"/>
      <c r="L149" s="281"/>
      <c r="M149" s="280"/>
      <c r="N149" s="281"/>
      <c r="O149" s="280"/>
      <c r="P149" s="281" t="str">
        <f t="shared" si="189"/>
        <v/>
      </c>
      <c r="Q149" s="280" t="str">
        <f t="shared" si="227"/>
        <v/>
      </c>
      <c r="R149" s="281" t="str">
        <f t="shared" si="190"/>
        <v/>
      </c>
      <c r="S149" s="280" t="str">
        <f t="shared" si="228"/>
        <v/>
      </c>
      <c r="T149" s="281" t="str">
        <f t="shared" si="191"/>
        <v/>
      </c>
      <c r="U149" s="280" t="str">
        <f t="shared" si="229"/>
        <v/>
      </c>
      <c r="V149" s="281" t="str">
        <f t="shared" si="192"/>
        <v/>
      </c>
      <c r="W149" s="280" t="str">
        <f t="shared" si="230"/>
        <v/>
      </c>
      <c r="X149" s="281" t="str">
        <f t="shared" si="193"/>
        <v/>
      </c>
      <c r="Y149" s="280" t="str">
        <f t="shared" si="231"/>
        <v/>
      </c>
      <c r="Z149" s="281" t="str">
        <f t="shared" si="194"/>
        <v/>
      </c>
      <c r="AA149" s="280" t="str">
        <f t="shared" si="232"/>
        <v/>
      </c>
      <c r="AB149" s="281" t="str">
        <f t="shared" si="195"/>
        <v/>
      </c>
      <c r="AC149" s="280" t="str">
        <f t="shared" si="233"/>
        <v/>
      </c>
      <c r="AD149" s="281" t="str">
        <f t="shared" si="196"/>
        <v/>
      </c>
      <c r="AE149" s="280" t="str">
        <f t="shared" si="234"/>
        <v/>
      </c>
      <c r="AF149" s="281" t="str">
        <f t="shared" si="197"/>
        <v/>
      </c>
      <c r="AG149" s="280" t="str">
        <f t="shared" si="235"/>
        <v/>
      </c>
      <c r="AH149" s="281" t="str">
        <f t="shared" si="198"/>
        <v/>
      </c>
      <c r="AI149" s="280" t="str">
        <f t="shared" si="236"/>
        <v/>
      </c>
      <c r="AJ149" s="281" t="str">
        <f t="shared" si="199"/>
        <v/>
      </c>
      <c r="AK149" s="280" t="str">
        <f t="shared" si="237"/>
        <v/>
      </c>
      <c r="AL149" s="281" t="str">
        <f t="shared" si="200"/>
        <v/>
      </c>
      <c r="AM149" s="280" t="str">
        <f t="shared" si="238"/>
        <v/>
      </c>
      <c r="AN149" s="281" t="str">
        <f t="shared" si="201"/>
        <v/>
      </c>
      <c r="AO149" s="280" t="str">
        <f t="shared" si="239"/>
        <v/>
      </c>
      <c r="AP149" s="281" t="str">
        <f t="shared" si="202"/>
        <v/>
      </c>
      <c r="AQ149" s="280" t="str">
        <f t="shared" si="240"/>
        <v/>
      </c>
      <c r="AR149" s="281" t="str">
        <f t="shared" si="203"/>
        <v/>
      </c>
      <c r="AS149" s="280" t="str">
        <f t="shared" si="241"/>
        <v/>
      </c>
      <c r="AT149" s="281" t="str">
        <f t="shared" si="204"/>
        <v/>
      </c>
      <c r="AU149" s="280" t="str">
        <f t="shared" si="242"/>
        <v/>
      </c>
      <c r="AV149" s="281" t="str">
        <f t="shared" si="205"/>
        <v/>
      </c>
      <c r="AW149" s="280" t="str">
        <f t="shared" si="243"/>
        <v/>
      </c>
      <c r="AX149" s="281" t="str">
        <f t="shared" si="206"/>
        <v/>
      </c>
      <c r="AY149" s="280" t="str">
        <f t="shared" si="244"/>
        <v/>
      </c>
      <c r="AZ149" s="281" t="str">
        <f t="shared" si="207"/>
        <v/>
      </c>
      <c r="BA149" s="280" t="str">
        <f t="shared" si="245"/>
        <v/>
      </c>
      <c r="BB149" s="281" t="str">
        <f t="shared" si="208"/>
        <v/>
      </c>
      <c r="BC149" s="280" t="str">
        <f t="shared" si="246"/>
        <v/>
      </c>
      <c r="BD149" s="281" t="str">
        <f t="shared" si="209"/>
        <v/>
      </c>
      <c r="BE149" s="280" t="str">
        <f t="shared" si="247"/>
        <v/>
      </c>
      <c r="BF149" s="75" t="str">
        <f t="shared" si="210"/>
        <v/>
      </c>
      <c r="BG149" s="78" t="str">
        <f t="shared" si="248"/>
        <v/>
      </c>
      <c r="BH149" s="75" t="str">
        <f t="shared" si="211"/>
        <v/>
      </c>
      <c r="BI149" s="78" t="str">
        <f t="shared" si="249"/>
        <v/>
      </c>
      <c r="BJ149" s="75" t="str">
        <f t="shared" si="212"/>
        <v/>
      </c>
      <c r="BK149" s="78" t="str">
        <f t="shared" si="250"/>
        <v/>
      </c>
    </row>
    <row r="150" spans="1:63" s="66" customFormat="1" ht="21" hidden="1" customHeight="1">
      <c r="A150" s="238">
        <v>15</v>
      </c>
      <c r="B150" s="363"/>
      <c r="C150" s="364"/>
      <c r="D150" s="281"/>
      <c r="E150" s="280"/>
      <c r="F150" s="281"/>
      <c r="G150" s="280"/>
      <c r="H150" s="281"/>
      <c r="I150" s="280"/>
      <c r="J150" s="281"/>
      <c r="K150" s="280"/>
      <c r="L150" s="281"/>
      <c r="M150" s="280"/>
      <c r="N150" s="281"/>
      <c r="O150" s="280"/>
      <c r="P150" s="281" t="str">
        <f t="shared" si="189"/>
        <v/>
      </c>
      <c r="Q150" s="280" t="str">
        <f t="shared" si="227"/>
        <v/>
      </c>
      <c r="R150" s="281" t="str">
        <f t="shared" si="190"/>
        <v/>
      </c>
      <c r="S150" s="280" t="str">
        <f t="shared" si="228"/>
        <v/>
      </c>
      <c r="T150" s="281" t="str">
        <f t="shared" si="191"/>
        <v/>
      </c>
      <c r="U150" s="280" t="str">
        <f t="shared" si="229"/>
        <v/>
      </c>
      <c r="V150" s="281" t="str">
        <f t="shared" si="192"/>
        <v/>
      </c>
      <c r="W150" s="280" t="str">
        <f t="shared" si="230"/>
        <v/>
      </c>
      <c r="X150" s="281" t="str">
        <f t="shared" si="193"/>
        <v/>
      </c>
      <c r="Y150" s="280" t="str">
        <f t="shared" si="231"/>
        <v/>
      </c>
      <c r="Z150" s="281" t="str">
        <f t="shared" si="194"/>
        <v/>
      </c>
      <c r="AA150" s="280" t="str">
        <f t="shared" si="232"/>
        <v/>
      </c>
      <c r="AB150" s="281" t="str">
        <f t="shared" si="195"/>
        <v/>
      </c>
      <c r="AC150" s="280" t="str">
        <f t="shared" si="233"/>
        <v/>
      </c>
      <c r="AD150" s="281" t="str">
        <f t="shared" si="196"/>
        <v/>
      </c>
      <c r="AE150" s="280" t="str">
        <f t="shared" si="234"/>
        <v/>
      </c>
      <c r="AF150" s="281" t="str">
        <f t="shared" si="197"/>
        <v/>
      </c>
      <c r="AG150" s="280" t="str">
        <f t="shared" si="235"/>
        <v/>
      </c>
      <c r="AH150" s="281" t="str">
        <f t="shared" si="198"/>
        <v/>
      </c>
      <c r="AI150" s="280" t="str">
        <f t="shared" si="236"/>
        <v/>
      </c>
      <c r="AJ150" s="281" t="str">
        <f t="shared" si="199"/>
        <v/>
      </c>
      <c r="AK150" s="280" t="str">
        <f t="shared" si="237"/>
        <v/>
      </c>
      <c r="AL150" s="281" t="str">
        <f t="shared" si="200"/>
        <v/>
      </c>
      <c r="AM150" s="280" t="str">
        <f t="shared" si="238"/>
        <v/>
      </c>
      <c r="AN150" s="281" t="str">
        <f t="shared" si="201"/>
        <v/>
      </c>
      <c r="AO150" s="280" t="str">
        <f t="shared" si="239"/>
        <v/>
      </c>
      <c r="AP150" s="281" t="str">
        <f t="shared" si="202"/>
        <v/>
      </c>
      <c r="AQ150" s="280" t="str">
        <f t="shared" si="240"/>
        <v/>
      </c>
      <c r="AR150" s="281" t="str">
        <f t="shared" si="203"/>
        <v/>
      </c>
      <c r="AS150" s="280" t="str">
        <f t="shared" si="241"/>
        <v/>
      </c>
      <c r="AT150" s="281" t="str">
        <f t="shared" si="204"/>
        <v/>
      </c>
      <c r="AU150" s="280" t="str">
        <f t="shared" si="242"/>
        <v/>
      </c>
      <c r="AV150" s="281" t="str">
        <f t="shared" si="205"/>
        <v/>
      </c>
      <c r="AW150" s="280" t="str">
        <f t="shared" si="243"/>
        <v/>
      </c>
      <c r="AX150" s="281" t="str">
        <f t="shared" si="206"/>
        <v/>
      </c>
      <c r="AY150" s="280" t="str">
        <f t="shared" si="244"/>
        <v/>
      </c>
      <c r="AZ150" s="281" t="str">
        <f t="shared" si="207"/>
        <v/>
      </c>
      <c r="BA150" s="280" t="str">
        <f t="shared" si="245"/>
        <v/>
      </c>
      <c r="BB150" s="281" t="str">
        <f t="shared" si="208"/>
        <v/>
      </c>
      <c r="BC150" s="280" t="str">
        <f t="shared" si="246"/>
        <v/>
      </c>
      <c r="BD150" s="281" t="str">
        <f t="shared" si="209"/>
        <v/>
      </c>
      <c r="BE150" s="280" t="str">
        <f t="shared" si="247"/>
        <v/>
      </c>
      <c r="BF150" s="75" t="str">
        <f t="shared" si="210"/>
        <v/>
      </c>
      <c r="BG150" s="78" t="str">
        <f t="shared" si="248"/>
        <v/>
      </c>
      <c r="BH150" s="75" t="str">
        <f t="shared" si="211"/>
        <v/>
      </c>
      <c r="BI150" s="78" t="str">
        <f t="shared" si="249"/>
        <v/>
      </c>
      <c r="BJ150" s="75" t="str">
        <f t="shared" si="212"/>
        <v/>
      </c>
      <c r="BK150" s="78" t="str">
        <f t="shared" si="250"/>
        <v/>
      </c>
    </row>
    <row r="151" spans="1:63" s="66" customFormat="1" ht="21" hidden="1" customHeight="1">
      <c r="A151" s="238">
        <v>16</v>
      </c>
      <c r="B151" s="363"/>
      <c r="C151" s="364"/>
      <c r="D151" s="281"/>
      <c r="E151" s="280"/>
      <c r="F151" s="281"/>
      <c r="G151" s="280"/>
      <c r="H151" s="281"/>
      <c r="I151" s="280"/>
      <c r="J151" s="281"/>
      <c r="K151" s="280"/>
      <c r="L151" s="281"/>
      <c r="M151" s="280"/>
      <c r="N151" s="281"/>
      <c r="O151" s="280"/>
      <c r="P151" s="281" t="str">
        <f t="shared" si="189"/>
        <v/>
      </c>
      <c r="Q151" s="280" t="str">
        <f t="shared" si="227"/>
        <v/>
      </c>
      <c r="R151" s="281" t="str">
        <f t="shared" si="190"/>
        <v/>
      </c>
      <c r="S151" s="280" t="str">
        <f t="shared" si="228"/>
        <v/>
      </c>
      <c r="T151" s="281" t="str">
        <f t="shared" si="191"/>
        <v/>
      </c>
      <c r="U151" s="280" t="str">
        <f t="shared" si="229"/>
        <v/>
      </c>
      <c r="V151" s="281" t="str">
        <f t="shared" si="192"/>
        <v/>
      </c>
      <c r="W151" s="280" t="str">
        <f t="shared" si="230"/>
        <v/>
      </c>
      <c r="X151" s="281" t="str">
        <f t="shared" si="193"/>
        <v/>
      </c>
      <c r="Y151" s="280" t="str">
        <f t="shared" si="231"/>
        <v/>
      </c>
      <c r="Z151" s="281" t="str">
        <f t="shared" si="194"/>
        <v/>
      </c>
      <c r="AA151" s="280" t="str">
        <f t="shared" si="232"/>
        <v/>
      </c>
      <c r="AB151" s="281" t="str">
        <f t="shared" si="195"/>
        <v/>
      </c>
      <c r="AC151" s="280" t="str">
        <f t="shared" si="233"/>
        <v/>
      </c>
      <c r="AD151" s="281" t="str">
        <f t="shared" si="196"/>
        <v/>
      </c>
      <c r="AE151" s="280" t="str">
        <f t="shared" si="234"/>
        <v/>
      </c>
      <c r="AF151" s="281" t="str">
        <f t="shared" si="197"/>
        <v/>
      </c>
      <c r="AG151" s="280" t="str">
        <f t="shared" si="235"/>
        <v/>
      </c>
      <c r="AH151" s="281" t="str">
        <f t="shared" si="198"/>
        <v/>
      </c>
      <c r="AI151" s="280" t="str">
        <f t="shared" si="236"/>
        <v/>
      </c>
      <c r="AJ151" s="281" t="str">
        <f t="shared" si="199"/>
        <v/>
      </c>
      <c r="AK151" s="280" t="str">
        <f t="shared" si="237"/>
        <v/>
      </c>
      <c r="AL151" s="281" t="str">
        <f t="shared" si="200"/>
        <v/>
      </c>
      <c r="AM151" s="280" t="str">
        <f t="shared" si="238"/>
        <v/>
      </c>
      <c r="AN151" s="281" t="str">
        <f t="shared" si="201"/>
        <v/>
      </c>
      <c r="AO151" s="280" t="str">
        <f t="shared" si="239"/>
        <v/>
      </c>
      <c r="AP151" s="281" t="str">
        <f t="shared" si="202"/>
        <v/>
      </c>
      <c r="AQ151" s="280" t="str">
        <f t="shared" si="240"/>
        <v/>
      </c>
      <c r="AR151" s="281" t="str">
        <f t="shared" si="203"/>
        <v/>
      </c>
      <c r="AS151" s="280" t="str">
        <f t="shared" si="241"/>
        <v/>
      </c>
      <c r="AT151" s="281" t="str">
        <f t="shared" si="204"/>
        <v/>
      </c>
      <c r="AU151" s="280" t="str">
        <f t="shared" si="242"/>
        <v/>
      </c>
      <c r="AV151" s="281" t="str">
        <f t="shared" si="205"/>
        <v/>
      </c>
      <c r="AW151" s="280" t="str">
        <f t="shared" si="243"/>
        <v/>
      </c>
      <c r="AX151" s="281" t="str">
        <f t="shared" si="206"/>
        <v/>
      </c>
      <c r="AY151" s="280" t="str">
        <f t="shared" si="244"/>
        <v/>
      </c>
      <c r="AZ151" s="281" t="str">
        <f t="shared" si="207"/>
        <v/>
      </c>
      <c r="BA151" s="280" t="str">
        <f t="shared" si="245"/>
        <v/>
      </c>
      <c r="BB151" s="281" t="str">
        <f t="shared" si="208"/>
        <v/>
      </c>
      <c r="BC151" s="280" t="str">
        <f t="shared" si="246"/>
        <v/>
      </c>
      <c r="BD151" s="281" t="str">
        <f t="shared" si="209"/>
        <v/>
      </c>
      <c r="BE151" s="280" t="str">
        <f t="shared" si="247"/>
        <v/>
      </c>
      <c r="BF151" s="75" t="str">
        <f t="shared" si="210"/>
        <v/>
      </c>
      <c r="BG151" s="78" t="str">
        <f t="shared" si="248"/>
        <v/>
      </c>
      <c r="BH151" s="75" t="str">
        <f t="shared" si="211"/>
        <v/>
      </c>
      <c r="BI151" s="78" t="str">
        <f t="shared" si="249"/>
        <v/>
      </c>
      <c r="BJ151" s="75" t="str">
        <f t="shared" si="212"/>
        <v/>
      </c>
      <c r="BK151" s="78" t="str">
        <f t="shared" si="250"/>
        <v/>
      </c>
    </row>
    <row r="152" spans="1:63" s="66" customFormat="1" ht="21" hidden="1" customHeight="1">
      <c r="A152" s="238">
        <v>17</v>
      </c>
      <c r="B152" s="363"/>
      <c r="C152" s="364"/>
      <c r="D152" s="281"/>
      <c r="E152" s="280"/>
      <c r="F152" s="281"/>
      <c r="G152" s="280"/>
      <c r="H152" s="281"/>
      <c r="I152" s="280"/>
      <c r="J152" s="281"/>
      <c r="K152" s="280"/>
      <c r="L152" s="281"/>
      <c r="M152" s="280"/>
      <c r="N152" s="281"/>
      <c r="O152" s="280"/>
      <c r="P152" s="281" t="str">
        <f t="shared" si="189"/>
        <v/>
      </c>
      <c r="Q152" s="280" t="str">
        <f t="shared" si="227"/>
        <v/>
      </c>
      <c r="R152" s="281" t="str">
        <f t="shared" si="190"/>
        <v/>
      </c>
      <c r="S152" s="280" t="str">
        <f t="shared" si="228"/>
        <v/>
      </c>
      <c r="T152" s="281" t="str">
        <f t="shared" si="191"/>
        <v/>
      </c>
      <c r="U152" s="280" t="str">
        <f t="shared" si="229"/>
        <v/>
      </c>
      <c r="V152" s="281" t="str">
        <f t="shared" si="192"/>
        <v/>
      </c>
      <c r="W152" s="280" t="str">
        <f t="shared" si="230"/>
        <v/>
      </c>
      <c r="X152" s="281" t="str">
        <f t="shared" si="193"/>
        <v/>
      </c>
      <c r="Y152" s="280" t="str">
        <f t="shared" si="231"/>
        <v/>
      </c>
      <c r="Z152" s="281" t="str">
        <f t="shared" si="194"/>
        <v/>
      </c>
      <c r="AA152" s="280" t="str">
        <f t="shared" si="232"/>
        <v/>
      </c>
      <c r="AB152" s="281" t="str">
        <f t="shared" si="195"/>
        <v/>
      </c>
      <c r="AC152" s="280" t="str">
        <f t="shared" si="233"/>
        <v/>
      </c>
      <c r="AD152" s="281" t="str">
        <f t="shared" si="196"/>
        <v/>
      </c>
      <c r="AE152" s="280" t="str">
        <f t="shared" si="234"/>
        <v/>
      </c>
      <c r="AF152" s="281" t="str">
        <f t="shared" si="197"/>
        <v/>
      </c>
      <c r="AG152" s="280" t="str">
        <f t="shared" si="235"/>
        <v/>
      </c>
      <c r="AH152" s="281" t="str">
        <f t="shared" si="198"/>
        <v/>
      </c>
      <c r="AI152" s="280" t="str">
        <f t="shared" si="236"/>
        <v/>
      </c>
      <c r="AJ152" s="281" t="str">
        <f t="shared" si="199"/>
        <v/>
      </c>
      <c r="AK152" s="280" t="str">
        <f t="shared" si="237"/>
        <v/>
      </c>
      <c r="AL152" s="281" t="str">
        <f t="shared" si="200"/>
        <v/>
      </c>
      <c r="AM152" s="280" t="str">
        <f t="shared" si="238"/>
        <v/>
      </c>
      <c r="AN152" s="281" t="str">
        <f t="shared" si="201"/>
        <v/>
      </c>
      <c r="AO152" s="280" t="str">
        <f t="shared" si="239"/>
        <v/>
      </c>
      <c r="AP152" s="281" t="str">
        <f t="shared" si="202"/>
        <v/>
      </c>
      <c r="AQ152" s="280" t="str">
        <f t="shared" si="240"/>
        <v/>
      </c>
      <c r="AR152" s="281" t="str">
        <f t="shared" si="203"/>
        <v/>
      </c>
      <c r="AS152" s="280" t="str">
        <f t="shared" si="241"/>
        <v/>
      </c>
      <c r="AT152" s="281" t="str">
        <f t="shared" si="204"/>
        <v/>
      </c>
      <c r="AU152" s="280" t="str">
        <f t="shared" si="242"/>
        <v/>
      </c>
      <c r="AV152" s="281" t="str">
        <f t="shared" si="205"/>
        <v/>
      </c>
      <c r="AW152" s="280" t="str">
        <f t="shared" si="243"/>
        <v/>
      </c>
      <c r="AX152" s="281" t="str">
        <f t="shared" si="206"/>
        <v/>
      </c>
      <c r="AY152" s="280" t="str">
        <f t="shared" si="244"/>
        <v/>
      </c>
      <c r="AZ152" s="281" t="str">
        <f t="shared" si="207"/>
        <v/>
      </c>
      <c r="BA152" s="280" t="str">
        <f t="shared" si="245"/>
        <v/>
      </c>
      <c r="BB152" s="281" t="str">
        <f t="shared" si="208"/>
        <v/>
      </c>
      <c r="BC152" s="280" t="str">
        <f t="shared" si="246"/>
        <v/>
      </c>
      <c r="BD152" s="281" t="str">
        <f t="shared" si="209"/>
        <v/>
      </c>
      <c r="BE152" s="280" t="str">
        <f t="shared" si="247"/>
        <v/>
      </c>
      <c r="BF152" s="75" t="str">
        <f t="shared" si="210"/>
        <v/>
      </c>
      <c r="BG152" s="78" t="str">
        <f t="shared" si="248"/>
        <v/>
      </c>
      <c r="BH152" s="75" t="str">
        <f t="shared" si="211"/>
        <v/>
      </c>
      <c r="BI152" s="78" t="str">
        <f t="shared" si="249"/>
        <v/>
      </c>
      <c r="BJ152" s="75" t="str">
        <f t="shared" si="212"/>
        <v/>
      </c>
      <c r="BK152" s="78" t="str">
        <f t="shared" si="250"/>
        <v/>
      </c>
    </row>
    <row r="153" spans="1:63" s="66" customFormat="1" ht="21" hidden="1" customHeight="1">
      <c r="A153" s="238">
        <v>18</v>
      </c>
      <c r="B153" s="363"/>
      <c r="C153" s="364"/>
      <c r="D153" s="281"/>
      <c r="E153" s="280"/>
      <c r="F153" s="281"/>
      <c r="G153" s="280"/>
      <c r="H153" s="281"/>
      <c r="I153" s="280"/>
      <c r="J153" s="281"/>
      <c r="K153" s="280"/>
      <c r="L153" s="281"/>
      <c r="M153" s="280"/>
      <c r="N153" s="281"/>
      <c r="O153" s="280"/>
      <c r="P153" s="281" t="str">
        <f t="shared" si="189"/>
        <v/>
      </c>
      <c r="Q153" s="280" t="str">
        <f t="shared" si="227"/>
        <v/>
      </c>
      <c r="R153" s="281" t="str">
        <f t="shared" si="190"/>
        <v/>
      </c>
      <c r="S153" s="280" t="str">
        <f t="shared" si="228"/>
        <v/>
      </c>
      <c r="T153" s="281" t="str">
        <f t="shared" si="191"/>
        <v/>
      </c>
      <c r="U153" s="280" t="str">
        <f t="shared" si="229"/>
        <v/>
      </c>
      <c r="V153" s="281" t="str">
        <f t="shared" si="192"/>
        <v/>
      </c>
      <c r="W153" s="280" t="str">
        <f t="shared" si="230"/>
        <v/>
      </c>
      <c r="X153" s="281" t="str">
        <f t="shared" si="193"/>
        <v/>
      </c>
      <c r="Y153" s="280" t="str">
        <f t="shared" si="231"/>
        <v/>
      </c>
      <c r="Z153" s="281" t="str">
        <f t="shared" si="194"/>
        <v/>
      </c>
      <c r="AA153" s="280" t="str">
        <f t="shared" si="232"/>
        <v/>
      </c>
      <c r="AB153" s="281" t="str">
        <f t="shared" si="195"/>
        <v/>
      </c>
      <c r="AC153" s="280" t="str">
        <f t="shared" si="233"/>
        <v/>
      </c>
      <c r="AD153" s="281" t="str">
        <f t="shared" si="196"/>
        <v/>
      </c>
      <c r="AE153" s="280" t="str">
        <f t="shared" si="234"/>
        <v/>
      </c>
      <c r="AF153" s="281" t="str">
        <f t="shared" si="197"/>
        <v/>
      </c>
      <c r="AG153" s="280" t="str">
        <f t="shared" si="235"/>
        <v/>
      </c>
      <c r="AH153" s="281" t="str">
        <f t="shared" si="198"/>
        <v/>
      </c>
      <c r="AI153" s="280" t="str">
        <f t="shared" si="236"/>
        <v/>
      </c>
      <c r="AJ153" s="281" t="str">
        <f t="shared" si="199"/>
        <v/>
      </c>
      <c r="AK153" s="280" t="str">
        <f t="shared" si="237"/>
        <v/>
      </c>
      <c r="AL153" s="281" t="str">
        <f t="shared" si="200"/>
        <v/>
      </c>
      <c r="AM153" s="280" t="str">
        <f t="shared" si="238"/>
        <v/>
      </c>
      <c r="AN153" s="281" t="str">
        <f t="shared" si="201"/>
        <v/>
      </c>
      <c r="AO153" s="280" t="str">
        <f t="shared" si="239"/>
        <v/>
      </c>
      <c r="AP153" s="281" t="str">
        <f t="shared" si="202"/>
        <v/>
      </c>
      <c r="AQ153" s="280" t="str">
        <f t="shared" si="240"/>
        <v/>
      </c>
      <c r="AR153" s="281" t="str">
        <f t="shared" si="203"/>
        <v/>
      </c>
      <c r="AS153" s="280" t="str">
        <f t="shared" si="241"/>
        <v/>
      </c>
      <c r="AT153" s="281" t="str">
        <f t="shared" si="204"/>
        <v/>
      </c>
      <c r="AU153" s="280" t="str">
        <f t="shared" si="242"/>
        <v/>
      </c>
      <c r="AV153" s="281" t="str">
        <f t="shared" si="205"/>
        <v/>
      </c>
      <c r="AW153" s="280" t="str">
        <f t="shared" si="243"/>
        <v/>
      </c>
      <c r="AX153" s="281" t="str">
        <f t="shared" si="206"/>
        <v/>
      </c>
      <c r="AY153" s="280" t="str">
        <f t="shared" si="244"/>
        <v/>
      </c>
      <c r="AZ153" s="281" t="str">
        <f t="shared" si="207"/>
        <v/>
      </c>
      <c r="BA153" s="280" t="str">
        <f t="shared" si="245"/>
        <v/>
      </c>
      <c r="BB153" s="281" t="str">
        <f t="shared" si="208"/>
        <v/>
      </c>
      <c r="BC153" s="280" t="str">
        <f t="shared" si="246"/>
        <v/>
      </c>
      <c r="BD153" s="281" t="str">
        <f t="shared" si="209"/>
        <v/>
      </c>
      <c r="BE153" s="280" t="str">
        <f t="shared" si="247"/>
        <v/>
      </c>
      <c r="BF153" s="75" t="str">
        <f t="shared" si="210"/>
        <v/>
      </c>
      <c r="BG153" s="78" t="str">
        <f t="shared" si="248"/>
        <v/>
      </c>
      <c r="BH153" s="75" t="str">
        <f t="shared" si="211"/>
        <v/>
      </c>
      <c r="BI153" s="78" t="str">
        <f t="shared" si="249"/>
        <v/>
      </c>
      <c r="BJ153" s="75" t="str">
        <f t="shared" si="212"/>
        <v/>
      </c>
      <c r="BK153" s="78" t="str">
        <f t="shared" si="250"/>
        <v/>
      </c>
    </row>
    <row r="154" spans="1:63" s="66" customFormat="1" ht="21" hidden="1" customHeight="1">
      <c r="A154" s="238">
        <v>19</v>
      </c>
      <c r="B154" s="363"/>
      <c r="C154" s="364"/>
      <c r="D154" s="281"/>
      <c r="E154" s="280"/>
      <c r="F154" s="281"/>
      <c r="G154" s="280"/>
      <c r="H154" s="281"/>
      <c r="I154" s="280"/>
      <c r="J154" s="281"/>
      <c r="K154" s="280"/>
      <c r="L154" s="281"/>
      <c r="M154" s="280"/>
      <c r="N154" s="281"/>
      <c r="O154" s="280"/>
      <c r="P154" s="281" t="str">
        <f t="shared" si="189"/>
        <v/>
      </c>
      <c r="Q154" s="280" t="str">
        <f t="shared" si="227"/>
        <v/>
      </c>
      <c r="R154" s="281" t="str">
        <f t="shared" si="190"/>
        <v/>
      </c>
      <c r="S154" s="280" t="str">
        <f t="shared" si="228"/>
        <v/>
      </c>
      <c r="T154" s="281" t="str">
        <f t="shared" si="191"/>
        <v/>
      </c>
      <c r="U154" s="280" t="str">
        <f t="shared" si="229"/>
        <v/>
      </c>
      <c r="V154" s="281" t="str">
        <f t="shared" si="192"/>
        <v/>
      </c>
      <c r="W154" s="280" t="str">
        <f t="shared" si="230"/>
        <v/>
      </c>
      <c r="X154" s="281" t="str">
        <f t="shared" si="193"/>
        <v/>
      </c>
      <c r="Y154" s="280" t="str">
        <f t="shared" si="231"/>
        <v/>
      </c>
      <c r="Z154" s="281" t="str">
        <f t="shared" si="194"/>
        <v/>
      </c>
      <c r="AA154" s="280" t="str">
        <f t="shared" si="232"/>
        <v/>
      </c>
      <c r="AB154" s="281" t="str">
        <f t="shared" si="195"/>
        <v/>
      </c>
      <c r="AC154" s="280" t="str">
        <f t="shared" si="233"/>
        <v/>
      </c>
      <c r="AD154" s="281" t="str">
        <f t="shared" si="196"/>
        <v/>
      </c>
      <c r="AE154" s="280" t="str">
        <f t="shared" si="234"/>
        <v/>
      </c>
      <c r="AF154" s="281" t="str">
        <f t="shared" si="197"/>
        <v/>
      </c>
      <c r="AG154" s="280" t="str">
        <f t="shared" si="235"/>
        <v/>
      </c>
      <c r="AH154" s="281" t="str">
        <f t="shared" si="198"/>
        <v/>
      </c>
      <c r="AI154" s="280" t="str">
        <f t="shared" si="236"/>
        <v/>
      </c>
      <c r="AJ154" s="281" t="str">
        <f t="shared" si="199"/>
        <v/>
      </c>
      <c r="AK154" s="280" t="str">
        <f t="shared" si="237"/>
        <v/>
      </c>
      <c r="AL154" s="281" t="str">
        <f t="shared" si="200"/>
        <v/>
      </c>
      <c r="AM154" s="280" t="str">
        <f t="shared" si="238"/>
        <v/>
      </c>
      <c r="AN154" s="281" t="str">
        <f t="shared" si="201"/>
        <v/>
      </c>
      <c r="AO154" s="280" t="str">
        <f t="shared" si="239"/>
        <v/>
      </c>
      <c r="AP154" s="281" t="str">
        <f t="shared" si="202"/>
        <v/>
      </c>
      <c r="AQ154" s="280" t="str">
        <f t="shared" si="240"/>
        <v/>
      </c>
      <c r="AR154" s="281" t="str">
        <f t="shared" si="203"/>
        <v/>
      </c>
      <c r="AS154" s="280" t="str">
        <f t="shared" si="241"/>
        <v/>
      </c>
      <c r="AT154" s="281" t="str">
        <f t="shared" si="204"/>
        <v/>
      </c>
      <c r="AU154" s="280" t="str">
        <f t="shared" si="242"/>
        <v/>
      </c>
      <c r="AV154" s="281" t="str">
        <f t="shared" si="205"/>
        <v/>
      </c>
      <c r="AW154" s="280" t="str">
        <f t="shared" si="243"/>
        <v/>
      </c>
      <c r="AX154" s="281" t="str">
        <f t="shared" si="206"/>
        <v/>
      </c>
      <c r="AY154" s="280" t="str">
        <f t="shared" si="244"/>
        <v/>
      </c>
      <c r="AZ154" s="281" t="str">
        <f t="shared" si="207"/>
        <v/>
      </c>
      <c r="BA154" s="280" t="str">
        <f t="shared" si="245"/>
        <v/>
      </c>
      <c r="BB154" s="281" t="str">
        <f t="shared" si="208"/>
        <v/>
      </c>
      <c r="BC154" s="280" t="str">
        <f t="shared" si="246"/>
        <v/>
      </c>
      <c r="BD154" s="281" t="str">
        <f t="shared" si="209"/>
        <v/>
      </c>
      <c r="BE154" s="280" t="str">
        <f t="shared" si="247"/>
        <v/>
      </c>
      <c r="BF154" s="75" t="str">
        <f t="shared" si="210"/>
        <v/>
      </c>
      <c r="BG154" s="78" t="str">
        <f t="shared" si="248"/>
        <v/>
      </c>
      <c r="BH154" s="75" t="str">
        <f t="shared" si="211"/>
        <v/>
      </c>
      <c r="BI154" s="78" t="str">
        <f t="shared" si="249"/>
        <v/>
      </c>
      <c r="BJ154" s="75" t="str">
        <f t="shared" si="212"/>
        <v/>
      </c>
      <c r="BK154" s="78" t="str">
        <f t="shared" si="250"/>
        <v/>
      </c>
    </row>
    <row r="155" spans="1:63" s="66" customFormat="1" ht="21" hidden="1" customHeight="1">
      <c r="A155" s="238">
        <v>20</v>
      </c>
      <c r="B155" s="363"/>
      <c r="C155" s="364"/>
      <c r="D155" s="281"/>
      <c r="E155" s="280"/>
      <c r="F155" s="281"/>
      <c r="G155" s="280"/>
      <c r="H155" s="281"/>
      <c r="I155" s="280"/>
      <c r="J155" s="281"/>
      <c r="K155" s="280"/>
      <c r="L155" s="281"/>
      <c r="M155" s="280"/>
      <c r="N155" s="281"/>
      <c r="O155" s="280"/>
      <c r="P155" s="281" t="str">
        <f t="shared" si="189"/>
        <v/>
      </c>
      <c r="Q155" s="280" t="str">
        <f t="shared" si="227"/>
        <v/>
      </c>
      <c r="R155" s="281" t="str">
        <f t="shared" si="190"/>
        <v/>
      </c>
      <c r="S155" s="280" t="str">
        <f t="shared" si="228"/>
        <v/>
      </c>
      <c r="T155" s="281" t="str">
        <f t="shared" si="191"/>
        <v/>
      </c>
      <c r="U155" s="280" t="str">
        <f t="shared" si="229"/>
        <v/>
      </c>
      <c r="V155" s="281" t="str">
        <f t="shared" si="192"/>
        <v/>
      </c>
      <c r="W155" s="280" t="str">
        <f t="shared" si="230"/>
        <v/>
      </c>
      <c r="X155" s="281" t="str">
        <f t="shared" si="193"/>
        <v/>
      </c>
      <c r="Y155" s="280" t="str">
        <f t="shared" si="231"/>
        <v/>
      </c>
      <c r="Z155" s="281" t="str">
        <f t="shared" si="194"/>
        <v/>
      </c>
      <c r="AA155" s="280" t="str">
        <f t="shared" si="232"/>
        <v/>
      </c>
      <c r="AB155" s="281" t="str">
        <f t="shared" si="195"/>
        <v/>
      </c>
      <c r="AC155" s="280" t="str">
        <f t="shared" si="233"/>
        <v/>
      </c>
      <c r="AD155" s="281" t="str">
        <f t="shared" si="196"/>
        <v/>
      </c>
      <c r="AE155" s="280" t="str">
        <f t="shared" si="234"/>
        <v/>
      </c>
      <c r="AF155" s="281" t="str">
        <f t="shared" si="197"/>
        <v/>
      </c>
      <c r="AG155" s="280" t="str">
        <f t="shared" si="235"/>
        <v/>
      </c>
      <c r="AH155" s="281" t="str">
        <f t="shared" si="198"/>
        <v/>
      </c>
      <c r="AI155" s="280" t="str">
        <f t="shared" si="236"/>
        <v/>
      </c>
      <c r="AJ155" s="281" t="str">
        <f t="shared" si="199"/>
        <v/>
      </c>
      <c r="AK155" s="280" t="str">
        <f t="shared" si="237"/>
        <v/>
      </c>
      <c r="AL155" s="281" t="str">
        <f t="shared" si="200"/>
        <v/>
      </c>
      <c r="AM155" s="280" t="str">
        <f t="shared" si="238"/>
        <v/>
      </c>
      <c r="AN155" s="281" t="str">
        <f t="shared" si="201"/>
        <v/>
      </c>
      <c r="AO155" s="280" t="str">
        <f t="shared" si="239"/>
        <v/>
      </c>
      <c r="AP155" s="281" t="str">
        <f t="shared" si="202"/>
        <v/>
      </c>
      <c r="AQ155" s="280" t="str">
        <f t="shared" si="240"/>
        <v/>
      </c>
      <c r="AR155" s="281" t="str">
        <f t="shared" si="203"/>
        <v/>
      </c>
      <c r="AS155" s="280" t="str">
        <f t="shared" si="241"/>
        <v/>
      </c>
      <c r="AT155" s="281" t="str">
        <f t="shared" si="204"/>
        <v/>
      </c>
      <c r="AU155" s="280" t="str">
        <f t="shared" si="242"/>
        <v/>
      </c>
      <c r="AV155" s="281" t="str">
        <f t="shared" si="205"/>
        <v/>
      </c>
      <c r="AW155" s="280" t="str">
        <f t="shared" si="243"/>
        <v/>
      </c>
      <c r="AX155" s="281" t="str">
        <f t="shared" si="206"/>
        <v/>
      </c>
      <c r="AY155" s="280" t="str">
        <f t="shared" si="244"/>
        <v/>
      </c>
      <c r="AZ155" s="281" t="str">
        <f t="shared" si="207"/>
        <v/>
      </c>
      <c r="BA155" s="280" t="str">
        <f t="shared" si="245"/>
        <v/>
      </c>
      <c r="BB155" s="281" t="str">
        <f t="shared" si="208"/>
        <v/>
      </c>
      <c r="BC155" s="280" t="str">
        <f t="shared" si="246"/>
        <v/>
      </c>
      <c r="BD155" s="281" t="str">
        <f t="shared" si="209"/>
        <v/>
      </c>
      <c r="BE155" s="280" t="str">
        <f t="shared" si="247"/>
        <v/>
      </c>
      <c r="BF155" s="75" t="str">
        <f t="shared" si="210"/>
        <v/>
      </c>
      <c r="BG155" s="78" t="str">
        <f t="shared" si="248"/>
        <v/>
      </c>
      <c r="BH155" s="75" t="str">
        <f t="shared" si="211"/>
        <v/>
      </c>
      <c r="BI155" s="78" t="str">
        <f t="shared" si="249"/>
        <v/>
      </c>
      <c r="BJ155" s="75" t="str">
        <f t="shared" si="212"/>
        <v/>
      </c>
      <c r="BK155" s="78" t="str">
        <f t="shared" si="250"/>
        <v/>
      </c>
    </row>
    <row r="156" spans="1:63" s="66" customFormat="1" ht="21" hidden="1" customHeight="1">
      <c r="A156" s="238">
        <v>21</v>
      </c>
      <c r="B156" s="363"/>
      <c r="C156" s="364"/>
      <c r="D156" s="281"/>
      <c r="E156" s="280"/>
      <c r="F156" s="281"/>
      <c r="G156" s="280"/>
      <c r="H156" s="281"/>
      <c r="I156" s="280"/>
      <c r="J156" s="281"/>
      <c r="K156" s="280"/>
      <c r="L156" s="281"/>
      <c r="M156" s="280"/>
      <c r="N156" s="281"/>
      <c r="O156" s="280"/>
      <c r="P156" s="281" t="str">
        <f t="shared" si="189"/>
        <v/>
      </c>
      <c r="Q156" s="280" t="str">
        <f t="shared" si="227"/>
        <v/>
      </c>
      <c r="R156" s="281" t="str">
        <f t="shared" si="190"/>
        <v/>
      </c>
      <c r="S156" s="280" t="str">
        <f t="shared" si="228"/>
        <v/>
      </c>
      <c r="T156" s="281" t="str">
        <f t="shared" si="191"/>
        <v/>
      </c>
      <c r="U156" s="280" t="str">
        <f t="shared" si="229"/>
        <v/>
      </c>
      <c r="V156" s="281" t="str">
        <f t="shared" si="192"/>
        <v/>
      </c>
      <c r="W156" s="280" t="str">
        <f t="shared" si="230"/>
        <v/>
      </c>
      <c r="X156" s="281" t="str">
        <f t="shared" si="193"/>
        <v/>
      </c>
      <c r="Y156" s="280" t="str">
        <f t="shared" si="231"/>
        <v/>
      </c>
      <c r="Z156" s="281" t="str">
        <f t="shared" si="194"/>
        <v/>
      </c>
      <c r="AA156" s="280" t="str">
        <f t="shared" si="232"/>
        <v/>
      </c>
      <c r="AB156" s="281" t="str">
        <f t="shared" si="195"/>
        <v/>
      </c>
      <c r="AC156" s="280" t="str">
        <f t="shared" si="233"/>
        <v/>
      </c>
      <c r="AD156" s="281" t="str">
        <f t="shared" si="196"/>
        <v/>
      </c>
      <c r="AE156" s="280" t="str">
        <f t="shared" si="234"/>
        <v/>
      </c>
      <c r="AF156" s="281" t="str">
        <f t="shared" si="197"/>
        <v/>
      </c>
      <c r="AG156" s="280" t="str">
        <f t="shared" si="235"/>
        <v/>
      </c>
      <c r="AH156" s="281" t="str">
        <f t="shared" si="198"/>
        <v/>
      </c>
      <c r="AI156" s="280" t="str">
        <f t="shared" si="236"/>
        <v/>
      </c>
      <c r="AJ156" s="281" t="str">
        <f t="shared" si="199"/>
        <v/>
      </c>
      <c r="AK156" s="280" t="str">
        <f t="shared" si="237"/>
        <v/>
      </c>
      <c r="AL156" s="281" t="str">
        <f t="shared" si="200"/>
        <v/>
      </c>
      <c r="AM156" s="280" t="str">
        <f t="shared" si="238"/>
        <v/>
      </c>
      <c r="AN156" s="281" t="str">
        <f t="shared" si="201"/>
        <v/>
      </c>
      <c r="AO156" s="280" t="str">
        <f t="shared" si="239"/>
        <v/>
      </c>
      <c r="AP156" s="281" t="str">
        <f t="shared" si="202"/>
        <v/>
      </c>
      <c r="AQ156" s="280" t="str">
        <f t="shared" si="240"/>
        <v/>
      </c>
      <c r="AR156" s="281" t="str">
        <f t="shared" si="203"/>
        <v/>
      </c>
      <c r="AS156" s="280" t="str">
        <f t="shared" si="241"/>
        <v/>
      </c>
      <c r="AT156" s="281" t="str">
        <f t="shared" si="204"/>
        <v/>
      </c>
      <c r="AU156" s="280" t="str">
        <f t="shared" si="242"/>
        <v/>
      </c>
      <c r="AV156" s="281" t="str">
        <f t="shared" si="205"/>
        <v/>
      </c>
      <c r="AW156" s="280" t="str">
        <f t="shared" si="243"/>
        <v/>
      </c>
      <c r="AX156" s="281" t="str">
        <f t="shared" si="206"/>
        <v/>
      </c>
      <c r="AY156" s="280" t="str">
        <f t="shared" si="244"/>
        <v/>
      </c>
      <c r="AZ156" s="281" t="str">
        <f t="shared" si="207"/>
        <v/>
      </c>
      <c r="BA156" s="280" t="str">
        <f t="shared" si="245"/>
        <v/>
      </c>
      <c r="BB156" s="281" t="str">
        <f t="shared" si="208"/>
        <v/>
      </c>
      <c r="BC156" s="280" t="str">
        <f t="shared" si="246"/>
        <v/>
      </c>
      <c r="BD156" s="281" t="str">
        <f t="shared" si="209"/>
        <v/>
      </c>
      <c r="BE156" s="280" t="str">
        <f t="shared" si="247"/>
        <v/>
      </c>
      <c r="BF156" s="75" t="str">
        <f t="shared" si="210"/>
        <v/>
      </c>
      <c r="BG156" s="78" t="str">
        <f t="shared" si="248"/>
        <v/>
      </c>
      <c r="BH156" s="75" t="str">
        <f t="shared" si="211"/>
        <v/>
      </c>
      <c r="BI156" s="78" t="str">
        <f t="shared" si="249"/>
        <v/>
      </c>
      <c r="BJ156" s="75" t="str">
        <f t="shared" si="212"/>
        <v/>
      </c>
      <c r="BK156" s="78" t="str">
        <f t="shared" si="250"/>
        <v/>
      </c>
    </row>
    <row r="157" spans="1:63" s="66" customFormat="1" ht="21" hidden="1" customHeight="1">
      <c r="A157" s="238">
        <v>22</v>
      </c>
      <c r="B157" s="363"/>
      <c r="C157" s="364"/>
      <c r="D157" s="281"/>
      <c r="E157" s="280"/>
      <c r="F157" s="281"/>
      <c r="G157" s="280"/>
      <c r="H157" s="281"/>
      <c r="I157" s="280"/>
      <c r="J157" s="281"/>
      <c r="K157" s="280"/>
      <c r="L157" s="281"/>
      <c r="M157" s="280"/>
      <c r="N157" s="281"/>
      <c r="O157" s="280"/>
      <c r="P157" s="281" t="str">
        <f t="shared" si="189"/>
        <v/>
      </c>
      <c r="Q157" s="280" t="str">
        <f t="shared" si="227"/>
        <v/>
      </c>
      <c r="R157" s="281" t="str">
        <f t="shared" si="190"/>
        <v/>
      </c>
      <c r="S157" s="280" t="str">
        <f t="shared" si="228"/>
        <v/>
      </c>
      <c r="T157" s="281" t="str">
        <f t="shared" si="191"/>
        <v/>
      </c>
      <c r="U157" s="280" t="str">
        <f t="shared" si="229"/>
        <v/>
      </c>
      <c r="V157" s="281" t="str">
        <f t="shared" si="192"/>
        <v/>
      </c>
      <c r="W157" s="280" t="str">
        <f t="shared" si="230"/>
        <v/>
      </c>
      <c r="X157" s="281" t="str">
        <f t="shared" si="193"/>
        <v/>
      </c>
      <c r="Y157" s="280" t="str">
        <f t="shared" si="231"/>
        <v/>
      </c>
      <c r="Z157" s="281" t="str">
        <f t="shared" si="194"/>
        <v/>
      </c>
      <c r="AA157" s="280" t="str">
        <f t="shared" si="232"/>
        <v/>
      </c>
      <c r="AB157" s="281" t="str">
        <f t="shared" si="195"/>
        <v/>
      </c>
      <c r="AC157" s="280" t="str">
        <f t="shared" si="233"/>
        <v/>
      </c>
      <c r="AD157" s="281" t="str">
        <f t="shared" si="196"/>
        <v/>
      </c>
      <c r="AE157" s="280" t="str">
        <f t="shared" si="234"/>
        <v/>
      </c>
      <c r="AF157" s="281" t="str">
        <f t="shared" si="197"/>
        <v/>
      </c>
      <c r="AG157" s="280" t="str">
        <f t="shared" si="235"/>
        <v/>
      </c>
      <c r="AH157" s="281" t="str">
        <f t="shared" si="198"/>
        <v/>
      </c>
      <c r="AI157" s="280" t="str">
        <f t="shared" si="236"/>
        <v/>
      </c>
      <c r="AJ157" s="281" t="str">
        <f t="shared" si="199"/>
        <v/>
      </c>
      <c r="AK157" s="280" t="str">
        <f t="shared" si="237"/>
        <v/>
      </c>
      <c r="AL157" s="281" t="str">
        <f t="shared" si="200"/>
        <v/>
      </c>
      <c r="AM157" s="280" t="str">
        <f t="shared" si="238"/>
        <v/>
      </c>
      <c r="AN157" s="281" t="str">
        <f t="shared" si="201"/>
        <v/>
      </c>
      <c r="AO157" s="280" t="str">
        <f t="shared" si="239"/>
        <v/>
      </c>
      <c r="AP157" s="281" t="str">
        <f t="shared" si="202"/>
        <v/>
      </c>
      <c r="AQ157" s="280" t="str">
        <f t="shared" si="240"/>
        <v/>
      </c>
      <c r="AR157" s="281" t="str">
        <f t="shared" si="203"/>
        <v/>
      </c>
      <c r="AS157" s="280" t="str">
        <f t="shared" si="241"/>
        <v/>
      </c>
      <c r="AT157" s="281" t="str">
        <f t="shared" si="204"/>
        <v/>
      </c>
      <c r="AU157" s="280" t="str">
        <f t="shared" si="242"/>
        <v/>
      </c>
      <c r="AV157" s="281" t="str">
        <f t="shared" si="205"/>
        <v/>
      </c>
      <c r="AW157" s="280" t="str">
        <f t="shared" si="243"/>
        <v/>
      </c>
      <c r="AX157" s="281" t="str">
        <f t="shared" si="206"/>
        <v/>
      </c>
      <c r="AY157" s="280" t="str">
        <f t="shared" si="244"/>
        <v/>
      </c>
      <c r="AZ157" s="281" t="str">
        <f t="shared" si="207"/>
        <v/>
      </c>
      <c r="BA157" s="280" t="str">
        <f t="shared" si="245"/>
        <v/>
      </c>
      <c r="BB157" s="281" t="str">
        <f t="shared" si="208"/>
        <v/>
      </c>
      <c r="BC157" s="280" t="str">
        <f t="shared" si="246"/>
        <v/>
      </c>
      <c r="BD157" s="281" t="str">
        <f t="shared" si="209"/>
        <v/>
      </c>
      <c r="BE157" s="280" t="str">
        <f t="shared" si="247"/>
        <v/>
      </c>
      <c r="BF157" s="75" t="str">
        <f t="shared" si="210"/>
        <v/>
      </c>
      <c r="BG157" s="78" t="str">
        <f t="shared" si="248"/>
        <v/>
      </c>
      <c r="BH157" s="75" t="str">
        <f t="shared" si="211"/>
        <v/>
      </c>
      <c r="BI157" s="78" t="str">
        <f t="shared" si="249"/>
        <v/>
      </c>
      <c r="BJ157" s="75" t="str">
        <f t="shared" si="212"/>
        <v/>
      </c>
      <c r="BK157" s="78" t="str">
        <f t="shared" si="250"/>
        <v/>
      </c>
    </row>
    <row r="158" spans="1:63" s="66" customFormat="1" ht="21" hidden="1" customHeight="1">
      <c r="A158" s="238">
        <v>23</v>
      </c>
      <c r="B158" s="363"/>
      <c r="C158" s="364"/>
      <c r="D158" s="281"/>
      <c r="E158" s="280"/>
      <c r="F158" s="281"/>
      <c r="G158" s="280"/>
      <c r="H158" s="281"/>
      <c r="I158" s="280"/>
      <c r="J158" s="281"/>
      <c r="K158" s="280"/>
      <c r="L158" s="281"/>
      <c r="M158" s="280"/>
      <c r="N158" s="281"/>
      <c r="O158" s="280"/>
      <c r="P158" s="281" t="str">
        <f t="shared" si="189"/>
        <v/>
      </c>
      <c r="Q158" s="280" t="str">
        <f t="shared" si="227"/>
        <v/>
      </c>
      <c r="R158" s="281" t="str">
        <f t="shared" si="190"/>
        <v/>
      </c>
      <c r="S158" s="280" t="str">
        <f t="shared" si="228"/>
        <v/>
      </c>
      <c r="T158" s="281" t="str">
        <f t="shared" si="191"/>
        <v/>
      </c>
      <c r="U158" s="280" t="str">
        <f t="shared" si="229"/>
        <v/>
      </c>
      <c r="V158" s="281" t="str">
        <f t="shared" si="192"/>
        <v/>
      </c>
      <c r="W158" s="280" t="str">
        <f t="shared" si="230"/>
        <v/>
      </c>
      <c r="X158" s="281" t="str">
        <f t="shared" si="193"/>
        <v/>
      </c>
      <c r="Y158" s="280" t="str">
        <f t="shared" si="231"/>
        <v/>
      </c>
      <c r="Z158" s="281" t="str">
        <f t="shared" si="194"/>
        <v/>
      </c>
      <c r="AA158" s="280" t="str">
        <f t="shared" si="232"/>
        <v/>
      </c>
      <c r="AB158" s="281" t="str">
        <f t="shared" si="195"/>
        <v/>
      </c>
      <c r="AC158" s="280" t="str">
        <f t="shared" si="233"/>
        <v/>
      </c>
      <c r="AD158" s="281" t="str">
        <f t="shared" si="196"/>
        <v/>
      </c>
      <c r="AE158" s="280" t="str">
        <f t="shared" si="234"/>
        <v/>
      </c>
      <c r="AF158" s="281" t="str">
        <f t="shared" si="197"/>
        <v/>
      </c>
      <c r="AG158" s="280" t="str">
        <f t="shared" si="235"/>
        <v/>
      </c>
      <c r="AH158" s="281" t="str">
        <f t="shared" si="198"/>
        <v/>
      </c>
      <c r="AI158" s="280" t="str">
        <f t="shared" si="236"/>
        <v/>
      </c>
      <c r="AJ158" s="281" t="str">
        <f t="shared" si="199"/>
        <v/>
      </c>
      <c r="AK158" s="280" t="str">
        <f t="shared" si="237"/>
        <v/>
      </c>
      <c r="AL158" s="281" t="str">
        <f t="shared" si="200"/>
        <v/>
      </c>
      <c r="AM158" s="280" t="str">
        <f t="shared" si="238"/>
        <v/>
      </c>
      <c r="AN158" s="281" t="str">
        <f t="shared" si="201"/>
        <v/>
      </c>
      <c r="AO158" s="280" t="str">
        <f t="shared" si="239"/>
        <v/>
      </c>
      <c r="AP158" s="281" t="str">
        <f t="shared" si="202"/>
        <v/>
      </c>
      <c r="AQ158" s="280" t="str">
        <f t="shared" si="240"/>
        <v/>
      </c>
      <c r="AR158" s="281" t="str">
        <f t="shared" si="203"/>
        <v/>
      </c>
      <c r="AS158" s="280" t="str">
        <f t="shared" si="241"/>
        <v/>
      </c>
      <c r="AT158" s="281" t="str">
        <f t="shared" si="204"/>
        <v/>
      </c>
      <c r="AU158" s="280" t="str">
        <f t="shared" si="242"/>
        <v/>
      </c>
      <c r="AV158" s="281" t="str">
        <f t="shared" si="205"/>
        <v/>
      </c>
      <c r="AW158" s="280" t="str">
        <f t="shared" si="243"/>
        <v/>
      </c>
      <c r="AX158" s="281" t="str">
        <f t="shared" si="206"/>
        <v/>
      </c>
      <c r="AY158" s="280" t="str">
        <f t="shared" si="244"/>
        <v/>
      </c>
      <c r="AZ158" s="281" t="str">
        <f t="shared" si="207"/>
        <v/>
      </c>
      <c r="BA158" s="280" t="str">
        <f t="shared" si="245"/>
        <v/>
      </c>
      <c r="BB158" s="281" t="str">
        <f t="shared" si="208"/>
        <v/>
      </c>
      <c r="BC158" s="280" t="str">
        <f t="shared" si="246"/>
        <v/>
      </c>
      <c r="BD158" s="281" t="str">
        <f t="shared" si="209"/>
        <v/>
      </c>
      <c r="BE158" s="280" t="str">
        <f t="shared" si="247"/>
        <v/>
      </c>
      <c r="BF158" s="75" t="str">
        <f t="shared" si="210"/>
        <v/>
      </c>
      <c r="BG158" s="78" t="str">
        <f t="shared" si="248"/>
        <v/>
      </c>
      <c r="BH158" s="75" t="str">
        <f t="shared" si="211"/>
        <v/>
      </c>
      <c r="BI158" s="78" t="str">
        <f t="shared" si="249"/>
        <v/>
      </c>
      <c r="BJ158" s="75" t="str">
        <f t="shared" si="212"/>
        <v/>
      </c>
      <c r="BK158" s="78" t="str">
        <f t="shared" si="250"/>
        <v/>
      </c>
    </row>
    <row r="159" spans="1:63" s="66" customFormat="1" ht="21" hidden="1" customHeight="1">
      <c r="A159" s="238">
        <v>24</v>
      </c>
      <c r="B159" s="363"/>
      <c r="C159" s="364"/>
      <c r="D159" s="281"/>
      <c r="E159" s="280"/>
      <c r="F159" s="281"/>
      <c r="G159" s="280"/>
      <c r="H159" s="281"/>
      <c r="I159" s="280"/>
      <c r="J159" s="281"/>
      <c r="K159" s="280"/>
      <c r="L159" s="281"/>
      <c r="M159" s="280"/>
      <c r="N159" s="281"/>
      <c r="O159" s="280"/>
      <c r="P159" s="281" t="str">
        <f t="shared" si="189"/>
        <v/>
      </c>
      <c r="Q159" s="280" t="str">
        <f t="shared" si="227"/>
        <v/>
      </c>
      <c r="R159" s="281" t="str">
        <f t="shared" si="190"/>
        <v/>
      </c>
      <c r="S159" s="280" t="str">
        <f t="shared" si="228"/>
        <v/>
      </c>
      <c r="T159" s="281" t="str">
        <f t="shared" si="191"/>
        <v/>
      </c>
      <c r="U159" s="280" t="str">
        <f t="shared" si="229"/>
        <v/>
      </c>
      <c r="V159" s="281" t="str">
        <f t="shared" si="192"/>
        <v/>
      </c>
      <c r="W159" s="280" t="str">
        <f t="shared" si="230"/>
        <v/>
      </c>
      <c r="X159" s="281" t="str">
        <f t="shared" si="193"/>
        <v/>
      </c>
      <c r="Y159" s="280" t="str">
        <f t="shared" si="231"/>
        <v/>
      </c>
      <c r="Z159" s="281" t="str">
        <f t="shared" si="194"/>
        <v/>
      </c>
      <c r="AA159" s="280" t="str">
        <f t="shared" si="232"/>
        <v/>
      </c>
      <c r="AB159" s="281" t="str">
        <f t="shared" si="195"/>
        <v/>
      </c>
      <c r="AC159" s="280" t="str">
        <f t="shared" si="233"/>
        <v/>
      </c>
      <c r="AD159" s="281" t="str">
        <f t="shared" si="196"/>
        <v/>
      </c>
      <c r="AE159" s="280" t="str">
        <f t="shared" si="234"/>
        <v/>
      </c>
      <c r="AF159" s="281" t="str">
        <f t="shared" si="197"/>
        <v/>
      </c>
      <c r="AG159" s="280" t="str">
        <f t="shared" si="235"/>
        <v/>
      </c>
      <c r="AH159" s="281" t="str">
        <f t="shared" si="198"/>
        <v/>
      </c>
      <c r="AI159" s="280" t="str">
        <f t="shared" si="236"/>
        <v/>
      </c>
      <c r="AJ159" s="281" t="str">
        <f t="shared" si="199"/>
        <v/>
      </c>
      <c r="AK159" s="280" t="str">
        <f t="shared" si="237"/>
        <v/>
      </c>
      <c r="AL159" s="281" t="str">
        <f t="shared" si="200"/>
        <v/>
      </c>
      <c r="AM159" s="280" t="str">
        <f t="shared" si="238"/>
        <v/>
      </c>
      <c r="AN159" s="281" t="str">
        <f t="shared" si="201"/>
        <v/>
      </c>
      <c r="AO159" s="280" t="str">
        <f t="shared" si="239"/>
        <v/>
      </c>
      <c r="AP159" s="281" t="str">
        <f t="shared" si="202"/>
        <v/>
      </c>
      <c r="AQ159" s="280" t="str">
        <f t="shared" si="240"/>
        <v/>
      </c>
      <c r="AR159" s="281" t="str">
        <f t="shared" si="203"/>
        <v/>
      </c>
      <c r="AS159" s="280" t="str">
        <f t="shared" si="241"/>
        <v/>
      </c>
      <c r="AT159" s="281" t="str">
        <f t="shared" si="204"/>
        <v/>
      </c>
      <c r="AU159" s="280" t="str">
        <f t="shared" si="242"/>
        <v/>
      </c>
      <c r="AV159" s="281" t="str">
        <f t="shared" si="205"/>
        <v/>
      </c>
      <c r="AW159" s="280" t="str">
        <f t="shared" si="243"/>
        <v/>
      </c>
      <c r="AX159" s="281" t="str">
        <f t="shared" si="206"/>
        <v/>
      </c>
      <c r="AY159" s="280" t="str">
        <f t="shared" si="244"/>
        <v/>
      </c>
      <c r="AZ159" s="281" t="str">
        <f t="shared" si="207"/>
        <v/>
      </c>
      <c r="BA159" s="280" t="str">
        <f t="shared" si="245"/>
        <v/>
      </c>
      <c r="BB159" s="281" t="str">
        <f t="shared" si="208"/>
        <v/>
      </c>
      <c r="BC159" s="280" t="str">
        <f t="shared" si="246"/>
        <v/>
      </c>
      <c r="BD159" s="281" t="str">
        <f t="shared" si="209"/>
        <v/>
      </c>
      <c r="BE159" s="280" t="str">
        <f t="shared" si="247"/>
        <v/>
      </c>
      <c r="BF159" s="75" t="str">
        <f t="shared" si="210"/>
        <v/>
      </c>
      <c r="BG159" s="78" t="str">
        <f t="shared" si="248"/>
        <v/>
      </c>
      <c r="BH159" s="75" t="str">
        <f t="shared" si="211"/>
        <v/>
      </c>
      <c r="BI159" s="78" t="str">
        <f t="shared" si="249"/>
        <v/>
      </c>
      <c r="BJ159" s="75" t="str">
        <f t="shared" si="212"/>
        <v/>
      </c>
      <c r="BK159" s="78" t="str">
        <f t="shared" si="250"/>
        <v/>
      </c>
    </row>
    <row r="160" spans="1:63" s="66" customFormat="1" ht="21" hidden="1" customHeight="1">
      <c r="A160" s="238">
        <v>25</v>
      </c>
      <c r="B160" s="363"/>
      <c r="C160" s="364"/>
      <c r="D160" s="281"/>
      <c r="E160" s="280"/>
      <c r="F160" s="281"/>
      <c r="G160" s="280"/>
      <c r="H160" s="281"/>
      <c r="I160" s="280"/>
      <c r="J160" s="281"/>
      <c r="K160" s="280"/>
      <c r="L160" s="281"/>
      <c r="M160" s="280"/>
      <c r="N160" s="281"/>
      <c r="O160" s="280"/>
      <c r="P160" s="281" t="str">
        <f t="shared" si="189"/>
        <v/>
      </c>
      <c r="Q160" s="280" t="str">
        <f t="shared" si="227"/>
        <v/>
      </c>
      <c r="R160" s="281" t="str">
        <f t="shared" si="190"/>
        <v/>
      </c>
      <c r="S160" s="280" t="str">
        <f t="shared" si="228"/>
        <v/>
      </c>
      <c r="T160" s="281" t="str">
        <f t="shared" si="191"/>
        <v/>
      </c>
      <c r="U160" s="280" t="str">
        <f t="shared" si="229"/>
        <v/>
      </c>
      <c r="V160" s="281" t="str">
        <f t="shared" si="192"/>
        <v/>
      </c>
      <c r="W160" s="280" t="str">
        <f t="shared" si="230"/>
        <v/>
      </c>
      <c r="X160" s="281" t="str">
        <f t="shared" si="193"/>
        <v/>
      </c>
      <c r="Y160" s="280" t="str">
        <f t="shared" si="231"/>
        <v/>
      </c>
      <c r="Z160" s="281" t="str">
        <f t="shared" si="194"/>
        <v/>
      </c>
      <c r="AA160" s="280" t="str">
        <f t="shared" si="232"/>
        <v/>
      </c>
      <c r="AB160" s="281" t="str">
        <f t="shared" si="195"/>
        <v/>
      </c>
      <c r="AC160" s="280" t="str">
        <f t="shared" si="233"/>
        <v/>
      </c>
      <c r="AD160" s="281" t="str">
        <f t="shared" si="196"/>
        <v/>
      </c>
      <c r="AE160" s="280" t="str">
        <f t="shared" si="234"/>
        <v/>
      </c>
      <c r="AF160" s="281" t="str">
        <f t="shared" si="197"/>
        <v/>
      </c>
      <c r="AG160" s="280" t="str">
        <f t="shared" si="235"/>
        <v/>
      </c>
      <c r="AH160" s="281" t="str">
        <f t="shared" si="198"/>
        <v/>
      </c>
      <c r="AI160" s="280" t="str">
        <f t="shared" si="236"/>
        <v/>
      </c>
      <c r="AJ160" s="281" t="str">
        <f t="shared" si="199"/>
        <v/>
      </c>
      <c r="AK160" s="280" t="str">
        <f t="shared" si="237"/>
        <v/>
      </c>
      <c r="AL160" s="281" t="str">
        <f t="shared" si="200"/>
        <v/>
      </c>
      <c r="AM160" s="280" t="str">
        <f t="shared" si="238"/>
        <v/>
      </c>
      <c r="AN160" s="281" t="str">
        <f t="shared" si="201"/>
        <v/>
      </c>
      <c r="AO160" s="280" t="str">
        <f t="shared" si="239"/>
        <v/>
      </c>
      <c r="AP160" s="281" t="str">
        <f t="shared" si="202"/>
        <v/>
      </c>
      <c r="AQ160" s="280" t="str">
        <f t="shared" si="240"/>
        <v/>
      </c>
      <c r="AR160" s="281" t="str">
        <f t="shared" si="203"/>
        <v/>
      </c>
      <c r="AS160" s="280" t="str">
        <f t="shared" si="241"/>
        <v/>
      </c>
      <c r="AT160" s="281" t="str">
        <f t="shared" si="204"/>
        <v/>
      </c>
      <c r="AU160" s="280" t="str">
        <f t="shared" si="242"/>
        <v/>
      </c>
      <c r="AV160" s="281" t="str">
        <f t="shared" si="205"/>
        <v/>
      </c>
      <c r="AW160" s="280" t="str">
        <f t="shared" si="243"/>
        <v/>
      </c>
      <c r="AX160" s="281" t="str">
        <f t="shared" si="206"/>
        <v/>
      </c>
      <c r="AY160" s="280" t="str">
        <f t="shared" si="244"/>
        <v/>
      </c>
      <c r="AZ160" s="281" t="str">
        <f t="shared" si="207"/>
        <v/>
      </c>
      <c r="BA160" s="280" t="str">
        <f t="shared" si="245"/>
        <v/>
      </c>
      <c r="BB160" s="281" t="str">
        <f t="shared" si="208"/>
        <v/>
      </c>
      <c r="BC160" s="280" t="str">
        <f t="shared" si="246"/>
        <v/>
      </c>
      <c r="BD160" s="281" t="str">
        <f t="shared" si="209"/>
        <v/>
      </c>
      <c r="BE160" s="280" t="str">
        <f t="shared" si="247"/>
        <v/>
      </c>
      <c r="BF160" s="75" t="str">
        <f t="shared" si="210"/>
        <v/>
      </c>
      <c r="BG160" s="78" t="str">
        <f t="shared" si="248"/>
        <v/>
      </c>
      <c r="BH160" s="75" t="str">
        <f t="shared" si="211"/>
        <v/>
      </c>
      <c r="BI160" s="78" t="str">
        <f t="shared" si="249"/>
        <v/>
      </c>
      <c r="BJ160" s="75" t="str">
        <f t="shared" si="212"/>
        <v/>
      </c>
      <c r="BK160" s="78" t="str">
        <f t="shared" si="250"/>
        <v/>
      </c>
    </row>
    <row r="161" spans="1:63" s="66" customFormat="1" ht="21" hidden="1" customHeight="1">
      <c r="A161" s="238">
        <v>26</v>
      </c>
      <c r="B161" s="363"/>
      <c r="C161" s="364"/>
      <c r="D161" s="281"/>
      <c r="E161" s="280"/>
      <c r="F161" s="281"/>
      <c r="G161" s="280"/>
      <c r="H161" s="281"/>
      <c r="I161" s="280"/>
      <c r="J161" s="281"/>
      <c r="K161" s="280"/>
      <c r="L161" s="281"/>
      <c r="M161" s="280"/>
      <c r="N161" s="281"/>
      <c r="O161" s="280"/>
      <c r="P161" s="281" t="str">
        <f t="shared" si="189"/>
        <v/>
      </c>
      <c r="Q161" s="280" t="str">
        <f t="shared" si="227"/>
        <v/>
      </c>
      <c r="R161" s="281" t="str">
        <f t="shared" si="190"/>
        <v/>
      </c>
      <c r="S161" s="280" t="str">
        <f t="shared" si="228"/>
        <v/>
      </c>
      <c r="T161" s="281" t="str">
        <f t="shared" si="191"/>
        <v/>
      </c>
      <c r="U161" s="280" t="str">
        <f t="shared" si="229"/>
        <v/>
      </c>
      <c r="V161" s="281" t="str">
        <f t="shared" si="192"/>
        <v/>
      </c>
      <c r="W161" s="280" t="str">
        <f t="shared" si="230"/>
        <v/>
      </c>
      <c r="X161" s="281" t="str">
        <f t="shared" si="193"/>
        <v/>
      </c>
      <c r="Y161" s="280" t="str">
        <f t="shared" si="231"/>
        <v/>
      </c>
      <c r="Z161" s="281" t="str">
        <f t="shared" si="194"/>
        <v/>
      </c>
      <c r="AA161" s="280" t="str">
        <f t="shared" si="232"/>
        <v/>
      </c>
      <c r="AB161" s="281" t="str">
        <f t="shared" si="195"/>
        <v/>
      </c>
      <c r="AC161" s="280" t="str">
        <f t="shared" si="233"/>
        <v/>
      </c>
      <c r="AD161" s="281" t="str">
        <f t="shared" si="196"/>
        <v/>
      </c>
      <c r="AE161" s="280" t="str">
        <f t="shared" si="234"/>
        <v/>
      </c>
      <c r="AF161" s="281" t="str">
        <f t="shared" si="197"/>
        <v/>
      </c>
      <c r="AG161" s="280" t="str">
        <f t="shared" si="235"/>
        <v/>
      </c>
      <c r="AH161" s="281" t="str">
        <f t="shared" si="198"/>
        <v/>
      </c>
      <c r="AI161" s="280" t="str">
        <f t="shared" si="236"/>
        <v/>
      </c>
      <c r="AJ161" s="281" t="str">
        <f t="shared" si="199"/>
        <v/>
      </c>
      <c r="AK161" s="280" t="str">
        <f t="shared" si="237"/>
        <v/>
      </c>
      <c r="AL161" s="281" t="str">
        <f t="shared" si="200"/>
        <v/>
      </c>
      <c r="AM161" s="280" t="str">
        <f t="shared" si="238"/>
        <v/>
      </c>
      <c r="AN161" s="281" t="str">
        <f t="shared" si="201"/>
        <v/>
      </c>
      <c r="AO161" s="280" t="str">
        <f t="shared" si="239"/>
        <v/>
      </c>
      <c r="AP161" s="281" t="str">
        <f t="shared" si="202"/>
        <v/>
      </c>
      <c r="AQ161" s="280" t="str">
        <f t="shared" si="240"/>
        <v/>
      </c>
      <c r="AR161" s="281" t="str">
        <f t="shared" si="203"/>
        <v/>
      </c>
      <c r="AS161" s="280" t="str">
        <f t="shared" si="241"/>
        <v/>
      </c>
      <c r="AT161" s="281" t="str">
        <f t="shared" si="204"/>
        <v/>
      </c>
      <c r="AU161" s="280" t="str">
        <f t="shared" si="242"/>
        <v/>
      </c>
      <c r="AV161" s="281" t="str">
        <f t="shared" si="205"/>
        <v/>
      </c>
      <c r="AW161" s="280" t="str">
        <f t="shared" si="243"/>
        <v/>
      </c>
      <c r="AX161" s="281" t="str">
        <f t="shared" si="206"/>
        <v/>
      </c>
      <c r="AY161" s="280" t="str">
        <f t="shared" si="244"/>
        <v/>
      </c>
      <c r="AZ161" s="281" t="str">
        <f t="shared" si="207"/>
        <v/>
      </c>
      <c r="BA161" s="280" t="str">
        <f t="shared" si="245"/>
        <v/>
      </c>
      <c r="BB161" s="281" t="str">
        <f t="shared" si="208"/>
        <v/>
      </c>
      <c r="BC161" s="280" t="str">
        <f t="shared" si="246"/>
        <v/>
      </c>
      <c r="BD161" s="281" t="str">
        <f t="shared" si="209"/>
        <v/>
      </c>
      <c r="BE161" s="280" t="str">
        <f t="shared" si="247"/>
        <v/>
      </c>
      <c r="BF161" s="75" t="str">
        <f t="shared" si="210"/>
        <v/>
      </c>
      <c r="BG161" s="78" t="str">
        <f t="shared" si="248"/>
        <v/>
      </c>
      <c r="BH161" s="75" t="str">
        <f t="shared" si="211"/>
        <v/>
      </c>
      <c r="BI161" s="78" t="str">
        <f t="shared" si="249"/>
        <v/>
      </c>
      <c r="BJ161" s="75" t="str">
        <f t="shared" si="212"/>
        <v/>
      </c>
      <c r="BK161" s="78" t="str">
        <f t="shared" si="250"/>
        <v/>
      </c>
    </row>
    <row r="162" spans="1:63" s="66" customFormat="1" ht="21" hidden="1" customHeight="1">
      <c r="A162" s="238">
        <v>27</v>
      </c>
      <c r="B162" s="363"/>
      <c r="C162" s="364"/>
      <c r="D162" s="281"/>
      <c r="E162" s="280"/>
      <c r="F162" s="281"/>
      <c r="G162" s="280"/>
      <c r="H162" s="281"/>
      <c r="I162" s="280"/>
      <c r="J162" s="281"/>
      <c r="K162" s="280"/>
      <c r="L162" s="281"/>
      <c r="M162" s="280"/>
      <c r="N162" s="281"/>
      <c r="O162" s="280"/>
      <c r="P162" s="281" t="str">
        <f t="shared" si="189"/>
        <v/>
      </c>
      <c r="Q162" s="280" t="str">
        <f t="shared" si="227"/>
        <v/>
      </c>
      <c r="R162" s="281" t="str">
        <f t="shared" si="190"/>
        <v/>
      </c>
      <c r="S162" s="280" t="str">
        <f t="shared" si="228"/>
        <v/>
      </c>
      <c r="T162" s="281" t="str">
        <f t="shared" si="191"/>
        <v/>
      </c>
      <c r="U162" s="280" t="str">
        <f t="shared" si="229"/>
        <v/>
      </c>
      <c r="V162" s="281" t="str">
        <f t="shared" si="192"/>
        <v/>
      </c>
      <c r="W162" s="280" t="str">
        <f t="shared" si="230"/>
        <v/>
      </c>
      <c r="X162" s="281" t="str">
        <f t="shared" si="193"/>
        <v/>
      </c>
      <c r="Y162" s="280" t="str">
        <f t="shared" si="231"/>
        <v/>
      </c>
      <c r="Z162" s="281" t="str">
        <f t="shared" si="194"/>
        <v/>
      </c>
      <c r="AA162" s="280" t="str">
        <f t="shared" si="232"/>
        <v/>
      </c>
      <c r="AB162" s="281" t="str">
        <f t="shared" si="195"/>
        <v/>
      </c>
      <c r="AC162" s="280" t="str">
        <f t="shared" si="233"/>
        <v/>
      </c>
      <c r="AD162" s="281" t="str">
        <f t="shared" si="196"/>
        <v/>
      </c>
      <c r="AE162" s="280" t="str">
        <f t="shared" si="234"/>
        <v/>
      </c>
      <c r="AF162" s="281" t="str">
        <f t="shared" si="197"/>
        <v/>
      </c>
      <c r="AG162" s="280" t="str">
        <f t="shared" si="235"/>
        <v/>
      </c>
      <c r="AH162" s="281" t="str">
        <f t="shared" si="198"/>
        <v/>
      </c>
      <c r="AI162" s="280" t="str">
        <f t="shared" si="236"/>
        <v/>
      </c>
      <c r="AJ162" s="281" t="str">
        <f t="shared" si="199"/>
        <v/>
      </c>
      <c r="AK162" s="280" t="str">
        <f t="shared" si="237"/>
        <v/>
      </c>
      <c r="AL162" s="281" t="str">
        <f t="shared" si="200"/>
        <v/>
      </c>
      <c r="AM162" s="280" t="str">
        <f t="shared" si="238"/>
        <v/>
      </c>
      <c r="AN162" s="281" t="str">
        <f t="shared" si="201"/>
        <v/>
      </c>
      <c r="AO162" s="280" t="str">
        <f t="shared" si="239"/>
        <v/>
      </c>
      <c r="AP162" s="281" t="str">
        <f t="shared" si="202"/>
        <v/>
      </c>
      <c r="AQ162" s="280" t="str">
        <f t="shared" si="240"/>
        <v/>
      </c>
      <c r="AR162" s="281" t="str">
        <f t="shared" si="203"/>
        <v/>
      </c>
      <c r="AS162" s="280" t="str">
        <f t="shared" si="241"/>
        <v/>
      </c>
      <c r="AT162" s="281" t="str">
        <f t="shared" si="204"/>
        <v/>
      </c>
      <c r="AU162" s="280" t="str">
        <f t="shared" si="242"/>
        <v/>
      </c>
      <c r="AV162" s="281" t="str">
        <f t="shared" si="205"/>
        <v/>
      </c>
      <c r="AW162" s="280" t="str">
        <f t="shared" si="243"/>
        <v/>
      </c>
      <c r="AX162" s="281" t="str">
        <f t="shared" si="206"/>
        <v/>
      </c>
      <c r="AY162" s="280" t="str">
        <f t="shared" si="244"/>
        <v/>
      </c>
      <c r="AZ162" s="281" t="str">
        <f t="shared" si="207"/>
        <v/>
      </c>
      <c r="BA162" s="280" t="str">
        <f t="shared" si="245"/>
        <v/>
      </c>
      <c r="BB162" s="281" t="str">
        <f t="shared" si="208"/>
        <v/>
      </c>
      <c r="BC162" s="280" t="str">
        <f t="shared" si="246"/>
        <v/>
      </c>
      <c r="BD162" s="281" t="str">
        <f t="shared" si="209"/>
        <v/>
      </c>
      <c r="BE162" s="280" t="str">
        <f t="shared" si="247"/>
        <v/>
      </c>
      <c r="BF162" s="75" t="str">
        <f t="shared" si="210"/>
        <v/>
      </c>
      <c r="BG162" s="78" t="str">
        <f t="shared" si="248"/>
        <v/>
      </c>
      <c r="BH162" s="75" t="str">
        <f t="shared" si="211"/>
        <v/>
      </c>
      <c r="BI162" s="78" t="str">
        <f t="shared" si="249"/>
        <v/>
      </c>
      <c r="BJ162" s="75" t="str">
        <f t="shared" si="212"/>
        <v/>
      </c>
      <c r="BK162" s="78" t="str">
        <f t="shared" si="250"/>
        <v/>
      </c>
    </row>
    <row r="163" spans="1:63" s="66" customFormat="1" ht="21" hidden="1" customHeight="1">
      <c r="A163" s="238">
        <v>28</v>
      </c>
      <c r="B163" s="363"/>
      <c r="C163" s="364"/>
      <c r="D163" s="281"/>
      <c r="E163" s="280"/>
      <c r="F163" s="281"/>
      <c r="G163" s="280"/>
      <c r="H163" s="281"/>
      <c r="I163" s="280"/>
      <c r="J163" s="281"/>
      <c r="K163" s="280"/>
      <c r="L163" s="281"/>
      <c r="M163" s="280"/>
      <c r="N163" s="281"/>
      <c r="O163" s="280"/>
      <c r="P163" s="281" t="str">
        <f t="shared" si="189"/>
        <v/>
      </c>
      <c r="Q163" s="280" t="str">
        <f t="shared" si="227"/>
        <v/>
      </c>
      <c r="R163" s="281" t="str">
        <f t="shared" si="190"/>
        <v/>
      </c>
      <c r="S163" s="280" t="str">
        <f t="shared" si="228"/>
        <v/>
      </c>
      <c r="T163" s="281" t="str">
        <f t="shared" si="191"/>
        <v/>
      </c>
      <c r="U163" s="280" t="str">
        <f t="shared" si="229"/>
        <v/>
      </c>
      <c r="V163" s="281" t="str">
        <f t="shared" si="192"/>
        <v/>
      </c>
      <c r="W163" s="280" t="str">
        <f t="shared" si="230"/>
        <v/>
      </c>
      <c r="X163" s="281" t="str">
        <f t="shared" si="193"/>
        <v/>
      </c>
      <c r="Y163" s="280" t="str">
        <f t="shared" si="231"/>
        <v/>
      </c>
      <c r="Z163" s="281" t="str">
        <f t="shared" si="194"/>
        <v/>
      </c>
      <c r="AA163" s="280" t="str">
        <f t="shared" si="232"/>
        <v/>
      </c>
      <c r="AB163" s="281" t="str">
        <f t="shared" si="195"/>
        <v/>
      </c>
      <c r="AC163" s="280" t="str">
        <f t="shared" si="233"/>
        <v/>
      </c>
      <c r="AD163" s="281" t="str">
        <f t="shared" si="196"/>
        <v/>
      </c>
      <c r="AE163" s="280" t="str">
        <f t="shared" si="234"/>
        <v/>
      </c>
      <c r="AF163" s="281" t="str">
        <f t="shared" si="197"/>
        <v/>
      </c>
      <c r="AG163" s="280" t="str">
        <f t="shared" si="235"/>
        <v/>
      </c>
      <c r="AH163" s="281" t="str">
        <f t="shared" si="198"/>
        <v/>
      </c>
      <c r="AI163" s="280" t="str">
        <f t="shared" si="236"/>
        <v/>
      </c>
      <c r="AJ163" s="281" t="str">
        <f t="shared" si="199"/>
        <v/>
      </c>
      <c r="AK163" s="280" t="str">
        <f t="shared" si="237"/>
        <v/>
      </c>
      <c r="AL163" s="281" t="str">
        <f t="shared" si="200"/>
        <v/>
      </c>
      <c r="AM163" s="280" t="str">
        <f t="shared" si="238"/>
        <v/>
      </c>
      <c r="AN163" s="281" t="str">
        <f t="shared" si="201"/>
        <v/>
      </c>
      <c r="AO163" s="280" t="str">
        <f t="shared" si="239"/>
        <v/>
      </c>
      <c r="AP163" s="281" t="str">
        <f t="shared" si="202"/>
        <v/>
      </c>
      <c r="AQ163" s="280" t="str">
        <f t="shared" si="240"/>
        <v/>
      </c>
      <c r="AR163" s="281" t="str">
        <f t="shared" si="203"/>
        <v/>
      </c>
      <c r="AS163" s="280" t="str">
        <f t="shared" si="241"/>
        <v/>
      </c>
      <c r="AT163" s="281" t="str">
        <f t="shared" si="204"/>
        <v/>
      </c>
      <c r="AU163" s="280" t="str">
        <f t="shared" si="242"/>
        <v/>
      </c>
      <c r="AV163" s="281" t="str">
        <f t="shared" si="205"/>
        <v/>
      </c>
      <c r="AW163" s="280" t="str">
        <f t="shared" si="243"/>
        <v/>
      </c>
      <c r="AX163" s="281" t="str">
        <f t="shared" si="206"/>
        <v/>
      </c>
      <c r="AY163" s="280" t="str">
        <f t="shared" si="244"/>
        <v/>
      </c>
      <c r="AZ163" s="281" t="str">
        <f t="shared" si="207"/>
        <v/>
      </c>
      <c r="BA163" s="280" t="str">
        <f t="shared" si="245"/>
        <v/>
      </c>
      <c r="BB163" s="281" t="str">
        <f t="shared" si="208"/>
        <v/>
      </c>
      <c r="BC163" s="280" t="str">
        <f t="shared" si="246"/>
        <v/>
      </c>
      <c r="BD163" s="281" t="str">
        <f t="shared" si="209"/>
        <v/>
      </c>
      <c r="BE163" s="280" t="str">
        <f t="shared" si="247"/>
        <v/>
      </c>
      <c r="BF163" s="75" t="str">
        <f t="shared" si="210"/>
        <v/>
      </c>
      <c r="BG163" s="78" t="str">
        <f t="shared" si="248"/>
        <v/>
      </c>
      <c r="BH163" s="75" t="str">
        <f t="shared" si="211"/>
        <v/>
      </c>
      <c r="BI163" s="78" t="str">
        <f t="shared" si="249"/>
        <v/>
      </c>
      <c r="BJ163" s="75" t="str">
        <f t="shared" si="212"/>
        <v/>
      </c>
      <c r="BK163" s="78" t="str">
        <f t="shared" si="250"/>
        <v/>
      </c>
    </row>
    <row r="164" spans="1:63" s="66" customFormat="1" ht="21" hidden="1" customHeight="1">
      <c r="A164" s="238">
        <v>29</v>
      </c>
      <c r="B164" s="363"/>
      <c r="C164" s="364"/>
      <c r="D164" s="281"/>
      <c r="E164" s="280"/>
      <c r="F164" s="281"/>
      <c r="G164" s="280"/>
      <c r="H164" s="281"/>
      <c r="I164" s="280"/>
      <c r="J164" s="281"/>
      <c r="K164" s="280"/>
      <c r="L164" s="281"/>
      <c r="M164" s="280"/>
      <c r="N164" s="281"/>
      <c r="O164" s="280"/>
      <c r="P164" s="281" t="str">
        <f t="shared" si="189"/>
        <v/>
      </c>
      <c r="Q164" s="280" t="str">
        <f t="shared" si="227"/>
        <v/>
      </c>
      <c r="R164" s="281" t="str">
        <f t="shared" si="190"/>
        <v/>
      </c>
      <c r="S164" s="280" t="str">
        <f t="shared" si="228"/>
        <v/>
      </c>
      <c r="T164" s="281" t="str">
        <f t="shared" si="191"/>
        <v/>
      </c>
      <c r="U164" s="280" t="str">
        <f t="shared" si="229"/>
        <v/>
      </c>
      <c r="V164" s="281" t="str">
        <f t="shared" si="192"/>
        <v/>
      </c>
      <c r="W164" s="280" t="str">
        <f t="shared" si="230"/>
        <v/>
      </c>
      <c r="X164" s="281" t="str">
        <f t="shared" si="193"/>
        <v/>
      </c>
      <c r="Y164" s="280" t="str">
        <f t="shared" si="231"/>
        <v/>
      </c>
      <c r="Z164" s="281" t="str">
        <f t="shared" si="194"/>
        <v/>
      </c>
      <c r="AA164" s="280" t="str">
        <f t="shared" si="232"/>
        <v/>
      </c>
      <c r="AB164" s="281" t="str">
        <f t="shared" si="195"/>
        <v/>
      </c>
      <c r="AC164" s="280" t="str">
        <f t="shared" si="233"/>
        <v/>
      </c>
      <c r="AD164" s="281" t="str">
        <f t="shared" si="196"/>
        <v/>
      </c>
      <c r="AE164" s="280" t="str">
        <f t="shared" si="234"/>
        <v/>
      </c>
      <c r="AF164" s="281" t="str">
        <f t="shared" si="197"/>
        <v/>
      </c>
      <c r="AG164" s="280" t="str">
        <f t="shared" si="235"/>
        <v/>
      </c>
      <c r="AH164" s="281" t="str">
        <f t="shared" si="198"/>
        <v/>
      </c>
      <c r="AI164" s="280" t="str">
        <f t="shared" si="236"/>
        <v/>
      </c>
      <c r="AJ164" s="281" t="str">
        <f t="shared" si="199"/>
        <v/>
      </c>
      <c r="AK164" s="280" t="str">
        <f t="shared" si="237"/>
        <v/>
      </c>
      <c r="AL164" s="281" t="str">
        <f t="shared" si="200"/>
        <v/>
      </c>
      <c r="AM164" s="280" t="str">
        <f t="shared" si="238"/>
        <v/>
      </c>
      <c r="AN164" s="281" t="str">
        <f t="shared" si="201"/>
        <v/>
      </c>
      <c r="AO164" s="280" t="str">
        <f t="shared" si="239"/>
        <v/>
      </c>
      <c r="AP164" s="281" t="str">
        <f t="shared" si="202"/>
        <v/>
      </c>
      <c r="AQ164" s="280" t="str">
        <f t="shared" si="240"/>
        <v/>
      </c>
      <c r="AR164" s="281" t="str">
        <f t="shared" si="203"/>
        <v/>
      </c>
      <c r="AS164" s="280" t="str">
        <f t="shared" si="241"/>
        <v/>
      </c>
      <c r="AT164" s="281" t="str">
        <f t="shared" si="204"/>
        <v/>
      </c>
      <c r="AU164" s="280" t="str">
        <f t="shared" si="242"/>
        <v/>
      </c>
      <c r="AV164" s="281" t="str">
        <f t="shared" si="205"/>
        <v/>
      </c>
      <c r="AW164" s="280" t="str">
        <f t="shared" si="243"/>
        <v/>
      </c>
      <c r="AX164" s="281" t="str">
        <f t="shared" si="206"/>
        <v/>
      </c>
      <c r="AY164" s="280" t="str">
        <f t="shared" si="244"/>
        <v/>
      </c>
      <c r="AZ164" s="281" t="str">
        <f t="shared" si="207"/>
        <v/>
      </c>
      <c r="BA164" s="280" t="str">
        <f t="shared" si="245"/>
        <v/>
      </c>
      <c r="BB164" s="281" t="str">
        <f t="shared" si="208"/>
        <v/>
      </c>
      <c r="BC164" s="280" t="str">
        <f t="shared" si="246"/>
        <v/>
      </c>
      <c r="BD164" s="281" t="str">
        <f t="shared" si="209"/>
        <v/>
      </c>
      <c r="BE164" s="280" t="str">
        <f t="shared" si="247"/>
        <v/>
      </c>
      <c r="BF164" s="75" t="str">
        <f t="shared" si="210"/>
        <v/>
      </c>
      <c r="BG164" s="78" t="str">
        <f t="shared" si="248"/>
        <v/>
      </c>
      <c r="BH164" s="75" t="str">
        <f t="shared" si="211"/>
        <v/>
      </c>
      <c r="BI164" s="78" t="str">
        <f t="shared" si="249"/>
        <v/>
      </c>
      <c r="BJ164" s="75" t="str">
        <f t="shared" si="212"/>
        <v/>
      </c>
      <c r="BK164" s="78" t="str">
        <f t="shared" si="250"/>
        <v/>
      </c>
    </row>
    <row r="165" spans="1:63" s="66" customFormat="1" ht="21" hidden="1" customHeight="1">
      <c r="A165" s="238">
        <v>30</v>
      </c>
      <c r="B165" s="363"/>
      <c r="C165" s="364"/>
      <c r="D165" s="281"/>
      <c r="E165" s="280"/>
      <c r="F165" s="281"/>
      <c r="G165" s="280"/>
      <c r="H165" s="281"/>
      <c r="I165" s="280"/>
      <c r="J165" s="281"/>
      <c r="K165" s="280"/>
      <c r="L165" s="281"/>
      <c r="M165" s="280"/>
      <c r="N165" s="281"/>
      <c r="O165" s="280"/>
      <c r="P165" s="281" t="str">
        <f t="shared" si="189"/>
        <v/>
      </c>
      <c r="Q165" s="280" t="str">
        <f t="shared" si="227"/>
        <v/>
      </c>
      <c r="R165" s="281" t="str">
        <f t="shared" si="190"/>
        <v/>
      </c>
      <c r="S165" s="280" t="str">
        <f t="shared" si="228"/>
        <v/>
      </c>
      <c r="T165" s="281" t="str">
        <f t="shared" si="191"/>
        <v/>
      </c>
      <c r="U165" s="280" t="str">
        <f t="shared" si="229"/>
        <v/>
      </c>
      <c r="V165" s="281" t="str">
        <f t="shared" si="192"/>
        <v/>
      </c>
      <c r="W165" s="280" t="str">
        <f t="shared" si="230"/>
        <v/>
      </c>
      <c r="X165" s="281" t="str">
        <f t="shared" si="193"/>
        <v/>
      </c>
      <c r="Y165" s="280" t="str">
        <f t="shared" si="231"/>
        <v/>
      </c>
      <c r="Z165" s="281" t="str">
        <f t="shared" si="194"/>
        <v/>
      </c>
      <c r="AA165" s="280" t="str">
        <f t="shared" si="232"/>
        <v/>
      </c>
      <c r="AB165" s="281" t="str">
        <f t="shared" si="195"/>
        <v/>
      </c>
      <c r="AC165" s="280" t="str">
        <f t="shared" si="233"/>
        <v/>
      </c>
      <c r="AD165" s="281" t="str">
        <f t="shared" si="196"/>
        <v/>
      </c>
      <c r="AE165" s="280" t="str">
        <f t="shared" si="234"/>
        <v/>
      </c>
      <c r="AF165" s="281" t="str">
        <f t="shared" si="197"/>
        <v/>
      </c>
      <c r="AG165" s="280" t="str">
        <f t="shared" si="235"/>
        <v/>
      </c>
      <c r="AH165" s="281" t="str">
        <f t="shared" si="198"/>
        <v/>
      </c>
      <c r="AI165" s="280" t="str">
        <f t="shared" si="236"/>
        <v/>
      </c>
      <c r="AJ165" s="281" t="str">
        <f t="shared" si="199"/>
        <v/>
      </c>
      <c r="AK165" s="280" t="str">
        <f t="shared" si="237"/>
        <v/>
      </c>
      <c r="AL165" s="281" t="str">
        <f t="shared" si="200"/>
        <v/>
      </c>
      <c r="AM165" s="280" t="str">
        <f t="shared" si="238"/>
        <v/>
      </c>
      <c r="AN165" s="281" t="str">
        <f t="shared" si="201"/>
        <v/>
      </c>
      <c r="AO165" s="280" t="str">
        <f t="shared" si="239"/>
        <v/>
      </c>
      <c r="AP165" s="281" t="str">
        <f t="shared" si="202"/>
        <v/>
      </c>
      <c r="AQ165" s="280" t="str">
        <f t="shared" si="240"/>
        <v/>
      </c>
      <c r="AR165" s="281" t="str">
        <f t="shared" si="203"/>
        <v/>
      </c>
      <c r="AS165" s="280" t="str">
        <f t="shared" si="241"/>
        <v/>
      </c>
      <c r="AT165" s="281" t="str">
        <f t="shared" si="204"/>
        <v/>
      </c>
      <c r="AU165" s="280" t="str">
        <f t="shared" si="242"/>
        <v/>
      </c>
      <c r="AV165" s="281" t="str">
        <f t="shared" si="205"/>
        <v/>
      </c>
      <c r="AW165" s="280" t="str">
        <f t="shared" si="243"/>
        <v/>
      </c>
      <c r="AX165" s="281" t="str">
        <f t="shared" si="206"/>
        <v/>
      </c>
      <c r="AY165" s="280" t="str">
        <f t="shared" si="244"/>
        <v/>
      </c>
      <c r="AZ165" s="281" t="str">
        <f t="shared" si="207"/>
        <v/>
      </c>
      <c r="BA165" s="280" t="str">
        <f t="shared" si="245"/>
        <v/>
      </c>
      <c r="BB165" s="281" t="str">
        <f t="shared" si="208"/>
        <v/>
      </c>
      <c r="BC165" s="280" t="str">
        <f t="shared" si="246"/>
        <v/>
      </c>
      <c r="BD165" s="281" t="str">
        <f t="shared" si="209"/>
        <v/>
      </c>
      <c r="BE165" s="280" t="str">
        <f t="shared" si="247"/>
        <v/>
      </c>
      <c r="BF165" s="75" t="str">
        <f t="shared" si="210"/>
        <v/>
      </c>
      <c r="BG165" s="78" t="str">
        <f t="shared" si="248"/>
        <v/>
      </c>
      <c r="BH165" s="75" t="str">
        <f t="shared" si="211"/>
        <v/>
      </c>
      <c r="BI165" s="78" t="str">
        <f t="shared" si="249"/>
        <v/>
      </c>
      <c r="BJ165" s="75" t="str">
        <f t="shared" si="212"/>
        <v/>
      </c>
      <c r="BK165" s="78" t="str">
        <f t="shared" si="250"/>
        <v/>
      </c>
    </row>
    <row r="166" spans="1:63" s="66" customFormat="1" ht="21" hidden="1" customHeight="1">
      <c r="A166" s="238">
        <v>31</v>
      </c>
      <c r="B166" s="363"/>
      <c r="C166" s="364"/>
      <c r="D166" s="281"/>
      <c r="E166" s="280"/>
      <c r="F166" s="281"/>
      <c r="G166" s="280"/>
      <c r="H166" s="281"/>
      <c r="I166" s="280"/>
      <c r="J166" s="281"/>
      <c r="K166" s="280"/>
      <c r="L166" s="281"/>
      <c r="M166" s="280"/>
      <c r="N166" s="281"/>
      <c r="O166" s="280"/>
      <c r="P166" s="281" t="str">
        <f t="shared" si="189"/>
        <v/>
      </c>
      <c r="Q166" s="280" t="str">
        <f t="shared" si="227"/>
        <v/>
      </c>
      <c r="R166" s="281" t="str">
        <f t="shared" si="190"/>
        <v/>
      </c>
      <c r="S166" s="280" t="str">
        <f t="shared" si="228"/>
        <v/>
      </c>
      <c r="T166" s="281" t="str">
        <f t="shared" si="191"/>
        <v/>
      </c>
      <c r="U166" s="280" t="str">
        <f t="shared" si="229"/>
        <v/>
      </c>
      <c r="V166" s="281" t="str">
        <f t="shared" si="192"/>
        <v/>
      </c>
      <c r="W166" s="280" t="str">
        <f t="shared" si="230"/>
        <v/>
      </c>
      <c r="X166" s="281" t="str">
        <f t="shared" si="193"/>
        <v/>
      </c>
      <c r="Y166" s="280" t="str">
        <f t="shared" si="231"/>
        <v/>
      </c>
      <c r="Z166" s="281" t="str">
        <f t="shared" si="194"/>
        <v/>
      </c>
      <c r="AA166" s="280" t="str">
        <f t="shared" si="232"/>
        <v/>
      </c>
      <c r="AB166" s="281" t="str">
        <f t="shared" si="195"/>
        <v/>
      </c>
      <c r="AC166" s="280" t="str">
        <f t="shared" si="233"/>
        <v/>
      </c>
      <c r="AD166" s="281" t="str">
        <f t="shared" si="196"/>
        <v/>
      </c>
      <c r="AE166" s="280" t="str">
        <f t="shared" si="234"/>
        <v/>
      </c>
      <c r="AF166" s="281" t="str">
        <f t="shared" si="197"/>
        <v/>
      </c>
      <c r="AG166" s="280" t="str">
        <f t="shared" si="235"/>
        <v/>
      </c>
      <c r="AH166" s="281" t="str">
        <f t="shared" si="198"/>
        <v/>
      </c>
      <c r="AI166" s="280" t="str">
        <f t="shared" si="236"/>
        <v/>
      </c>
      <c r="AJ166" s="281" t="str">
        <f t="shared" si="199"/>
        <v/>
      </c>
      <c r="AK166" s="280" t="str">
        <f t="shared" si="237"/>
        <v/>
      </c>
      <c r="AL166" s="281" t="str">
        <f t="shared" si="200"/>
        <v/>
      </c>
      <c r="AM166" s="280" t="str">
        <f t="shared" si="238"/>
        <v/>
      </c>
      <c r="AN166" s="281" t="str">
        <f t="shared" si="201"/>
        <v/>
      </c>
      <c r="AO166" s="280" t="str">
        <f t="shared" si="239"/>
        <v/>
      </c>
      <c r="AP166" s="281" t="str">
        <f t="shared" si="202"/>
        <v/>
      </c>
      <c r="AQ166" s="280" t="str">
        <f t="shared" si="240"/>
        <v/>
      </c>
      <c r="AR166" s="281" t="str">
        <f t="shared" si="203"/>
        <v/>
      </c>
      <c r="AS166" s="280" t="str">
        <f t="shared" si="241"/>
        <v/>
      </c>
      <c r="AT166" s="281" t="str">
        <f t="shared" si="204"/>
        <v/>
      </c>
      <c r="AU166" s="280" t="str">
        <f t="shared" si="242"/>
        <v/>
      </c>
      <c r="AV166" s="281" t="str">
        <f t="shared" si="205"/>
        <v/>
      </c>
      <c r="AW166" s="280" t="str">
        <f t="shared" si="243"/>
        <v/>
      </c>
      <c r="AX166" s="281" t="str">
        <f t="shared" si="206"/>
        <v/>
      </c>
      <c r="AY166" s="280" t="str">
        <f t="shared" si="244"/>
        <v/>
      </c>
      <c r="AZ166" s="281" t="str">
        <f t="shared" si="207"/>
        <v/>
      </c>
      <c r="BA166" s="280" t="str">
        <f t="shared" si="245"/>
        <v/>
      </c>
      <c r="BB166" s="281" t="str">
        <f t="shared" si="208"/>
        <v/>
      </c>
      <c r="BC166" s="280" t="str">
        <f t="shared" si="246"/>
        <v/>
      </c>
      <c r="BD166" s="281" t="str">
        <f t="shared" si="209"/>
        <v/>
      </c>
      <c r="BE166" s="280" t="str">
        <f t="shared" si="247"/>
        <v/>
      </c>
      <c r="BF166" s="75" t="str">
        <f t="shared" si="210"/>
        <v/>
      </c>
      <c r="BG166" s="78" t="str">
        <f t="shared" si="248"/>
        <v/>
      </c>
      <c r="BH166" s="75" t="str">
        <f t="shared" si="211"/>
        <v/>
      </c>
      <c r="BI166" s="78" t="str">
        <f t="shared" si="249"/>
        <v/>
      </c>
      <c r="BJ166" s="75" t="str">
        <f t="shared" si="212"/>
        <v/>
      </c>
      <c r="BK166" s="78" t="str">
        <f t="shared" si="250"/>
        <v/>
      </c>
    </row>
    <row r="167" spans="1:63" s="66" customFormat="1" ht="21" hidden="1" customHeight="1">
      <c r="A167" s="238">
        <v>32</v>
      </c>
      <c r="B167" s="363"/>
      <c r="C167" s="364"/>
      <c r="D167" s="281"/>
      <c r="E167" s="280"/>
      <c r="F167" s="281"/>
      <c r="G167" s="280"/>
      <c r="H167" s="281"/>
      <c r="I167" s="280"/>
      <c r="J167" s="281"/>
      <c r="K167" s="280"/>
      <c r="L167" s="281"/>
      <c r="M167" s="280"/>
      <c r="N167" s="281"/>
      <c r="O167" s="280"/>
      <c r="P167" s="281" t="str">
        <f t="shared" si="189"/>
        <v/>
      </c>
      <c r="Q167" s="280" t="str">
        <f t="shared" si="227"/>
        <v/>
      </c>
      <c r="R167" s="281" t="str">
        <f t="shared" si="190"/>
        <v/>
      </c>
      <c r="S167" s="280" t="str">
        <f t="shared" si="228"/>
        <v/>
      </c>
      <c r="T167" s="281" t="str">
        <f t="shared" si="191"/>
        <v/>
      </c>
      <c r="U167" s="280" t="str">
        <f t="shared" si="229"/>
        <v/>
      </c>
      <c r="V167" s="281" t="str">
        <f t="shared" si="192"/>
        <v/>
      </c>
      <c r="W167" s="280" t="str">
        <f t="shared" si="230"/>
        <v/>
      </c>
      <c r="X167" s="281" t="str">
        <f t="shared" si="193"/>
        <v/>
      </c>
      <c r="Y167" s="280" t="str">
        <f t="shared" si="231"/>
        <v/>
      </c>
      <c r="Z167" s="281" t="str">
        <f t="shared" si="194"/>
        <v/>
      </c>
      <c r="AA167" s="280" t="str">
        <f t="shared" si="232"/>
        <v/>
      </c>
      <c r="AB167" s="281" t="str">
        <f t="shared" si="195"/>
        <v/>
      </c>
      <c r="AC167" s="280" t="str">
        <f t="shared" si="233"/>
        <v/>
      </c>
      <c r="AD167" s="281" t="str">
        <f t="shared" si="196"/>
        <v/>
      </c>
      <c r="AE167" s="280" t="str">
        <f t="shared" si="234"/>
        <v/>
      </c>
      <c r="AF167" s="281" t="str">
        <f t="shared" si="197"/>
        <v/>
      </c>
      <c r="AG167" s="280" t="str">
        <f t="shared" si="235"/>
        <v/>
      </c>
      <c r="AH167" s="281" t="str">
        <f t="shared" si="198"/>
        <v/>
      </c>
      <c r="AI167" s="280" t="str">
        <f t="shared" si="236"/>
        <v/>
      </c>
      <c r="AJ167" s="281" t="str">
        <f t="shared" si="199"/>
        <v/>
      </c>
      <c r="AK167" s="280" t="str">
        <f t="shared" si="237"/>
        <v/>
      </c>
      <c r="AL167" s="281" t="str">
        <f t="shared" si="200"/>
        <v/>
      </c>
      <c r="AM167" s="280" t="str">
        <f t="shared" si="238"/>
        <v/>
      </c>
      <c r="AN167" s="281" t="str">
        <f t="shared" si="201"/>
        <v/>
      </c>
      <c r="AO167" s="280" t="str">
        <f t="shared" si="239"/>
        <v/>
      </c>
      <c r="AP167" s="281" t="str">
        <f t="shared" si="202"/>
        <v/>
      </c>
      <c r="AQ167" s="280" t="str">
        <f t="shared" si="240"/>
        <v/>
      </c>
      <c r="AR167" s="281" t="str">
        <f t="shared" si="203"/>
        <v/>
      </c>
      <c r="AS167" s="280" t="str">
        <f t="shared" si="241"/>
        <v/>
      </c>
      <c r="AT167" s="281" t="str">
        <f t="shared" si="204"/>
        <v/>
      </c>
      <c r="AU167" s="280" t="str">
        <f t="shared" si="242"/>
        <v/>
      </c>
      <c r="AV167" s="281" t="str">
        <f t="shared" si="205"/>
        <v/>
      </c>
      <c r="AW167" s="280" t="str">
        <f t="shared" si="243"/>
        <v/>
      </c>
      <c r="AX167" s="281" t="str">
        <f t="shared" si="206"/>
        <v/>
      </c>
      <c r="AY167" s="280" t="str">
        <f t="shared" si="244"/>
        <v/>
      </c>
      <c r="AZ167" s="281" t="str">
        <f t="shared" si="207"/>
        <v/>
      </c>
      <c r="BA167" s="280" t="str">
        <f t="shared" si="245"/>
        <v/>
      </c>
      <c r="BB167" s="281" t="str">
        <f t="shared" si="208"/>
        <v/>
      </c>
      <c r="BC167" s="280" t="str">
        <f t="shared" si="246"/>
        <v/>
      </c>
      <c r="BD167" s="281" t="str">
        <f t="shared" si="209"/>
        <v/>
      </c>
      <c r="BE167" s="280" t="str">
        <f t="shared" si="247"/>
        <v/>
      </c>
      <c r="BF167" s="75" t="str">
        <f t="shared" si="210"/>
        <v/>
      </c>
      <c r="BG167" s="78" t="str">
        <f t="shared" si="248"/>
        <v/>
      </c>
      <c r="BH167" s="75" t="str">
        <f t="shared" si="211"/>
        <v/>
      </c>
      <c r="BI167" s="78" t="str">
        <f t="shared" si="249"/>
        <v/>
      </c>
      <c r="BJ167" s="75" t="str">
        <f t="shared" si="212"/>
        <v/>
      </c>
      <c r="BK167" s="78" t="str">
        <f t="shared" si="250"/>
        <v/>
      </c>
    </row>
    <row r="168" spans="1:63" s="66" customFormat="1" ht="21" hidden="1" customHeight="1">
      <c r="A168" s="238">
        <v>33</v>
      </c>
      <c r="B168" s="363"/>
      <c r="C168" s="364"/>
      <c r="D168" s="281"/>
      <c r="E168" s="280"/>
      <c r="F168" s="281"/>
      <c r="G168" s="280"/>
      <c r="H168" s="281"/>
      <c r="I168" s="280"/>
      <c r="J168" s="281"/>
      <c r="K168" s="280"/>
      <c r="L168" s="281"/>
      <c r="M168" s="280"/>
      <c r="N168" s="281"/>
      <c r="O168" s="280"/>
      <c r="P168" s="281" t="str">
        <f t="shared" si="189"/>
        <v/>
      </c>
      <c r="Q168" s="280" t="str">
        <f t="shared" si="227"/>
        <v/>
      </c>
      <c r="R168" s="281" t="str">
        <f t="shared" si="190"/>
        <v/>
      </c>
      <c r="S168" s="280" t="str">
        <f t="shared" si="228"/>
        <v/>
      </c>
      <c r="T168" s="281" t="str">
        <f t="shared" si="191"/>
        <v/>
      </c>
      <c r="U168" s="280" t="str">
        <f t="shared" si="229"/>
        <v/>
      </c>
      <c r="V168" s="281" t="str">
        <f t="shared" si="192"/>
        <v/>
      </c>
      <c r="W168" s="280" t="str">
        <f t="shared" si="230"/>
        <v/>
      </c>
      <c r="X168" s="281" t="str">
        <f t="shared" si="193"/>
        <v/>
      </c>
      <c r="Y168" s="280" t="str">
        <f t="shared" si="231"/>
        <v/>
      </c>
      <c r="Z168" s="281" t="str">
        <f t="shared" si="194"/>
        <v/>
      </c>
      <c r="AA168" s="280" t="str">
        <f t="shared" si="232"/>
        <v/>
      </c>
      <c r="AB168" s="281" t="str">
        <f t="shared" si="195"/>
        <v/>
      </c>
      <c r="AC168" s="280" t="str">
        <f t="shared" si="233"/>
        <v/>
      </c>
      <c r="AD168" s="281" t="str">
        <f t="shared" si="196"/>
        <v/>
      </c>
      <c r="AE168" s="280" t="str">
        <f t="shared" si="234"/>
        <v/>
      </c>
      <c r="AF168" s="281" t="str">
        <f t="shared" si="197"/>
        <v/>
      </c>
      <c r="AG168" s="280" t="str">
        <f t="shared" si="235"/>
        <v/>
      </c>
      <c r="AH168" s="281" t="str">
        <f t="shared" si="198"/>
        <v/>
      </c>
      <c r="AI168" s="280" t="str">
        <f t="shared" si="236"/>
        <v/>
      </c>
      <c r="AJ168" s="281" t="str">
        <f t="shared" si="199"/>
        <v/>
      </c>
      <c r="AK168" s="280" t="str">
        <f t="shared" si="237"/>
        <v/>
      </c>
      <c r="AL168" s="281" t="str">
        <f t="shared" si="200"/>
        <v/>
      </c>
      <c r="AM168" s="280" t="str">
        <f t="shared" si="238"/>
        <v/>
      </c>
      <c r="AN168" s="281" t="str">
        <f t="shared" si="201"/>
        <v/>
      </c>
      <c r="AO168" s="280" t="str">
        <f t="shared" si="239"/>
        <v/>
      </c>
      <c r="AP168" s="281" t="str">
        <f t="shared" si="202"/>
        <v/>
      </c>
      <c r="AQ168" s="280" t="str">
        <f t="shared" si="240"/>
        <v/>
      </c>
      <c r="AR168" s="281" t="str">
        <f t="shared" si="203"/>
        <v/>
      </c>
      <c r="AS168" s="280" t="str">
        <f t="shared" si="241"/>
        <v/>
      </c>
      <c r="AT168" s="281" t="str">
        <f t="shared" si="204"/>
        <v/>
      </c>
      <c r="AU168" s="280" t="str">
        <f t="shared" si="242"/>
        <v/>
      </c>
      <c r="AV168" s="281" t="str">
        <f t="shared" si="205"/>
        <v/>
      </c>
      <c r="AW168" s="280" t="str">
        <f t="shared" si="243"/>
        <v/>
      </c>
      <c r="AX168" s="281" t="str">
        <f t="shared" si="206"/>
        <v/>
      </c>
      <c r="AY168" s="280" t="str">
        <f t="shared" si="244"/>
        <v/>
      </c>
      <c r="AZ168" s="281" t="str">
        <f t="shared" si="207"/>
        <v/>
      </c>
      <c r="BA168" s="280" t="str">
        <f t="shared" si="245"/>
        <v/>
      </c>
      <c r="BB168" s="281" t="str">
        <f t="shared" si="208"/>
        <v/>
      </c>
      <c r="BC168" s="280" t="str">
        <f t="shared" si="246"/>
        <v/>
      </c>
      <c r="BD168" s="281" t="str">
        <f t="shared" si="209"/>
        <v/>
      </c>
      <c r="BE168" s="280" t="str">
        <f t="shared" si="247"/>
        <v/>
      </c>
      <c r="BF168" s="75" t="str">
        <f t="shared" ref="BF168:BF199" si="255">IF($BF$8="Habilitado",IF($B168="","",ROUND(VLOOKUP($B168,UNITARIO_28,5,FALSE),2)),"")</f>
        <v/>
      </c>
      <c r="BG168" s="78" t="str">
        <f t="shared" si="248"/>
        <v/>
      </c>
      <c r="BH168" s="75" t="str">
        <f t="shared" ref="BH168:BH199" si="256">IF($BH$8="Habilitado",IF($B168="","",ROUND(VLOOKUP($B168,UNITARIO_29,5,FALSE),2)),"")</f>
        <v/>
      </c>
      <c r="BI168" s="78" t="str">
        <f t="shared" si="249"/>
        <v/>
      </c>
      <c r="BJ168" s="75" t="str">
        <f t="shared" ref="BJ168:BJ199" si="257">IF($BJ$8="Habilitado",IF($B168="","",ROUND(VLOOKUP($B168,UNITARIO_30,5,FALSE),2)),"")</f>
        <v/>
      </c>
      <c r="BK168" s="78" t="str">
        <f t="shared" si="250"/>
        <v/>
      </c>
    </row>
    <row r="169" spans="1:63" s="66" customFormat="1" ht="21" hidden="1" customHeight="1">
      <c r="A169" s="238">
        <v>34</v>
      </c>
      <c r="B169" s="363"/>
      <c r="C169" s="364"/>
      <c r="D169" s="281"/>
      <c r="E169" s="280"/>
      <c r="F169" s="281"/>
      <c r="G169" s="280"/>
      <c r="H169" s="281"/>
      <c r="I169" s="280"/>
      <c r="J169" s="281"/>
      <c r="K169" s="280"/>
      <c r="L169" s="281"/>
      <c r="M169" s="280"/>
      <c r="N169" s="281"/>
      <c r="O169" s="280"/>
      <c r="P169" s="281" t="str">
        <f t="shared" si="189"/>
        <v/>
      </c>
      <c r="Q169" s="280" t="str">
        <f t="shared" si="227"/>
        <v/>
      </c>
      <c r="R169" s="281" t="str">
        <f t="shared" si="190"/>
        <v/>
      </c>
      <c r="S169" s="280" t="str">
        <f t="shared" si="228"/>
        <v/>
      </c>
      <c r="T169" s="281" t="str">
        <f t="shared" si="191"/>
        <v/>
      </c>
      <c r="U169" s="280" t="str">
        <f t="shared" si="229"/>
        <v/>
      </c>
      <c r="V169" s="281" t="str">
        <f t="shared" si="192"/>
        <v/>
      </c>
      <c r="W169" s="280" t="str">
        <f t="shared" si="230"/>
        <v/>
      </c>
      <c r="X169" s="281" t="str">
        <f t="shared" si="193"/>
        <v/>
      </c>
      <c r="Y169" s="280" t="str">
        <f t="shared" si="231"/>
        <v/>
      </c>
      <c r="Z169" s="281" t="str">
        <f t="shared" si="194"/>
        <v/>
      </c>
      <c r="AA169" s="280" t="str">
        <f t="shared" si="232"/>
        <v/>
      </c>
      <c r="AB169" s="281" t="str">
        <f t="shared" si="195"/>
        <v/>
      </c>
      <c r="AC169" s="280" t="str">
        <f t="shared" si="233"/>
        <v/>
      </c>
      <c r="AD169" s="281" t="str">
        <f t="shared" si="196"/>
        <v/>
      </c>
      <c r="AE169" s="280" t="str">
        <f t="shared" si="234"/>
        <v/>
      </c>
      <c r="AF169" s="281" t="str">
        <f t="shared" si="197"/>
        <v/>
      </c>
      <c r="AG169" s="280" t="str">
        <f t="shared" si="235"/>
        <v/>
      </c>
      <c r="AH169" s="281" t="str">
        <f t="shared" si="198"/>
        <v/>
      </c>
      <c r="AI169" s="280" t="str">
        <f t="shared" si="236"/>
        <v/>
      </c>
      <c r="AJ169" s="281" t="str">
        <f t="shared" si="199"/>
        <v/>
      </c>
      <c r="AK169" s="280" t="str">
        <f t="shared" si="237"/>
        <v/>
      </c>
      <c r="AL169" s="281" t="str">
        <f t="shared" si="200"/>
        <v/>
      </c>
      <c r="AM169" s="280" t="str">
        <f t="shared" si="238"/>
        <v/>
      </c>
      <c r="AN169" s="281" t="str">
        <f t="shared" si="201"/>
        <v/>
      </c>
      <c r="AO169" s="280" t="str">
        <f t="shared" si="239"/>
        <v/>
      </c>
      <c r="AP169" s="281" t="str">
        <f t="shared" si="202"/>
        <v/>
      </c>
      <c r="AQ169" s="280" t="str">
        <f t="shared" si="240"/>
        <v/>
      </c>
      <c r="AR169" s="281" t="str">
        <f t="shared" si="203"/>
        <v/>
      </c>
      <c r="AS169" s="280" t="str">
        <f t="shared" si="241"/>
        <v/>
      </c>
      <c r="AT169" s="281" t="str">
        <f t="shared" si="204"/>
        <v/>
      </c>
      <c r="AU169" s="280" t="str">
        <f t="shared" si="242"/>
        <v/>
      </c>
      <c r="AV169" s="281" t="str">
        <f t="shared" si="205"/>
        <v/>
      </c>
      <c r="AW169" s="280" t="str">
        <f t="shared" si="243"/>
        <v/>
      </c>
      <c r="AX169" s="281" t="str">
        <f t="shared" si="206"/>
        <v/>
      </c>
      <c r="AY169" s="280" t="str">
        <f t="shared" si="244"/>
        <v/>
      </c>
      <c r="AZ169" s="281" t="str">
        <f t="shared" si="207"/>
        <v/>
      </c>
      <c r="BA169" s="280" t="str">
        <f t="shared" si="245"/>
        <v/>
      </c>
      <c r="BB169" s="281" t="str">
        <f t="shared" si="208"/>
        <v/>
      </c>
      <c r="BC169" s="280" t="str">
        <f t="shared" si="246"/>
        <v/>
      </c>
      <c r="BD169" s="281" t="str">
        <f t="shared" si="209"/>
        <v/>
      </c>
      <c r="BE169" s="280" t="str">
        <f t="shared" si="247"/>
        <v/>
      </c>
      <c r="BF169" s="75" t="str">
        <f t="shared" si="255"/>
        <v/>
      </c>
      <c r="BG169" s="78" t="str">
        <f t="shared" si="248"/>
        <v/>
      </c>
      <c r="BH169" s="75" t="str">
        <f t="shared" si="256"/>
        <v/>
      </c>
      <c r="BI169" s="78" t="str">
        <f t="shared" si="249"/>
        <v/>
      </c>
      <c r="BJ169" s="75" t="str">
        <f t="shared" si="257"/>
        <v/>
      </c>
      <c r="BK169" s="78" t="str">
        <f t="shared" si="250"/>
        <v/>
      </c>
    </row>
    <row r="170" spans="1:63" s="66" customFormat="1" ht="21" hidden="1" customHeight="1">
      <c r="A170" s="238">
        <v>35</v>
      </c>
      <c r="B170" s="363"/>
      <c r="C170" s="364"/>
      <c r="D170" s="281"/>
      <c r="E170" s="280"/>
      <c r="F170" s="281"/>
      <c r="G170" s="280"/>
      <c r="H170" s="281"/>
      <c r="I170" s="280"/>
      <c r="J170" s="281"/>
      <c r="K170" s="280"/>
      <c r="L170" s="281"/>
      <c r="M170" s="280"/>
      <c r="N170" s="281"/>
      <c r="O170" s="280"/>
      <c r="P170" s="281" t="str">
        <f t="shared" si="189"/>
        <v/>
      </c>
      <c r="Q170" s="280" t="str">
        <f t="shared" si="227"/>
        <v/>
      </c>
      <c r="R170" s="281" t="str">
        <f t="shared" si="190"/>
        <v/>
      </c>
      <c r="S170" s="280" t="str">
        <f t="shared" si="228"/>
        <v/>
      </c>
      <c r="T170" s="281" t="str">
        <f t="shared" si="191"/>
        <v/>
      </c>
      <c r="U170" s="280" t="str">
        <f t="shared" si="229"/>
        <v/>
      </c>
      <c r="V170" s="281" t="str">
        <f t="shared" si="192"/>
        <v/>
      </c>
      <c r="W170" s="280" t="str">
        <f t="shared" si="230"/>
        <v/>
      </c>
      <c r="X170" s="281" t="str">
        <f t="shared" si="193"/>
        <v/>
      </c>
      <c r="Y170" s="280" t="str">
        <f t="shared" si="231"/>
        <v/>
      </c>
      <c r="Z170" s="281" t="str">
        <f t="shared" si="194"/>
        <v/>
      </c>
      <c r="AA170" s="280" t="str">
        <f t="shared" si="232"/>
        <v/>
      </c>
      <c r="AB170" s="281" t="str">
        <f t="shared" si="195"/>
        <v/>
      </c>
      <c r="AC170" s="280" t="str">
        <f t="shared" si="233"/>
        <v/>
      </c>
      <c r="AD170" s="281" t="str">
        <f t="shared" si="196"/>
        <v/>
      </c>
      <c r="AE170" s="280" t="str">
        <f t="shared" si="234"/>
        <v/>
      </c>
      <c r="AF170" s="281" t="str">
        <f t="shared" si="197"/>
        <v/>
      </c>
      <c r="AG170" s="280" t="str">
        <f t="shared" si="235"/>
        <v/>
      </c>
      <c r="AH170" s="281" t="str">
        <f t="shared" si="198"/>
        <v/>
      </c>
      <c r="AI170" s="280" t="str">
        <f t="shared" si="236"/>
        <v/>
      </c>
      <c r="AJ170" s="281" t="str">
        <f t="shared" si="199"/>
        <v/>
      </c>
      <c r="AK170" s="280" t="str">
        <f t="shared" si="237"/>
        <v/>
      </c>
      <c r="AL170" s="281" t="str">
        <f t="shared" si="200"/>
        <v/>
      </c>
      <c r="AM170" s="280" t="str">
        <f t="shared" si="238"/>
        <v/>
      </c>
      <c r="AN170" s="281" t="str">
        <f t="shared" si="201"/>
        <v/>
      </c>
      <c r="AO170" s="280" t="str">
        <f t="shared" si="239"/>
        <v/>
      </c>
      <c r="AP170" s="281" t="str">
        <f t="shared" si="202"/>
        <v/>
      </c>
      <c r="AQ170" s="280" t="str">
        <f t="shared" si="240"/>
        <v/>
      </c>
      <c r="AR170" s="281" t="str">
        <f t="shared" si="203"/>
        <v/>
      </c>
      <c r="AS170" s="280" t="str">
        <f t="shared" si="241"/>
        <v/>
      </c>
      <c r="AT170" s="281" t="str">
        <f t="shared" si="204"/>
        <v/>
      </c>
      <c r="AU170" s="280" t="str">
        <f t="shared" si="242"/>
        <v/>
      </c>
      <c r="AV170" s="281" t="str">
        <f t="shared" si="205"/>
        <v/>
      </c>
      <c r="AW170" s="280" t="str">
        <f t="shared" si="243"/>
        <v/>
      </c>
      <c r="AX170" s="281" t="str">
        <f t="shared" si="206"/>
        <v/>
      </c>
      <c r="AY170" s="280" t="str">
        <f t="shared" si="244"/>
        <v/>
      </c>
      <c r="AZ170" s="281" t="str">
        <f t="shared" si="207"/>
        <v/>
      </c>
      <c r="BA170" s="280" t="str">
        <f t="shared" si="245"/>
        <v/>
      </c>
      <c r="BB170" s="281" t="str">
        <f t="shared" si="208"/>
        <v/>
      </c>
      <c r="BC170" s="280" t="str">
        <f t="shared" si="246"/>
        <v/>
      </c>
      <c r="BD170" s="281" t="str">
        <f t="shared" si="209"/>
        <v/>
      </c>
      <c r="BE170" s="280" t="str">
        <f t="shared" si="247"/>
        <v/>
      </c>
      <c r="BF170" s="75" t="str">
        <f t="shared" si="255"/>
        <v/>
      </c>
      <c r="BG170" s="78" t="str">
        <f t="shared" si="248"/>
        <v/>
      </c>
      <c r="BH170" s="75" t="str">
        <f t="shared" si="256"/>
        <v/>
      </c>
      <c r="BI170" s="78" t="str">
        <f t="shared" si="249"/>
        <v/>
      </c>
      <c r="BJ170" s="75" t="str">
        <f t="shared" si="257"/>
        <v/>
      </c>
      <c r="BK170" s="78" t="str">
        <f t="shared" si="250"/>
        <v/>
      </c>
    </row>
    <row r="171" spans="1:63" s="66" customFormat="1" ht="21" hidden="1" customHeight="1">
      <c r="A171" s="238">
        <v>36</v>
      </c>
      <c r="B171" s="363"/>
      <c r="C171" s="364"/>
      <c r="D171" s="281"/>
      <c r="E171" s="280"/>
      <c r="F171" s="281"/>
      <c r="G171" s="280"/>
      <c r="H171" s="281"/>
      <c r="I171" s="280"/>
      <c r="J171" s="281"/>
      <c r="K171" s="280"/>
      <c r="L171" s="281"/>
      <c r="M171" s="280"/>
      <c r="N171" s="281"/>
      <c r="O171" s="280"/>
      <c r="P171" s="281" t="str">
        <f t="shared" si="189"/>
        <v/>
      </c>
      <c r="Q171" s="280" t="str">
        <f t="shared" si="227"/>
        <v/>
      </c>
      <c r="R171" s="281" t="str">
        <f t="shared" si="190"/>
        <v/>
      </c>
      <c r="S171" s="280" t="str">
        <f t="shared" si="228"/>
        <v/>
      </c>
      <c r="T171" s="281" t="str">
        <f t="shared" si="191"/>
        <v/>
      </c>
      <c r="U171" s="280" t="str">
        <f t="shared" si="229"/>
        <v/>
      </c>
      <c r="V171" s="281" t="str">
        <f t="shared" si="192"/>
        <v/>
      </c>
      <c r="W171" s="280" t="str">
        <f t="shared" si="230"/>
        <v/>
      </c>
      <c r="X171" s="281" t="str">
        <f t="shared" si="193"/>
        <v/>
      </c>
      <c r="Y171" s="280" t="str">
        <f t="shared" si="231"/>
        <v/>
      </c>
      <c r="Z171" s="281" t="str">
        <f t="shared" si="194"/>
        <v/>
      </c>
      <c r="AA171" s="280" t="str">
        <f t="shared" si="232"/>
        <v/>
      </c>
      <c r="AB171" s="281" t="str">
        <f t="shared" si="195"/>
        <v/>
      </c>
      <c r="AC171" s="280" t="str">
        <f t="shared" si="233"/>
        <v/>
      </c>
      <c r="AD171" s="281" t="str">
        <f t="shared" si="196"/>
        <v/>
      </c>
      <c r="AE171" s="280" t="str">
        <f t="shared" si="234"/>
        <v/>
      </c>
      <c r="AF171" s="281" t="str">
        <f t="shared" si="197"/>
        <v/>
      </c>
      <c r="AG171" s="280" t="str">
        <f t="shared" si="235"/>
        <v/>
      </c>
      <c r="AH171" s="281" t="str">
        <f t="shared" si="198"/>
        <v/>
      </c>
      <c r="AI171" s="280" t="str">
        <f t="shared" si="236"/>
        <v/>
      </c>
      <c r="AJ171" s="281" t="str">
        <f t="shared" si="199"/>
        <v/>
      </c>
      <c r="AK171" s="280" t="str">
        <f t="shared" si="237"/>
        <v/>
      </c>
      <c r="AL171" s="281" t="str">
        <f t="shared" si="200"/>
        <v/>
      </c>
      <c r="AM171" s="280" t="str">
        <f t="shared" si="238"/>
        <v/>
      </c>
      <c r="AN171" s="281" t="str">
        <f t="shared" si="201"/>
        <v/>
      </c>
      <c r="AO171" s="280" t="str">
        <f t="shared" si="239"/>
        <v/>
      </c>
      <c r="AP171" s="281" t="str">
        <f t="shared" si="202"/>
        <v/>
      </c>
      <c r="AQ171" s="280" t="str">
        <f t="shared" si="240"/>
        <v/>
      </c>
      <c r="AR171" s="281" t="str">
        <f t="shared" si="203"/>
        <v/>
      </c>
      <c r="AS171" s="280" t="str">
        <f t="shared" si="241"/>
        <v/>
      </c>
      <c r="AT171" s="281" t="str">
        <f t="shared" si="204"/>
        <v/>
      </c>
      <c r="AU171" s="280" t="str">
        <f t="shared" si="242"/>
        <v/>
      </c>
      <c r="AV171" s="281" t="str">
        <f t="shared" si="205"/>
        <v/>
      </c>
      <c r="AW171" s="280" t="str">
        <f t="shared" si="243"/>
        <v/>
      </c>
      <c r="AX171" s="281" t="str">
        <f t="shared" si="206"/>
        <v/>
      </c>
      <c r="AY171" s="280" t="str">
        <f t="shared" si="244"/>
        <v/>
      </c>
      <c r="AZ171" s="281" t="str">
        <f t="shared" si="207"/>
        <v/>
      </c>
      <c r="BA171" s="280" t="str">
        <f t="shared" si="245"/>
        <v/>
      </c>
      <c r="BB171" s="281" t="str">
        <f t="shared" si="208"/>
        <v/>
      </c>
      <c r="BC171" s="280" t="str">
        <f t="shared" si="246"/>
        <v/>
      </c>
      <c r="BD171" s="281" t="str">
        <f t="shared" si="209"/>
        <v/>
      </c>
      <c r="BE171" s="280" t="str">
        <f t="shared" si="247"/>
        <v/>
      </c>
      <c r="BF171" s="75" t="str">
        <f t="shared" si="255"/>
        <v/>
      </c>
      <c r="BG171" s="78" t="str">
        <f t="shared" si="248"/>
        <v/>
      </c>
      <c r="BH171" s="75" t="str">
        <f t="shared" si="256"/>
        <v/>
      </c>
      <c r="BI171" s="78" t="str">
        <f t="shared" si="249"/>
        <v/>
      </c>
      <c r="BJ171" s="75" t="str">
        <f t="shared" si="257"/>
        <v/>
      </c>
      <c r="BK171" s="78" t="str">
        <f t="shared" si="250"/>
        <v/>
      </c>
    </row>
    <row r="172" spans="1:63" s="66" customFormat="1" ht="21" hidden="1" customHeight="1">
      <c r="A172" s="238">
        <v>37</v>
      </c>
      <c r="B172" s="363"/>
      <c r="C172" s="364"/>
      <c r="D172" s="281"/>
      <c r="E172" s="280"/>
      <c r="F172" s="281"/>
      <c r="G172" s="280"/>
      <c r="H172" s="281"/>
      <c r="I172" s="280"/>
      <c r="J172" s="281"/>
      <c r="K172" s="280"/>
      <c r="L172" s="281"/>
      <c r="M172" s="280"/>
      <c r="N172" s="281"/>
      <c r="O172" s="280"/>
      <c r="P172" s="281" t="str">
        <f t="shared" si="189"/>
        <v/>
      </c>
      <c r="Q172" s="280" t="str">
        <f t="shared" si="227"/>
        <v/>
      </c>
      <c r="R172" s="281" t="str">
        <f t="shared" si="190"/>
        <v/>
      </c>
      <c r="S172" s="280" t="str">
        <f t="shared" si="228"/>
        <v/>
      </c>
      <c r="T172" s="281" t="str">
        <f t="shared" si="191"/>
        <v/>
      </c>
      <c r="U172" s="280" t="str">
        <f t="shared" si="229"/>
        <v/>
      </c>
      <c r="V172" s="281" t="str">
        <f t="shared" si="192"/>
        <v/>
      </c>
      <c r="W172" s="280" t="str">
        <f t="shared" si="230"/>
        <v/>
      </c>
      <c r="X172" s="281" t="str">
        <f t="shared" si="193"/>
        <v/>
      </c>
      <c r="Y172" s="280" t="str">
        <f t="shared" si="231"/>
        <v/>
      </c>
      <c r="Z172" s="281" t="str">
        <f t="shared" si="194"/>
        <v/>
      </c>
      <c r="AA172" s="280" t="str">
        <f t="shared" si="232"/>
        <v/>
      </c>
      <c r="AB172" s="281" t="str">
        <f t="shared" si="195"/>
        <v/>
      </c>
      <c r="AC172" s="280" t="str">
        <f t="shared" si="233"/>
        <v/>
      </c>
      <c r="AD172" s="281" t="str">
        <f t="shared" si="196"/>
        <v/>
      </c>
      <c r="AE172" s="280" t="str">
        <f t="shared" si="234"/>
        <v/>
      </c>
      <c r="AF172" s="281" t="str">
        <f t="shared" si="197"/>
        <v/>
      </c>
      <c r="AG172" s="280" t="str">
        <f t="shared" si="235"/>
        <v/>
      </c>
      <c r="AH172" s="281" t="str">
        <f t="shared" si="198"/>
        <v/>
      </c>
      <c r="AI172" s="280" t="str">
        <f t="shared" si="236"/>
        <v/>
      </c>
      <c r="AJ172" s="281" t="str">
        <f t="shared" si="199"/>
        <v/>
      </c>
      <c r="AK172" s="280" t="str">
        <f t="shared" si="237"/>
        <v/>
      </c>
      <c r="AL172" s="281" t="str">
        <f t="shared" si="200"/>
        <v/>
      </c>
      <c r="AM172" s="280" t="str">
        <f t="shared" si="238"/>
        <v/>
      </c>
      <c r="AN172" s="281" t="str">
        <f t="shared" si="201"/>
        <v/>
      </c>
      <c r="AO172" s="280" t="str">
        <f t="shared" si="239"/>
        <v/>
      </c>
      <c r="AP172" s="281" t="str">
        <f t="shared" si="202"/>
        <v/>
      </c>
      <c r="AQ172" s="280" t="str">
        <f t="shared" si="240"/>
        <v/>
      </c>
      <c r="AR172" s="281" t="str">
        <f t="shared" si="203"/>
        <v/>
      </c>
      <c r="AS172" s="280" t="str">
        <f t="shared" si="241"/>
        <v/>
      </c>
      <c r="AT172" s="281" t="str">
        <f t="shared" si="204"/>
        <v/>
      </c>
      <c r="AU172" s="280" t="str">
        <f t="shared" si="242"/>
        <v/>
      </c>
      <c r="AV172" s="281" t="str">
        <f t="shared" si="205"/>
        <v/>
      </c>
      <c r="AW172" s="280" t="str">
        <f t="shared" si="243"/>
        <v/>
      </c>
      <c r="AX172" s="281" t="str">
        <f t="shared" si="206"/>
        <v/>
      </c>
      <c r="AY172" s="280" t="str">
        <f t="shared" si="244"/>
        <v/>
      </c>
      <c r="AZ172" s="281" t="str">
        <f t="shared" si="207"/>
        <v/>
      </c>
      <c r="BA172" s="280" t="str">
        <f t="shared" si="245"/>
        <v/>
      </c>
      <c r="BB172" s="281" t="str">
        <f t="shared" si="208"/>
        <v/>
      </c>
      <c r="BC172" s="280" t="str">
        <f t="shared" si="246"/>
        <v/>
      </c>
      <c r="BD172" s="281" t="str">
        <f t="shared" si="209"/>
        <v/>
      </c>
      <c r="BE172" s="280" t="str">
        <f t="shared" si="247"/>
        <v/>
      </c>
      <c r="BF172" s="75" t="str">
        <f t="shared" si="255"/>
        <v/>
      </c>
      <c r="BG172" s="78" t="str">
        <f t="shared" si="248"/>
        <v/>
      </c>
      <c r="BH172" s="75" t="str">
        <f t="shared" si="256"/>
        <v/>
      </c>
      <c r="BI172" s="78" t="str">
        <f t="shared" si="249"/>
        <v/>
      </c>
      <c r="BJ172" s="75" t="str">
        <f t="shared" si="257"/>
        <v/>
      </c>
      <c r="BK172" s="78" t="str">
        <f t="shared" si="250"/>
        <v/>
      </c>
    </row>
    <row r="173" spans="1:63" s="66" customFormat="1" ht="21" hidden="1" customHeight="1">
      <c r="A173" s="238">
        <v>38</v>
      </c>
      <c r="B173" s="363"/>
      <c r="C173" s="364"/>
      <c r="D173" s="281"/>
      <c r="E173" s="280"/>
      <c r="F173" s="281"/>
      <c r="G173" s="280"/>
      <c r="H173" s="281"/>
      <c r="I173" s="280"/>
      <c r="J173" s="281"/>
      <c r="K173" s="280"/>
      <c r="L173" s="281"/>
      <c r="M173" s="280"/>
      <c r="N173" s="281"/>
      <c r="O173" s="280"/>
      <c r="P173" s="281" t="str">
        <f t="shared" si="189"/>
        <v/>
      </c>
      <c r="Q173" s="280" t="str">
        <f t="shared" si="227"/>
        <v/>
      </c>
      <c r="R173" s="281" t="str">
        <f t="shared" si="190"/>
        <v/>
      </c>
      <c r="S173" s="280" t="str">
        <f t="shared" si="228"/>
        <v/>
      </c>
      <c r="T173" s="281" t="str">
        <f t="shared" si="191"/>
        <v/>
      </c>
      <c r="U173" s="280" t="str">
        <f t="shared" si="229"/>
        <v/>
      </c>
      <c r="V173" s="281" t="str">
        <f t="shared" si="192"/>
        <v/>
      </c>
      <c r="W173" s="280" t="str">
        <f t="shared" si="230"/>
        <v/>
      </c>
      <c r="X173" s="281" t="str">
        <f t="shared" si="193"/>
        <v/>
      </c>
      <c r="Y173" s="280" t="str">
        <f t="shared" si="231"/>
        <v/>
      </c>
      <c r="Z173" s="281" t="str">
        <f t="shared" si="194"/>
        <v/>
      </c>
      <c r="AA173" s="280" t="str">
        <f t="shared" si="232"/>
        <v/>
      </c>
      <c r="AB173" s="281" t="str">
        <f t="shared" si="195"/>
        <v/>
      </c>
      <c r="AC173" s="280" t="str">
        <f t="shared" si="233"/>
        <v/>
      </c>
      <c r="AD173" s="281" t="str">
        <f t="shared" si="196"/>
        <v/>
      </c>
      <c r="AE173" s="280" t="str">
        <f t="shared" si="234"/>
        <v/>
      </c>
      <c r="AF173" s="281" t="str">
        <f t="shared" si="197"/>
        <v/>
      </c>
      <c r="AG173" s="280" t="str">
        <f t="shared" si="235"/>
        <v/>
      </c>
      <c r="AH173" s="281" t="str">
        <f t="shared" si="198"/>
        <v/>
      </c>
      <c r="AI173" s="280" t="str">
        <f t="shared" si="236"/>
        <v/>
      </c>
      <c r="AJ173" s="281" t="str">
        <f t="shared" si="199"/>
        <v/>
      </c>
      <c r="AK173" s="280" t="str">
        <f t="shared" si="237"/>
        <v/>
      </c>
      <c r="AL173" s="281" t="str">
        <f t="shared" si="200"/>
        <v/>
      </c>
      <c r="AM173" s="280" t="str">
        <f t="shared" si="238"/>
        <v/>
      </c>
      <c r="AN173" s="281" t="str">
        <f t="shared" si="201"/>
        <v/>
      </c>
      <c r="AO173" s="280" t="str">
        <f t="shared" si="239"/>
        <v/>
      </c>
      <c r="AP173" s="281" t="str">
        <f t="shared" si="202"/>
        <v/>
      </c>
      <c r="AQ173" s="280" t="str">
        <f t="shared" si="240"/>
        <v/>
      </c>
      <c r="AR173" s="281" t="str">
        <f t="shared" si="203"/>
        <v/>
      </c>
      <c r="AS173" s="280" t="str">
        <f t="shared" si="241"/>
        <v/>
      </c>
      <c r="AT173" s="281" t="str">
        <f t="shared" si="204"/>
        <v/>
      </c>
      <c r="AU173" s="280" t="str">
        <f t="shared" si="242"/>
        <v/>
      </c>
      <c r="AV173" s="281" t="str">
        <f t="shared" si="205"/>
        <v/>
      </c>
      <c r="AW173" s="280" t="str">
        <f t="shared" si="243"/>
        <v/>
      </c>
      <c r="AX173" s="281" t="str">
        <f t="shared" si="206"/>
        <v/>
      </c>
      <c r="AY173" s="280" t="str">
        <f t="shared" si="244"/>
        <v/>
      </c>
      <c r="AZ173" s="281" t="str">
        <f t="shared" si="207"/>
        <v/>
      </c>
      <c r="BA173" s="280" t="str">
        <f t="shared" si="245"/>
        <v/>
      </c>
      <c r="BB173" s="281" t="str">
        <f t="shared" si="208"/>
        <v/>
      </c>
      <c r="BC173" s="280" t="str">
        <f t="shared" si="246"/>
        <v/>
      </c>
      <c r="BD173" s="281" t="str">
        <f t="shared" si="209"/>
        <v/>
      </c>
      <c r="BE173" s="280" t="str">
        <f t="shared" si="247"/>
        <v/>
      </c>
      <c r="BF173" s="75" t="str">
        <f t="shared" si="255"/>
        <v/>
      </c>
      <c r="BG173" s="78" t="str">
        <f t="shared" si="248"/>
        <v/>
      </c>
      <c r="BH173" s="75" t="str">
        <f t="shared" si="256"/>
        <v/>
      </c>
      <c r="BI173" s="78" t="str">
        <f t="shared" si="249"/>
        <v/>
      </c>
      <c r="BJ173" s="75" t="str">
        <f t="shared" si="257"/>
        <v/>
      </c>
      <c r="BK173" s="78" t="str">
        <f t="shared" si="250"/>
        <v/>
      </c>
    </row>
    <row r="174" spans="1:63" s="66" customFormat="1" ht="21" hidden="1" customHeight="1">
      <c r="A174" s="238">
        <v>39</v>
      </c>
      <c r="B174" s="363"/>
      <c r="C174" s="364"/>
      <c r="D174" s="281"/>
      <c r="E174" s="280"/>
      <c r="F174" s="281"/>
      <c r="G174" s="280"/>
      <c r="H174" s="281"/>
      <c r="I174" s="280"/>
      <c r="J174" s="281"/>
      <c r="K174" s="280"/>
      <c r="L174" s="281"/>
      <c r="M174" s="280"/>
      <c r="N174" s="281"/>
      <c r="O174" s="280"/>
      <c r="P174" s="281" t="str">
        <f t="shared" si="189"/>
        <v/>
      </c>
      <c r="Q174" s="280" t="str">
        <f t="shared" si="227"/>
        <v/>
      </c>
      <c r="R174" s="281" t="str">
        <f t="shared" si="190"/>
        <v/>
      </c>
      <c r="S174" s="280" t="str">
        <f t="shared" si="228"/>
        <v/>
      </c>
      <c r="T174" s="281" t="str">
        <f t="shared" si="191"/>
        <v/>
      </c>
      <c r="U174" s="280" t="str">
        <f t="shared" si="229"/>
        <v/>
      </c>
      <c r="V174" s="281" t="str">
        <f t="shared" si="192"/>
        <v/>
      </c>
      <c r="W174" s="280" t="str">
        <f t="shared" si="230"/>
        <v/>
      </c>
      <c r="X174" s="281" t="str">
        <f t="shared" si="193"/>
        <v/>
      </c>
      <c r="Y174" s="280" t="str">
        <f t="shared" si="231"/>
        <v/>
      </c>
      <c r="Z174" s="281" t="str">
        <f t="shared" si="194"/>
        <v/>
      </c>
      <c r="AA174" s="280" t="str">
        <f t="shared" si="232"/>
        <v/>
      </c>
      <c r="AB174" s="281" t="str">
        <f t="shared" si="195"/>
        <v/>
      </c>
      <c r="AC174" s="280" t="str">
        <f t="shared" si="233"/>
        <v/>
      </c>
      <c r="AD174" s="281" t="str">
        <f t="shared" si="196"/>
        <v/>
      </c>
      <c r="AE174" s="280" t="str">
        <f t="shared" si="234"/>
        <v/>
      </c>
      <c r="AF174" s="281" t="str">
        <f t="shared" si="197"/>
        <v/>
      </c>
      <c r="AG174" s="280" t="str">
        <f t="shared" si="235"/>
        <v/>
      </c>
      <c r="AH174" s="281" t="str">
        <f t="shared" si="198"/>
        <v/>
      </c>
      <c r="AI174" s="280" t="str">
        <f t="shared" si="236"/>
        <v/>
      </c>
      <c r="AJ174" s="281" t="str">
        <f t="shared" si="199"/>
        <v/>
      </c>
      <c r="AK174" s="280" t="str">
        <f t="shared" si="237"/>
        <v/>
      </c>
      <c r="AL174" s="281" t="str">
        <f t="shared" si="200"/>
        <v/>
      </c>
      <c r="AM174" s="280" t="str">
        <f t="shared" si="238"/>
        <v/>
      </c>
      <c r="AN174" s="281" t="str">
        <f t="shared" si="201"/>
        <v/>
      </c>
      <c r="AO174" s="280" t="str">
        <f t="shared" si="239"/>
        <v/>
      </c>
      <c r="AP174" s="281" t="str">
        <f t="shared" si="202"/>
        <v/>
      </c>
      <c r="AQ174" s="280" t="str">
        <f t="shared" si="240"/>
        <v/>
      </c>
      <c r="AR174" s="281" t="str">
        <f t="shared" si="203"/>
        <v/>
      </c>
      <c r="AS174" s="280" t="str">
        <f t="shared" si="241"/>
        <v/>
      </c>
      <c r="AT174" s="281" t="str">
        <f t="shared" si="204"/>
        <v/>
      </c>
      <c r="AU174" s="280" t="str">
        <f t="shared" si="242"/>
        <v/>
      </c>
      <c r="AV174" s="281" t="str">
        <f t="shared" si="205"/>
        <v/>
      </c>
      <c r="AW174" s="280" t="str">
        <f t="shared" si="243"/>
        <v/>
      </c>
      <c r="AX174" s="281" t="str">
        <f t="shared" si="206"/>
        <v/>
      </c>
      <c r="AY174" s="280" t="str">
        <f t="shared" si="244"/>
        <v/>
      </c>
      <c r="AZ174" s="281" t="str">
        <f t="shared" si="207"/>
        <v/>
      </c>
      <c r="BA174" s="280" t="str">
        <f t="shared" si="245"/>
        <v/>
      </c>
      <c r="BB174" s="281" t="str">
        <f t="shared" si="208"/>
        <v/>
      </c>
      <c r="BC174" s="280" t="str">
        <f t="shared" si="246"/>
        <v/>
      </c>
      <c r="BD174" s="281" t="str">
        <f t="shared" si="209"/>
        <v/>
      </c>
      <c r="BE174" s="280" t="str">
        <f t="shared" si="247"/>
        <v/>
      </c>
      <c r="BF174" s="75" t="str">
        <f t="shared" si="255"/>
        <v/>
      </c>
      <c r="BG174" s="78" t="str">
        <f t="shared" si="248"/>
        <v/>
      </c>
      <c r="BH174" s="75" t="str">
        <f t="shared" si="256"/>
        <v/>
      </c>
      <c r="BI174" s="78" t="str">
        <f t="shared" si="249"/>
        <v/>
      </c>
      <c r="BJ174" s="75" t="str">
        <f t="shared" si="257"/>
        <v/>
      </c>
      <c r="BK174" s="78" t="str">
        <f t="shared" si="250"/>
        <v/>
      </c>
    </row>
    <row r="175" spans="1:63" s="66" customFormat="1" ht="21" hidden="1" customHeight="1">
      <c r="A175" s="238">
        <v>40</v>
      </c>
      <c r="B175" s="363"/>
      <c r="C175" s="364"/>
      <c r="D175" s="281"/>
      <c r="E175" s="280"/>
      <c r="F175" s="281"/>
      <c r="G175" s="280"/>
      <c r="H175" s="281"/>
      <c r="I175" s="280"/>
      <c r="J175" s="281"/>
      <c r="K175" s="280"/>
      <c r="L175" s="281"/>
      <c r="M175" s="280"/>
      <c r="N175" s="281"/>
      <c r="O175" s="280"/>
      <c r="P175" s="281" t="str">
        <f t="shared" si="189"/>
        <v/>
      </c>
      <c r="Q175" s="280" t="str">
        <f t="shared" si="227"/>
        <v/>
      </c>
      <c r="R175" s="281" t="str">
        <f t="shared" si="190"/>
        <v/>
      </c>
      <c r="S175" s="280" t="str">
        <f t="shared" si="228"/>
        <v/>
      </c>
      <c r="T175" s="281" t="str">
        <f t="shared" si="191"/>
        <v/>
      </c>
      <c r="U175" s="280" t="str">
        <f t="shared" si="229"/>
        <v/>
      </c>
      <c r="V175" s="281" t="str">
        <f t="shared" si="192"/>
        <v/>
      </c>
      <c r="W175" s="280" t="str">
        <f t="shared" si="230"/>
        <v/>
      </c>
      <c r="X175" s="281" t="str">
        <f t="shared" si="193"/>
        <v/>
      </c>
      <c r="Y175" s="280" t="str">
        <f t="shared" si="231"/>
        <v/>
      </c>
      <c r="Z175" s="281" t="str">
        <f t="shared" si="194"/>
        <v/>
      </c>
      <c r="AA175" s="280" t="str">
        <f t="shared" si="232"/>
        <v/>
      </c>
      <c r="AB175" s="281" t="str">
        <f t="shared" si="195"/>
        <v/>
      </c>
      <c r="AC175" s="280" t="str">
        <f t="shared" si="233"/>
        <v/>
      </c>
      <c r="AD175" s="281" t="str">
        <f t="shared" si="196"/>
        <v/>
      </c>
      <c r="AE175" s="280" t="str">
        <f t="shared" si="234"/>
        <v/>
      </c>
      <c r="AF175" s="281" t="str">
        <f t="shared" si="197"/>
        <v/>
      </c>
      <c r="AG175" s="280" t="str">
        <f t="shared" si="235"/>
        <v/>
      </c>
      <c r="AH175" s="281" t="str">
        <f t="shared" si="198"/>
        <v/>
      </c>
      <c r="AI175" s="280" t="str">
        <f t="shared" si="236"/>
        <v/>
      </c>
      <c r="AJ175" s="281" t="str">
        <f t="shared" si="199"/>
        <v/>
      </c>
      <c r="AK175" s="280" t="str">
        <f t="shared" si="237"/>
        <v/>
      </c>
      <c r="AL175" s="281" t="str">
        <f t="shared" si="200"/>
        <v/>
      </c>
      <c r="AM175" s="280" t="str">
        <f t="shared" si="238"/>
        <v/>
      </c>
      <c r="AN175" s="281" t="str">
        <f t="shared" si="201"/>
        <v/>
      </c>
      <c r="AO175" s="280" t="str">
        <f t="shared" si="239"/>
        <v/>
      </c>
      <c r="AP175" s="281" t="str">
        <f t="shared" si="202"/>
        <v/>
      </c>
      <c r="AQ175" s="280" t="str">
        <f t="shared" si="240"/>
        <v/>
      </c>
      <c r="AR175" s="281" t="str">
        <f t="shared" si="203"/>
        <v/>
      </c>
      <c r="AS175" s="280" t="str">
        <f t="shared" si="241"/>
        <v/>
      </c>
      <c r="AT175" s="281" t="str">
        <f t="shared" si="204"/>
        <v/>
      </c>
      <c r="AU175" s="280" t="str">
        <f t="shared" si="242"/>
        <v/>
      </c>
      <c r="AV175" s="281" t="str">
        <f t="shared" si="205"/>
        <v/>
      </c>
      <c r="AW175" s="280" t="str">
        <f t="shared" si="243"/>
        <v/>
      </c>
      <c r="AX175" s="281" t="str">
        <f t="shared" si="206"/>
        <v/>
      </c>
      <c r="AY175" s="280" t="str">
        <f t="shared" si="244"/>
        <v/>
      </c>
      <c r="AZ175" s="281" t="str">
        <f t="shared" si="207"/>
        <v/>
      </c>
      <c r="BA175" s="280" t="str">
        <f t="shared" si="245"/>
        <v/>
      </c>
      <c r="BB175" s="281" t="str">
        <f t="shared" si="208"/>
        <v/>
      </c>
      <c r="BC175" s="280" t="str">
        <f t="shared" si="246"/>
        <v/>
      </c>
      <c r="BD175" s="281" t="str">
        <f t="shared" si="209"/>
        <v/>
      </c>
      <c r="BE175" s="280" t="str">
        <f t="shared" si="247"/>
        <v/>
      </c>
      <c r="BF175" s="75" t="str">
        <f t="shared" si="255"/>
        <v/>
      </c>
      <c r="BG175" s="78" t="str">
        <f t="shared" si="248"/>
        <v/>
      </c>
      <c r="BH175" s="75" t="str">
        <f t="shared" si="256"/>
        <v/>
      </c>
      <c r="BI175" s="78" t="str">
        <f t="shared" si="249"/>
        <v/>
      </c>
      <c r="BJ175" s="75" t="str">
        <f t="shared" si="257"/>
        <v/>
      </c>
      <c r="BK175" s="78" t="str">
        <f t="shared" si="250"/>
        <v/>
      </c>
    </row>
    <row r="176" spans="1:63" s="66" customFormat="1" ht="21" hidden="1" customHeight="1">
      <c r="A176" s="238">
        <v>41</v>
      </c>
      <c r="B176" s="363"/>
      <c r="C176" s="364"/>
      <c r="D176" s="281"/>
      <c r="E176" s="280"/>
      <c r="F176" s="281"/>
      <c r="G176" s="280"/>
      <c r="H176" s="281"/>
      <c r="I176" s="280"/>
      <c r="J176" s="281"/>
      <c r="K176" s="280"/>
      <c r="L176" s="281"/>
      <c r="M176" s="280"/>
      <c r="N176" s="281"/>
      <c r="O176" s="280"/>
      <c r="P176" s="281" t="str">
        <f t="shared" si="189"/>
        <v/>
      </c>
      <c r="Q176" s="280" t="str">
        <f t="shared" si="227"/>
        <v/>
      </c>
      <c r="R176" s="281" t="str">
        <f t="shared" si="190"/>
        <v/>
      </c>
      <c r="S176" s="280" t="str">
        <f t="shared" si="228"/>
        <v/>
      </c>
      <c r="T176" s="281" t="str">
        <f t="shared" si="191"/>
        <v/>
      </c>
      <c r="U176" s="280" t="str">
        <f t="shared" si="229"/>
        <v/>
      </c>
      <c r="V176" s="281" t="str">
        <f t="shared" si="192"/>
        <v/>
      </c>
      <c r="W176" s="280" t="str">
        <f t="shared" si="230"/>
        <v/>
      </c>
      <c r="X176" s="281" t="str">
        <f t="shared" si="193"/>
        <v/>
      </c>
      <c r="Y176" s="280" t="str">
        <f t="shared" si="231"/>
        <v/>
      </c>
      <c r="Z176" s="281" t="str">
        <f t="shared" si="194"/>
        <v/>
      </c>
      <c r="AA176" s="280" t="str">
        <f t="shared" si="232"/>
        <v/>
      </c>
      <c r="AB176" s="281" t="str">
        <f t="shared" si="195"/>
        <v/>
      </c>
      <c r="AC176" s="280" t="str">
        <f t="shared" si="233"/>
        <v/>
      </c>
      <c r="AD176" s="281" t="str">
        <f t="shared" si="196"/>
        <v/>
      </c>
      <c r="AE176" s="280" t="str">
        <f t="shared" si="234"/>
        <v/>
      </c>
      <c r="AF176" s="281" t="str">
        <f t="shared" si="197"/>
        <v/>
      </c>
      <c r="AG176" s="280" t="str">
        <f t="shared" si="235"/>
        <v/>
      </c>
      <c r="AH176" s="281" t="str">
        <f t="shared" si="198"/>
        <v/>
      </c>
      <c r="AI176" s="280" t="str">
        <f t="shared" si="236"/>
        <v/>
      </c>
      <c r="AJ176" s="281" t="str">
        <f t="shared" si="199"/>
        <v/>
      </c>
      <c r="AK176" s="280" t="str">
        <f t="shared" si="237"/>
        <v/>
      </c>
      <c r="AL176" s="281" t="str">
        <f t="shared" si="200"/>
        <v/>
      </c>
      <c r="AM176" s="280" t="str">
        <f t="shared" si="238"/>
        <v/>
      </c>
      <c r="AN176" s="281" t="str">
        <f t="shared" si="201"/>
        <v/>
      </c>
      <c r="AO176" s="280" t="str">
        <f t="shared" si="239"/>
        <v/>
      </c>
      <c r="AP176" s="281" t="str">
        <f t="shared" si="202"/>
        <v/>
      </c>
      <c r="AQ176" s="280" t="str">
        <f t="shared" si="240"/>
        <v/>
      </c>
      <c r="AR176" s="281" t="str">
        <f t="shared" si="203"/>
        <v/>
      </c>
      <c r="AS176" s="280" t="str">
        <f t="shared" si="241"/>
        <v/>
      </c>
      <c r="AT176" s="281" t="str">
        <f t="shared" si="204"/>
        <v/>
      </c>
      <c r="AU176" s="280" t="str">
        <f t="shared" si="242"/>
        <v/>
      </c>
      <c r="AV176" s="281" t="str">
        <f t="shared" si="205"/>
        <v/>
      </c>
      <c r="AW176" s="280" t="str">
        <f t="shared" si="243"/>
        <v/>
      </c>
      <c r="AX176" s="281" t="str">
        <f t="shared" si="206"/>
        <v/>
      </c>
      <c r="AY176" s="280" t="str">
        <f t="shared" si="244"/>
        <v/>
      </c>
      <c r="AZ176" s="281" t="str">
        <f t="shared" si="207"/>
        <v/>
      </c>
      <c r="BA176" s="280" t="str">
        <f t="shared" si="245"/>
        <v/>
      </c>
      <c r="BB176" s="281" t="str">
        <f t="shared" si="208"/>
        <v/>
      </c>
      <c r="BC176" s="280" t="str">
        <f t="shared" si="246"/>
        <v/>
      </c>
      <c r="BD176" s="281" t="str">
        <f t="shared" si="209"/>
        <v/>
      </c>
      <c r="BE176" s="280" t="str">
        <f t="shared" si="247"/>
        <v/>
      </c>
      <c r="BF176" s="75" t="str">
        <f t="shared" si="255"/>
        <v/>
      </c>
      <c r="BG176" s="78" t="str">
        <f t="shared" si="248"/>
        <v/>
      </c>
      <c r="BH176" s="75" t="str">
        <f t="shared" si="256"/>
        <v/>
      </c>
      <c r="BI176" s="78" t="str">
        <f t="shared" si="249"/>
        <v/>
      </c>
      <c r="BJ176" s="75" t="str">
        <f t="shared" si="257"/>
        <v/>
      </c>
      <c r="BK176" s="78" t="str">
        <f t="shared" si="250"/>
        <v/>
      </c>
    </row>
    <row r="177" spans="1:63" s="66" customFormat="1" ht="21" hidden="1" customHeight="1">
      <c r="A177" s="238">
        <v>42</v>
      </c>
      <c r="B177" s="363"/>
      <c r="C177" s="364"/>
      <c r="D177" s="281"/>
      <c r="E177" s="280"/>
      <c r="F177" s="281"/>
      <c r="G177" s="280"/>
      <c r="H177" s="281"/>
      <c r="I177" s="280"/>
      <c r="J177" s="281"/>
      <c r="K177" s="280"/>
      <c r="L177" s="281"/>
      <c r="M177" s="280"/>
      <c r="N177" s="281"/>
      <c r="O177" s="280"/>
      <c r="P177" s="281" t="str">
        <f t="shared" si="189"/>
        <v/>
      </c>
      <c r="Q177" s="280" t="str">
        <f t="shared" si="227"/>
        <v/>
      </c>
      <c r="R177" s="281" t="str">
        <f t="shared" si="190"/>
        <v/>
      </c>
      <c r="S177" s="280" t="str">
        <f t="shared" si="228"/>
        <v/>
      </c>
      <c r="T177" s="281" t="str">
        <f t="shared" si="191"/>
        <v/>
      </c>
      <c r="U177" s="280" t="str">
        <f t="shared" si="229"/>
        <v/>
      </c>
      <c r="V177" s="281" t="str">
        <f t="shared" si="192"/>
        <v/>
      </c>
      <c r="W177" s="280" t="str">
        <f t="shared" si="230"/>
        <v/>
      </c>
      <c r="X177" s="281" t="str">
        <f t="shared" si="193"/>
        <v/>
      </c>
      <c r="Y177" s="280" t="str">
        <f t="shared" si="231"/>
        <v/>
      </c>
      <c r="Z177" s="281" t="str">
        <f t="shared" si="194"/>
        <v/>
      </c>
      <c r="AA177" s="280" t="str">
        <f t="shared" si="232"/>
        <v/>
      </c>
      <c r="AB177" s="281" t="str">
        <f t="shared" si="195"/>
        <v/>
      </c>
      <c r="AC177" s="280" t="str">
        <f t="shared" si="233"/>
        <v/>
      </c>
      <c r="AD177" s="281" t="str">
        <f t="shared" si="196"/>
        <v/>
      </c>
      <c r="AE177" s="280" t="str">
        <f t="shared" si="234"/>
        <v/>
      </c>
      <c r="AF177" s="281" t="str">
        <f t="shared" si="197"/>
        <v/>
      </c>
      <c r="AG177" s="280" t="str">
        <f t="shared" si="235"/>
        <v/>
      </c>
      <c r="AH177" s="281" t="str">
        <f t="shared" si="198"/>
        <v/>
      </c>
      <c r="AI177" s="280" t="str">
        <f t="shared" si="236"/>
        <v/>
      </c>
      <c r="AJ177" s="281" t="str">
        <f t="shared" si="199"/>
        <v/>
      </c>
      <c r="AK177" s="280" t="str">
        <f t="shared" si="237"/>
        <v/>
      </c>
      <c r="AL177" s="281" t="str">
        <f t="shared" si="200"/>
        <v/>
      </c>
      <c r="AM177" s="280" t="str">
        <f t="shared" si="238"/>
        <v/>
      </c>
      <c r="AN177" s="281" t="str">
        <f t="shared" si="201"/>
        <v/>
      </c>
      <c r="AO177" s="280" t="str">
        <f t="shared" si="239"/>
        <v/>
      </c>
      <c r="AP177" s="281" t="str">
        <f t="shared" si="202"/>
        <v/>
      </c>
      <c r="AQ177" s="280" t="str">
        <f t="shared" si="240"/>
        <v/>
      </c>
      <c r="AR177" s="281" t="str">
        <f t="shared" si="203"/>
        <v/>
      </c>
      <c r="AS177" s="280" t="str">
        <f t="shared" si="241"/>
        <v/>
      </c>
      <c r="AT177" s="281" t="str">
        <f t="shared" si="204"/>
        <v/>
      </c>
      <c r="AU177" s="280" t="str">
        <f t="shared" si="242"/>
        <v/>
      </c>
      <c r="AV177" s="281" t="str">
        <f t="shared" si="205"/>
        <v/>
      </c>
      <c r="AW177" s="280" t="str">
        <f t="shared" si="243"/>
        <v/>
      </c>
      <c r="AX177" s="281" t="str">
        <f t="shared" si="206"/>
        <v/>
      </c>
      <c r="AY177" s="280" t="str">
        <f t="shared" si="244"/>
        <v/>
      </c>
      <c r="AZ177" s="281" t="str">
        <f t="shared" si="207"/>
        <v/>
      </c>
      <c r="BA177" s="280" t="str">
        <f t="shared" si="245"/>
        <v/>
      </c>
      <c r="BB177" s="281" t="str">
        <f t="shared" si="208"/>
        <v/>
      </c>
      <c r="BC177" s="280" t="str">
        <f t="shared" si="246"/>
        <v/>
      </c>
      <c r="BD177" s="281" t="str">
        <f t="shared" si="209"/>
        <v/>
      </c>
      <c r="BE177" s="280" t="str">
        <f t="shared" si="247"/>
        <v/>
      </c>
      <c r="BF177" s="75" t="str">
        <f t="shared" si="255"/>
        <v/>
      </c>
      <c r="BG177" s="78" t="str">
        <f t="shared" si="248"/>
        <v/>
      </c>
      <c r="BH177" s="75" t="str">
        <f t="shared" si="256"/>
        <v/>
      </c>
      <c r="BI177" s="78" t="str">
        <f t="shared" si="249"/>
        <v/>
      </c>
      <c r="BJ177" s="75" t="str">
        <f t="shared" si="257"/>
        <v/>
      </c>
      <c r="BK177" s="78" t="str">
        <f t="shared" si="250"/>
        <v/>
      </c>
    </row>
    <row r="178" spans="1:63" s="66" customFormat="1" ht="21" hidden="1" customHeight="1">
      <c r="A178" s="238">
        <v>43</v>
      </c>
      <c r="B178" s="363"/>
      <c r="C178" s="364"/>
      <c r="D178" s="281"/>
      <c r="E178" s="280"/>
      <c r="F178" s="281"/>
      <c r="G178" s="280"/>
      <c r="H178" s="281"/>
      <c r="I178" s="280"/>
      <c r="J178" s="281"/>
      <c r="K178" s="280"/>
      <c r="L178" s="281"/>
      <c r="M178" s="280"/>
      <c r="N178" s="281"/>
      <c r="O178" s="280"/>
      <c r="P178" s="281" t="str">
        <f t="shared" si="189"/>
        <v/>
      </c>
      <c r="Q178" s="280" t="str">
        <f t="shared" si="227"/>
        <v/>
      </c>
      <c r="R178" s="281" t="str">
        <f t="shared" si="190"/>
        <v/>
      </c>
      <c r="S178" s="280" t="str">
        <f t="shared" si="228"/>
        <v/>
      </c>
      <c r="T178" s="281" t="str">
        <f t="shared" si="191"/>
        <v/>
      </c>
      <c r="U178" s="280" t="str">
        <f t="shared" si="229"/>
        <v/>
      </c>
      <c r="V178" s="281" t="str">
        <f t="shared" si="192"/>
        <v/>
      </c>
      <c r="W178" s="280" t="str">
        <f t="shared" si="230"/>
        <v/>
      </c>
      <c r="X178" s="281" t="str">
        <f t="shared" si="193"/>
        <v/>
      </c>
      <c r="Y178" s="280" t="str">
        <f t="shared" si="231"/>
        <v/>
      </c>
      <c r="Z178" s="281" t="str">
        <f t="shared" si="194"/>
        <v/>
      </c>
      <c r="AA178" s="280" t="str">
        <f t="shared" si="232"/>
        <v/>
      </c>
      <c r="AB178" s="281" t="str">
        <f t="shared" si="195"/>
        <v/>
      </c>
      <c r="AC178" s="280" t="str">
        <f t="shared" si="233"/>
        <v/>
      </c>
      <c r="AD178" s="281" t="str">
        <f t="shared" si="196"/>
        <v/>
      </c>
      <c r="AE178" s="280" t="str">
        <f t="shared" si="234"/>
        <v/>
      </c>
      <c r="AF178" s="281" t="str">
        <f t="shared" si="197"/>
        <v/>
      </c>
      <c r="AG178" s="280" t="str">
        <f t="shared" si="235"/>
        <v/>
      </c>
      <c r="AH178" s="281" t="str">
        <f t="shared" si="198"/>
        <v/>
      </c>
      <c r="AI178" s="280" t="str">
        <f t="shared" si="236"/>
        <v/>
      </c>
      <c r="AJ178" s="281" t="str">
        <f t="shared" si="199"/>
        <v/>
      </c>
      <c r="AK178" s="280" t="str">
        <f t="shared" si="237"/>
        <v/>
      </c>
      <c r="AL178" s="281" t="str">
        <f t="shared" si="200"/>
        <v/>
      </c>
      <c r="AM178" s="280" t="str">
        <f t="shared" si="238"/>
        <v/>
      </c>
      <c r="AN178" s="281" t="str">
        <f t="shared" si="201"/>
        <v/>
      </c>
      <c r="AO178" s="280" t="str">
        <f t="shared" si="239"/>
        <v/>
      </c>
      <c r="AP178" s="281" t="str">
        <f t="shared" si="202"/>
        <v/>
      </c>
      <c r="AQ178" s="280" t="str">
        <f t="shared" si="240"/>
        <v/>
      </c>
      <c r="AR178" s="281" t="str">
        <f t="shared" si="203"/>
        <v/>
      </c>
      <c r="AS178" s="280" t="str">
        <f t="shared" si="241"/>
        <v/>
      </c>
      <c r="AT178" s="281" t="str">
        <f t="shared" si="204"/>
        <v/>
      </c>
      <c r="AU178" s="280" t="str">
        <f t="shared" si="242"/>
        <v/>
      </c>
      <c r="AV178" s="281" t="str">
        <f t="shared" si="205"/>
        <v/>
      </c>
      <c r="AW178" s="280" t="str">
        <f t="shared" si="243"/>
        <v/>
      </c>
      <c r="AX178" s="281" t="str">
        <f t="shared" si="206"/>
        <v/>
      </c>
      <c r="AY178" s="280" t="str">
        <f t="shared" si="244"/>
        <v/>
      </c>
      <c r="AZ178" s="281" t="str">
        <f t="shared" si="207"/>
        <v/>
      </c>
      <c r="BA178" s="280" t="str">
        <f t="shared" si="245"/>
        <v/>
      </c>
      <c r="BB178" s="281" t="str">
        <f t="shared" si="208"/>
        <v/>
      </c>
      <c r="BC178" s="280" t="str">
        <f t="shared" si="246"/>
        <v/>
      </c>
      <c r="BD178" s="281" t="str">
        <f t="shared" si="209"/>
        <v/>
      </c>
      <c r="BE178" s="280" t="str">
        <f t="shared" si="247"/>
        <v/>
      </c>
      <c r="BF178" s="75" t="str">
        <f t="shared" si="255"/>
        <v/>
      </c>
      <c r="BG178" s="78" t="str">
        <f t="shared" si="248"/>
        <v/>
      </c>
      <c r="BH178" s="75" t="str">
        <f t="shared" si="256"/>
        <v/>
      </c>
      <c r="BI178" s="78" t="str">
        <f t="shared" si="249"/>
        <v/>
      </c>
      <c r="BJ178" s="75" t="str">
        <f t="shared" si="257"/>
        <v/>
      </c>
      <c r="BK178" s="78" t="str">
        <f t="shared" si="250"/>
        <v/>
      </c>
    </row>
    <row r="179" spans="1:63" s="66" customFormat="1" ht="21" hidden="1" customHeight="1">
      <c r="A179" s="238">
        <v>44</v>
      </c>
      <c r="B179" s="363"/>
      <c r="C179" s="364"/>
      <c r="D179" s="281"/>
      <c r="E179" s="280"/>
      <c r="F179" s="281"/>
      <c r="G179" s="280"/>
      <c r="H179" s="281"/>
      <c r="I179" s="280"/>
      <c r="J179" s="281"/>
      <c r="K179" s="280"/>
      <c r="L179" s="281"/>
      <c r="M179" s="280"/>
      <c r="N179" s="281"/>
      <c r="O179" s="280"/>
      <c r="P179" s="281" t="str">
        <f t="shared" si="189"/>
        <v/>
      </c>
      <c r="Q179" s="280" t="str">
        <f t="shared" si="227"/>
        <v/>
      </c>
      <c r="R179" s="281" t="str">
        <f t="shared" si="190"/>
        <v/>
      </c>
      <c r="S179" s="280" t="str">
        <f t="shared" si="228"/>
        <v/>
      </c>
      <c r="T179" s="281" t="str">
        <f t="shared" si="191"/>
        <v/>
      </c>
      <c r="U179" s="280" t="str">
        <f t="shared" si="229"/>
        <v/>
      </c>
      <c r="V179" s="281" t="str">
        <f t="shared" si="192"/>
        <v/>
      </c>
      <c r="W179" s="280" t="str">
        <f t="shared" si="230"/>
        <v/>
      </c>
      <c r="X179" s="281" t="str">
        <f t="shared" si="193"/>
        <v/>
      </c>
      <c r="Y179" s="280" t="str">
        <f t="shared" si="231"/>
        <v/>
      </c>
      <c r="Z179" s="281" t="str">
        <f t="shared" si="194"/>
        <v/>
      </c>
      <c r="AA179" s="280" t="str">
        <f t="shared" si="232"/>
        <v/>
      </c>
      <c r="AB179" s="281" t="str">
        <f t="shared" si="195"/>
        <v/>
      </c>
      <c r="AC179" s="280" t="str">
        <f t="shared" si="233"/>
        <v/>
      </c>
      <c r="AD179" s="281" t="str">
        <f t="shared" si="196"/>
        <v/>
      </c>
      <c r="AE179" s="280" t="str">
        <f t="shared" si="234"/>
        <v/>
      </c>
      <c r="AF179" s="281" t="str">
        <f t="shared" si="197"/>
        <v/>
      </c>
      <c r="AG179" s="280" t="str">
        <f t="shared" si="235"/>
        <v/>
      </c>
      <c r="AH179" s="281" t="str">
        <f t="shared" si="198"/>
        <v/>
      </c>
      <c r="AI179" s="280" t="str">
        <f t="shared" si="236"/>
        <v/>
      </c>
      <c r="AJ179" s="281" t="str">
        <f t="shared" si="199"/>
        <v/>
      </c>
      <c r="AK179" s="280" t="str">
        <f t="shared" si="237"/>
        <v/>
      </c>
      <c r="AL179" s="281" t="str">
        <f t="shared" si="200"/>
        <v/>
      </c>
      <c r="AM179" s="280" t="str">
        <f t="shared" si="238"/>
        <v/>
      </c>
      <c r="AN179" s="281" t="str">
        <f t="shared" si="201"/>
        <v/>
      </c>
      <c r="AO179" s="280" t="str">
        <f t="shared" si="239"/>
        <v/>
      </c>
      <c r="AP179" s="281" t="str">
        <f t="shared" si="202"/>
        <v/>
      </c>
      <c r="AQ179" s="280" t="str">
        <f t="shared" si="240"/>
        <v/>
      </c>
      <c r="AR179" s="281" t="str">
        <f t="shared" si="203"/>
        <v/>
      </c>
      <c r="AS179" s="280" t="str">
        <f t="shared" si="241"/>
        <v/>
      </c>
      <c r="AT179" s="281" t="str">
        <f t="shared" si="204"/>
        <v/>
      </c>
      <c r="AU179" s="280" t="str">
        <f t="shared" si="242"/>
        <v/>
      </c>
      <c r="AV179" s="281" t="str">
        <f t="shared" si="205"/>
        <v/>
      </c>
      <c r="AW179" s="280" t="str">
        <f t="shared" si="243"/>
        <v/>
      </c>
      <c r="AX179" s="281" t="str">
        <f t="shared" si="206"/>
        <v/>
      </c>
      <c r="AY179" s="280" t="str">
        <f t="shared" si="244"/>
        <v/>
      </c>
      <c r="AZ179" s="281" t="str">
        <f t="shared" si="207"/>
        <v/>
      </c>
      <c r="BA179" s="280" t="str">
        <f t="shared" si="245"/>
        <v/>
      </c>
      <c r="BB179" s="281" t="str">
        <f t="shared" si="208"/>
        <v/>
      </c>
      <c r="BC179" s="280" t="str">
        <f t="shared" si="246"/>
        <v/>
      </c>
      <c r="BD179" s="281" t="str">
        <f t="shared" si="209"/>
        <v/>
      </c>
      <c r="BE179" s="280" t="str">
        <f t="shared" si="247"/>
        <v/>
      </c>
      <c r="BF179" s="75" t="str">
        <f t="shared" si="255"/>
        <v/>
      </c>
      <c r="BG179" s="78" t="str">
        <f t="shared" si="248"/>
        <v/>
      </c>
      <c r="BH179" s="75" t="str">
        <f t="shared" si="256"/>
        <v/>
      </c>
      <c r="BI179" s="78" t="str">
        <f t="shared" si="249"/>
        <v/>
      </c>
      <c r="BJ179" s="75" t="str">
        <f t="shared" si="257"/>
        <v/>
      </c>
      <c r="BK179" s="78" t="str">
        <f t="shared" si="250"/>
        <v/>
      </c>
    </row>
    <row r="180" spans="1:63" s="66" customFormat="1" ht="21" hidden="1" customHeight="1">
      <c r="A180" s="238">
        <v>45</v>
      </c>
      <c r="B180" s="363"/>
      <c r="C180" s="364"/>
      <c r="D180" s="281"/>
      <c r="E180" s="280"/>
      <c r="F180" s="281"/>
      <c r="G180" s="280"/>
      <c r="H180" s="281"/>
      <c r="I180" s="280"/>
      <c r="J180" s="281"/>
      <c r="K180" s="280"/>
      <c r="L180" s="281"/>
      <c r="M180" s="280"/>
      <c r="N180" s="281"/>
      <c r="O180" s="280"/>
      <c r="P180" s="281" t="str">
        <f t="shared" si="189"/>
        <v/>
      </c>
      <c r="Q180" s="280" t="str">
        <f t="shared" si="227"/>
        <v/>
      </c>
      <c r="R180" s="281" t="str">
        <f t="shared" si="190"/>
        <v/>
      </c>
      <c r="S180" s="280" t="str">
        <f t="shared" si="228"/>
        <v/>
      </c>
      <c r="T180" s="281" t="str">
        <f t="shared" si="191"/>
        <v/>
      </c>
      <c r="U180" s="280" t="str">
        <f t="shared" si="229"/>
        <v/>
      </c>
      <c r="V180" s="281" t="str">
        <f t="shared" si="192"/>
        <v/>
      </c>
      <c r="W180" s="280" t="str">
        <f t="shared" si="230"/>
        <v/>
      </c>
      <c r="X180" s="281" t="str">
        <f t="shared" si="193"/>
        <v/>
      </c>
      <c r="Y180" s="280" t="str">
        <f t="shared" si="231"/>
        <v/>
      </c>
      <c r="Z180" s="281" t="str">
        <f t="shared" si="194"/>
        <v/>
      </c>
      <c r="AA180" s="280" t="str">
        <f t="shared" si="232"/>
        <v/>
      </c>
      <c r="AB180" s="281" t="str">
        <f t="shared" si="195"/>
        <v/>
      </c>
      <c r="AC180" s="280" t="str">
        <f t="shared" si="233"/>
        <v/>
      </c>
      <c r="AD180" s="281" t="str">
        <f t="shared" si="196"/>
        <v/>
      </c>
      <c r="AE180" s="280" t="str">
        <f t="shared" si="234"/>
        <v/>
      </c>
      <c r="AF180" s="281" t="str">
        <f t="shared" si="197"/>
        <v/>
      </c>
      <c r="AG180" s="280" t="str">
        <f t="shared" si="235"/>
        <v/>
      </c>
      <c r="AH180" s="281" t="str">
        <f t="shared" si="198"/>
        <v/>
      </c>
      <c r="AI180" s="280" t="str">
        <f t="shared" si="236"/>
        <v/>
      </c>
      <c r="AJ180" s="281" t="str">
        <f t="shared" si="199"/>
        <v/>
      </c>
      <c r="AK180" s="280" t="str">
        <f t="shared" si="237"/>
        <v/>
      </c>
      <c r="AL180" s="281" t="str">
        <f t="shared" si="200"/>
        <v/>
      </c>
      <c r="AM180" s="280" t="str">
        <f t="shared" si="238"/>
        <v/>
      </c>
      <c r="AN180" s="281" t="str">
        <f t="shared" si="201"/>
        <v/>
      </c>
      <c r="AO180" s="280" t="str">
        <f t="shared" si="239"/>
        <v/>
      </c>
      <c r="AP180" s="281" t="str">
        <f t="shared" si="202"/>
        <v/>
      </c>
      <c r="AQ180" s="280" t="str">
        <f t="shared" si="240"/>
        <v/>
      </c>
      <c r="AR180" s="281" t="str">
        <f t="shared" si="203"/>
        <v/>
      </c>
      <c r="AS180" s="280" t="str">
        <f t="shared" si="241"/>
        <v/>
      </c>
      <c r="AT180" s="281" t="str">
        <f t="shared" si="204"/>
        <v/>
      </c>
      <c r="AU180" s="280" t="str">
        <f t="shared" si="242"/>
        <v/>
      </c>
      <c r="AV180" s="281" t="str">
        <f t="shared" si="205"/>
        <v/>
      </c>
      <c r="AW180" s="280" t="str">
        <f t="shared" si="243"/>
        <v/>
      </c>
      <c r="AX180" s="281" t="str">
        <f t="shared" si="206"/>
        <v/>
      </c>
      <c r="AY180" s="280" t="str">
        <f t="shared" si="244"/>
        <v/>
      </c>
      <c r="AZ180" s="281" t="str">
        <f t="shared" si="207"/>
        <v/>
      </c>
      <c r="BA180" s="280" t="str">
        <f t="shared" si="245"/>
        <v/>
      </c>
      <c r="BB180" s="281" t="str">
        <f t="shared" si="208"/>
        <v/>
      </c>
      <c r="BC180" s="280" t="str">
        <f t="shared" si="246"/>
        <v/>
      </c>
      <c r="BD180" s="281" t="str">
        <f t="shared" si="209"/>
        <v/>
      </c>
      <c r="BE180" s="280" t="str">
        <f t="shared" si="247"/>
        <v/>
      </c>
      <c r="BF180" s="75" t="str">
        <f t="shared" si="255"/>
        <v/>
      </c>
      <c r="BG180" s="78" t="str">
        <f t="shared" si="248"/>
        <v/>
      </c>
      <c r="BH180" s="75" t="str">
        <f t="shared" si="256"/>
        <v/>
      </c>
      <c r="BI180" s="78" t="str">
        <f t="shared" si="249"/>
        <v/>
      </c>
      <c r="BJ180" s="75" t="str">
        <f t="shared" si="257"/>
        <v/>
      </c>
      <c r="BK180" s="78" t="str">
        <f t="shared" si="250"/>
        <v/>
      </c>
    </row>
    <row r="181" spans="1:63" s="66" customFormat="1" ht="21" hidden="1" customHeight="1">
      <c r="A181" s="238">
        <v>46</v>
      </c>
      <c r="B181" s="363"/>
      <c r="C181" s="364"/>
      <c r="D181" s="281"/>
      <c r="E181" s="280"/>
      <c r="F181" s="281"/>
      <c r="G181" s="280"/>
      <c r="H181" s="281"/>
      <c r="I181" s="280"/>
      <c r="J181" s="281"/>
      <c r="K181" s="280"/>
      <c r="L181" s="281"/>
      <c r="M181" s="280"/>
      <c r="N181" s="281"/>
      <c r="O181" s="280"/>
      <c r="P181" s="281" t="str">
        <f t="shared" si="189"/>
        <v/>
      </c>
      <c r="Q181" s="280" t="str">
        <f t="shared" si="227"/>
        <v/>
      </c>
      <c r="R181" s="281" t="str">
        <f t="shared" si="190"/>
        <v/>
      </c>
      <c r="S181" s="280" t="str">
        <f t="shared" si="228"/>
        <v/>
      </c>
      <c r="T181" s="281" t="str">
        <f t="shared" si="191"/>
        <v/>
      </c>
      <c r="U181" s="280" t="str">
        <f t="shared" si="229"/>
        <v/>
      </c>
      <c r="V181" s="281" t="str">
        <f t="shared" si="192"/>
        <v/>
      </c>
      <c r="W181" s="280" t="str">
        <f t="shared" si="230"/>
        <v/>
      </c>
      <c r="X181" s="281" t="str">
        <f t="shared" si="193"/>
        <v/>
      </c>
      <c r="Y181" s="280" t="str">
        <f t="shared" si="231"/>
        <v/>
      </c>
      <c r="Z181" s="281" t="str">
        <f t="shared" si="194"/>
        <v/>
      </c>
      <c r="AA181" s="280" t="str">
        <f t="shared" si="232"/>
        <v/>
      </c>
      <c r="AB181" s="281" t="str">
        <f t="shared" si="195"/>
        <v/>
      </c>
      <c r="AC181" s="280" t="str">
        <f t="shared" si="233"/>
        <v/>
      </c>
      <c r="AD181" s="281" t="str">
        <f t="shared" si="196"/>
        <v/>
      </c>
      <c r="AE181" s="280" t="str">
        <f t="shared" si="234"/>
        <v/>
      </c>
      <c r="AF181" s="281" t="str">
        <f t="shared" si="197"/>
        <v/>
      </c>
      <c r="AG181" s="280" t="str">
        <f t="shared" si="235"/>
        <v/>
      </c>
      <c r="AH181" s="281" t="str">
        <f t="shared" si="198"/>
        <v/>
      </c>
      <c r="AI181" s="280" t="str">
        <f t="shared" si="236"/>
        <v/>
      </c>
      <c r="AJ181" s="281" t="str">
        <f t="shared" si="199"/>
        <v/>
      </c>
      <c r="AK181" s="280" t="str">
        <f t="shared" si="237"/>
        <v/>
      </c>
      <c r="AL181" s="281" t="str">
        <f t="shared" si="200"/>
        <v/>
      </c>
      <c r="AM181" s="280" t="str">
        <f t="shared" si="238"/>
        <v/>
      </c>
      <c r="AN181" s="281" t="str">
        <f t="shared" si="201"/>
        <v/>
      </c>
      <c r="AO181" s="280" t="str">
        <f t="shared" si="239"/>
        <v/>
      </c>
      <c r="AP181" s="281" t="str">
        <f t="shared" si="202"/>
        <v/>
      </c>
      <c r="AQ181" s="280" t="str">
        <f t="shared" si="240"/>
        <v/>
      </c>
      <c r="AR181" s="281" t="str">
        <f t="shared" si="203"/>
        <v/>
      </c>
      <c r="AS181" s="280" t="str">
        <f t="shared" si="241"/>
        <v/>
      </c>
      <c r="AT181" s="281" t="str">
        <f t="shared" si="204"/>
        <v/>
      </c>
      <c r="AU181" s="280" t="str">
        <f t="shared" si="242"/>
        <v/>
      </c>
      <c r="AV181" s="281" t="str">
        <f t="shared" si="205"/>
        <v/>
      </c>
      <c r="AW181" s="280" t="str">
        <f t="shared" si="243"/>
        <v/>
      </c>
      <c r="AX181" s="281" t="str">
        <f t="shared" si="206"/>
        <v/>
      </c>
      <c r="AY181" s="280" t="str">
        <f t="shared" si="244"/>
        <v/>
      </c>
      <c r="AZ181" s="281" t="str">
        <f t="shared" si="207"/>
        <v/>
      </c>
      <c r="BA181" s="280" t="str">
        <f t="shared" si="245"/>
        <v/>
      </c>
      <c r="BB181" s="281" t="str">
        <f t="shared" si="208"/>
        <v/>
      </c>
      <c r="BC181" s="280" t="str">
        <f t="shared" si="246"/>
        <v/>
      </c>
      <c r="BD181" s="281" t="str">
        <f t="shared" si="209"/>
        <v/>
      </c>
      <c r="BE181" s="280" t="str">
        <f t="shared" si="247"/>
        <v/>
      </c>
      <c r="BF181" s="75" t="str">
        <f t="shared" si="255"/>
        <v/>
      </c>
      <c r="BG181" s="78" t="str">
        <f t="shared" si="248"/>
        <v/>
      </c>
      <c r="BH181" s="75" t="str">
        <f t="shared" si="256"/>
        <v/>
      </c>
      <c r="BI181" s="78" t="str">
        <f t="shared" si="249"/>
        <v/>
      </c>
      <c r="BJ181" s="75" t="str">
        <f t="shared" si="257"/>
        <v/>
      </c>
      <c r="BK181" s="78" t="str">
        <f t="shared" si="250"/>
        <v/>
      </c>
    </row>
    <row r="182" spans="1:63" s="66" customFormat="1" ht="21" hidden="1" customHeight="1">
      <c r="A182" s="238">
        <v>47</v>
      </c>
      <c r="B182" s="363"/>
      <c r="C182" s="364"/>
      <c r="D182" s="281"/>
      <c r="E182" s="280"/>
      <c r="F182" s="281"/>
      <c r="G182" s="280"/>
      <c r="H182" s="281"/>
      <c r="I182" s="280"/>
      <c r="J182" s="281"/>
      <c r="K182" s="280"/>
      <c r="L182" s="281"/>
      <c r="M182" s="280"/>
      <c r="N182" s="281"/>
      <c r="O182" s="280"/>
      <c r="P182" s="281" t="str">
        <f t="shared" si="189"/>
        <v/>
      </c>
      <c r="Q182" s="280" t="str">
        <f t="shared" si="227"/>
        <v/>
      </c>
      <c r="R182" s="281" t="str">
        <f t="shared" si="190"/>
        <v/>
      </c>
      <c r="S182" s="280" t="str">
        <f t="shared" si="228"/>
        <v/>
      </c>
      <c r="T182" s="281" t="str">
        <f t="shared" si="191"/>
        <v/>
      </c>
      <c r="U182" s="280" t="str">
        <f t="shared" si="229"/>
        <v/>
      </c>
      <c r="V182" s="281" t="str">
        <f t="shared" si="192"/>
        <v/>
      </c>
      <c r="W182" s="280" t="str">
        <f t="shared" si="230"/>
        <v/>
      </c>
      <c r="X182" s="281" t="str">
        <f t="shared" si="193"/>
        <v/>
      </c>
      <c r="Y182" s="280" t="str">
        <f t="shared" si="231"/>
        <v/>
      </c>
      <c r="Z182" s="281" t="str">
        <f t="shared" si="194"/>
        <v/>
      </c>
      <c r="AA182" s="280" t="str">
        <f t="shared" si="232"/>
        <v/>
      </c>
      <c r="AB182" s="281" t="str">
        <f t="shared" si="195"/>
        <v/>
      </c>
      <c r="AC182" s="280" t="str">
        <f t="shared" si="233"/>
        <v/>
      </c>
      <c r="AD182" s="281" t="str">
        <f t="shared" si="196"/>
        <v/>
      </c>
      <c r="AE182" s="280" t="str">
        <f t="shared" si="234"/>
        <v/>
      </c>
      <c r="AF182" s="281" t="str">
        <f t="shared" si="197"/>
        <v/>
      </c>
      <c r="AG182" s="280" t="str">
        <f t="shared" si="235"/>
        <v/>
      </c>
      <c r="AH182" s="281" t="str">
        <f t="shared" si="198"/>
        <v/>
      </c>
      <c r="AI182" s="280" t="str">
        <f t="shared" si="236"/>
        <v/>
      </c>
      <c r="AJ182" s="281" t="str">
        <f t="shared" si="199"/>
        <v/>
      </c>
      <c r="AK182" s="280" t="str">
        <f t="shared" si="237"/>
        <v/>
      </c>
      <c r="AL182" s="281" t="str">
        <f t="shared" si="200"/>
        <v/>
      </c>
      <c r="AM182" s="280" t="str">
        <f t="shared" si="238"/>
        <v/>
      </c>
      <c r="AN182" s="281" t="str">
        <f t="shared" si="201"/>
        <v/>
      </c>
      <c r="AO182" s="280" t="str">
        <f t="shared" si="239"/>
        <v/>
      </c>
      <c r="AP182" s="281" t="str">
        <f t="shared" si="202"/>
        <v/>
      </c>
      <c r="AQ182" s="280" t="str">
        <f t="shared" si="240"/>
        <v/>
      </c>
      <c r="AR182" s="281" t="str">
        <f t="shared" si="203"/>
        <v/>
      </c>
      <c r="AS182" s="280" t="str">
        <f t="shared" si="241"/>
        <v/>
      </c>
      <c r="AT182" s="281" t="str">
        <f t="shared" si="204"/>
        <v/>
      </c>
      <c r="AU182" s="280" t="str">
        <f t="shared" si="242"/>
        <v/>
      </c>
      <c r="AV182" s="281" t="str">
        <f t="shared" si="205"/>
        <v/>
      </c>
      <c r="AW182" s="280" t="str">
        <f t="shared" si="243"/>
        <v/>
      </c>
      <c r="AX182" s="281" t="str">
        <f t="shared" si="206"/>
        <v/>
      </c>
      <c r="AY182" s="280" t="str">
        <f t="shared" si="244"/>
        <v/>
      </c>
      <c r="AZ182" s="281" t="str">
        <f t="shared" si="207"/>
        <v/>
      </c>
      <c r="BA182" s="280" t="str">
        <f t="shared" si="245"/>
        <v/>
      </c>
      <c r="BB182" s="281" t="str">
        <f t="shared" si="208"/>
        <v/>
      </c>
      <c r="BC182" s="280" t="str">
        <f t="shared" si="246"/>
        <v/>
      </c>
      <c r="BD182" s="281" t="str">
        <f t="shared" si="209"/>
        <v/>
      </c>
      <c r="BE182" s="280" t="str">
        <f t="shared" si="247"/>
        <v/>
      </c>
      <c r="BF182" s="75" t="str">
        <f t="shared" si="255"/>
        <v/>
      </c>
      <c r="BG182" s="78" t="str">
        <f t="shared" si="248"/>
        <v/>
      </c>
      <c r="BH182" s="75" t="str">
        <f t="shared" si="256"/>
        <v/>
      </c>
      <c r="BI182" s="78" t="str">
        <f t="shared" si="249"/>
        <v/>
      </c>
      <c r="BJ182" s="75" t="str">
        <f t="shared" si="257"/>
        <v/>
      </c>
      <c r="BK182" s="78" t="str">
        <f t="shared" si="250"/>
        <v/>
      </c>
    </row>
    <row r="183" spans="1:63" s="66" customFormat="1" ht="21" hidden="1" customHeight="1">
      <c r="A183" s="238">
        <v>48</v>
      </c>
      <c r="B183" s="363"/>
      <c r="C183" s="364"/>
      <c r="D183" s="281"/>
      <c r="E183" s="280"/>
      <c r="F183" s="281"/>
      <c r="G183" s="280"/>
      <c r="H183" s="281"/>
      <c r="I183" s="280"/>
      <c r="J183" s="281"/>
      <c r="K183" s="280"/>
      <c r="L183" s="281"/>
      <c r="M183" s="280"/>
      <c r="N183" s="281"/>
      <c r="O183" s="280"/>
      <c r="P183" s="281" t="str">
        <f t="shared" si="189"/>
        <v/>
      </c>
      <c r="Q183" s="280" t="str">
        <f t="shared" si="227"/>
        <v/>
      </c>
      <c r="R183" s="281" t="str">
        <f t="shared" si="190"/>
        <v/>
      </c>
      <c r="S183" s="280" t="str">
        <f t="shared" si="228"/>
        <v/>
      </c>
      <c r="T183" s="281" t="str">
        <f t="shared" si="191"/>
        <v/>
      </c>
      <c r="U183" s="280" t="str">
        <f t="shared" si="229"/>
        <v/>
      </c>
      <c r="V183" s="281" t="str">
        <f t="shared" si="192"/>
        <v/>
      </c>
      <c r="W183" s="280" t="str">
        <f t="shared" si="230"/>
        <v/>
      </c>
      <c r="X183" s="281" t="str">
        <f t="shared" si="193"/>
        <v/>
      </c>
      <c r="Y183" s="280" t="str">
        <f t="shared" si="231"/>
        <v/>
      </c>
      <c r="Z183" s="281" t="str">
        <f t="shared" si="194"/>
        <v/>
      </c>
      <c r="AA183" s="280" t="str">
        <f t="shared" si="232"/>
        <v/>
      </c>
      <c r="AB183" s="281" t="str">
        <f t="shared" si="195"/>
        <v/>
      </c>
      <c r="AC183" s="280" t="str">
        <f t="shared" si="233"/>
        <v/>
      </c>
      <c r="AD183" s="281" t="str">
        <f t="shared" si="196"/>
        <v/>
      </c>
      <c r="AE183" s="280" t="str">
        <f t="shared" si="234"/>
        <v/>
      </c>
      <c r="AF183" s="281" t="str">
        <f t="shared" si="197"/>
        <v/>
      </c>
      <c r="AG183" s="280" t="str">
        <f t="shared" si="235"/>
        <v/>
      </c>
      <c r="AH183" s="281" t="str">
        <f t="shared" si="198"/>
        <v/>
      </c>
      <c r="AI183" s="280" t="str">
        <f t="shared" si="236"/>
        <v/>
      </c>
      <c r="AJ183" s="281" t="str">
        <f t="shared" si="199"/>
        <v/>
      </c>
      <c r="AK183" s="280" t="str">
        <f t="shared" si="237"/>
        <v/>
      </c>
      <c r="AL183" s="281" t="str">
        <f t="shared" si="200"/>
        <v/>
      </c>
      <c r="AM183" s="280" t="str">
        <f t="shared" si="238"/>
        <v/>
      </c>
      <c r="AN183" s="281" t="str">
        <f t="shared" si="201"/>
        <v/>
      </c>
      <c r="AO183" s="280" t="str">
        <f t="shared" si="239"/>
        <v/>
      </c>
      <c r="AP183" s="281" t="str">
        <f t="shared" si="202"/>
        <v/>
      </c>
      <c r="AQ183" s="280" t="str">
        <f t="shared" si="240"/>
        <v/>
      </c>
      <c r="AR183" s="281" t="str">
        <f t="shared" si="203"/>
        <v/>
      </c>
      <c r="AS183" s="280" t="str">
        <f t="shared" si="241"/>
        <v/>
      </c>
      <c r="AT183" s="281" t="str">
        <f t="shared" si="204"/>
        <v/>
      </c>
      <c r="AU183" s="280" t="str">
        <f t="shared" si="242"/>
        <v/>
      </c>
      <c r="AV183" s="281" t="str">
        <f t="shared" si="205"/>
        <v/>
      </c>
      <c r="AW183" s="280" t="str">
        <f t="shared" si="243"/>
        <v/>
      </c>
      <c r="AX183" s="281" t="str">
        <f t="shared" si="206"/>
        <v/>
      </c>
      <c r="AY183" s="280" t="str">
        <f t="shared" si="244"/>
        <v/>
      </c>
      <c r="AZ183" s="281" t="str">
        <f t="shared" si="207"/>
        <v/>
      </c>
      <c r="BA183" s="280" t="str">
        <f t="shared" si="245"/>
        <v/>
      </c>
      <c r="BB183" s="281" t="str">
        <f t="shared" si="208"/>
        <v/>
      </c>
      <c r="BC183" s="280" t="str">
        <f t="shared" si="246"/>
        <v/>
      </c>
      <c r="BD183" s="281" t="str">
        <f t="shared" si="209"/>
        <v/>
      </c>
      <c r="BE183" s="280" t="str">
        <f t="shared" si="247"/>
        <v/>
      </c>
      <c r="BF183" s="75" t="str">
        <f t="shared" si="255"/>
        <v/>
      </c>
      <c r="BG183" s="78" t="str">
        <f t="shared" si="248"/>
        <v/>
      </c>
      <c r="BH183" s="75" t="str">
        <f t="shared" si="256"/>
        <v/>
      </c>
      <c r="BI183" s="78" t="str">
        <f t="shared" si="249"/>
        <v/>
      </c>
      <c r="BJ183" s="75" t="str">
        <f t="shared" si="257"/>
        <v/>
      </c>
      <c r="BK183" s="78" t="str">
        <f t="shared" si="250"/>
        <v/>
      </c>
    </row>
    <row r="184" spans="1:63" s="66" customFormat="1" ht="21" hidden="1" customHeight="1">
      <c r="A184" s="238">
        <v>49</v>
      </c>
      <c r="B184" s="363"/>
      <c r="C184" s="364"/>
      <c r="D184" s="281"/>
      <c r="E184" s="280"/>
      <c r="F184" s="281"/>
      <c r="G184" s="280"/>
      <c r="H184" s="281"/>
      <c r="I184" s="280"/>
      <c r="J184" s="281"/>
      <c r="K184" s="280"/>
      <c r="L184" s="281"/>
      <c r="M184" s="280"/>
      <c r="N184" s="281"/>
      <c r="O184" s="280"/>
      <c r="P184" s="281" t="str">
        <f t="shared" si="189"/>
        <v/>
      </c>
      <c r="Q184" s="280" t="str">
        <f t="shared" si="227"/>
        <v/>
      </c>
      <c r="R184" s="281" t="str">
        <f t="shared" si="190"/>
        <v/>
      </c>
      <c r="S184" s="280" t="str">
        <f t="shared" si="228"/>
        <v/>
      </c>
      <c r="T184" s="281" t="str">
        <f t="shared" si="191"/>
        <v/>
      </c>
      <c r="U184" s="280" t="str">
        <f t="shared" si="229"/>
        <v/>
      </c>
      <c r="V184" s="281" t="str">
        <f t="shared" si="192"/>
        <v/>
      </c>
      <c r="W184" s="280" t="str">
        <f t="shared" si="230"/>
        <v/>
      </c>
      <c r="X184" s="281" t="str">
        <f t="shared" si="193"/>
        <v/>
      </c>
      <c r="Y184" s="280" t="str">
        <f t="shared" si="231"/>
        <v/>
      </c>
      <c r="Z184" s="281" t="str">
        <f t="shared" si="194"/>
        <v/>
      </c>
      <c r="AA184" s="280" t="str">
        <f t="shared" si="232"/>
        <v/>
      </c>
      <c r="AB184" s="281" t="str">
        <f t="shared" si="195"/>
        <v/>
      </c>
      <c r="AC184" s="280" t="str">
        <f t="shared" si="233"/>
        <v/>
      </c>
      <c r="AD184" s="281" t="str">
        <f t="shared" si="196"/>
        <v/>
      </c>
      <c r="AE184" s="280" t="str">
        <f t="shared" si="234"/>
        <v/>
      </c>
      <c r="AF184" s="281" t="str">
        <f t="shared" si="197"/>
        <v/>
      </c>
      <c r="AG184" s="280" t="str">
        <f t="shared" si="235"/>
        <v/>
      </c>
      <c r="AH184" s="281" t="str">
        <f t="shared" si="198"/>
        <v/>
      </c>
      <c r="AI184" s="280" t="str">
        <f t="shared" si="236"/>
        <v/>
      </c>
      <c r="AJ184" s="281" t="str">
        <f t="shared" si="199"/>
        <v/>
      </c>
      <c r="AK184" s="280" t="str">
        <f t="shared" si="237"/>
        <v/>
      </c>
      <c r="AL184" s="281" t="str">
        <f t="shared" si="200"/>
        <v/>
      </c>
      <c r="AM184" s="280" t="str">
        <f t="shared" si="238"/>
        <v/>
      </c>
      <c r="AN184" s="281" t="str">
        <f t="shared" si="201"/>
        <v/>
      </c>
      <c r="AO184" s="280" t="str">
        <f t="shared" si="239"/>
        <v/>
      </c>
      <c r="AP184" s="281" t="str">
        <f t="shared" si="202"/>
        <v/>
      </c>
      <c r="AQ184" s="280" t="str">
        <f t="shared" si="240"/>
        <v/>
      </c>
      <c r="AR184" s="281" t="str">
        <f t="shared" si="203"/>
        <v/>
      </c>
      <c r="AS184" s="280" t="str">
        <f t="shared" si="241"/>
        <v/>
      </c>
      <c r="AT184" s="281" t="str">
        <f t="shared" si="204"/>
        <v/>
      </c>
      <c r="AU184" s="280" t="str">
        <f t="shared" si="242"/>
        <v/>
      </c>
      <c r="AV184" s="281" t="str">
        <f t="shared" si="205"/>
        <v/>
      </c>
      <c r="AW184" s="280" t="str">
        <f t="shared" si="243"/>
        <v/>
      </c>
      <c r="AX184" s="281" t="str">
        <f t="shared" si="206"/>
        <v/>
      </c>
      <c r="AY184" s="280" t="str">
        <f t="shared" si="244"/>
        <v/>
      </c>
      <c r="AZ184" s="281" t="str">
        <f t="shared" si="207"/>
        <v/>
      </c>
      <c r="BA184" s="280" t="str">
        <f t="shared" si="245"/>
        <v/>
      </c>
      <c r="BB184" s="281" t="str">
        <f t="shared" si="208"/>
        <v/>
      </c>
      <c r="BC184" s="280" t="str">
        <f t="shared" si="246"/>
        <v/>
      </c>
      <c r="BD184" s="281" t="str">
        <f t="shared" si="209"/>
        <v/>
      </c>
      <c r="BE184" s="280" t="str">
        <f t="shared" si="247"/>
        <v/>
      </c>
      <c r="BF184" s="75" t="str">
        <f t="shared" si="255"/>
        <v/>
      </c>
      <c r="BG184" s="78" t="str">
        <f t="shared" si="248"/>
        <v/>
      </c>
      <c r="BH184" s="75" t="str">
        <f t="shared" si="256"/>
        <v/>
      </c>
      <c r="BI184" s="78" t="str">
        <f t="shared" si="249"/>
        <v/>
      </c>
      <c r="BJ184" s="75" t="str">
        <f t="shared" si="257"/>
        <v/>
      </c>
      <c r="BK184" s="78" t="str">
        <f t="shared" si="250"/>
        <v/>
      </c>
    </row>
    <row r="185" spans="1:63" s="66" customFormat="1" ht="21" hidden="1" customHeight="1">
      <c r="A185" s="238">
        <v>50</v>
      </c>
      <c r="B185" s="363"/>
      <c r="C185" s="364"/>
      <c r="D185" s="281"/>
      <c r="E185" s="280"/>
      <c r="F185" s="281"/>
      <c r="G185" s="280"/>
      <c r="H185" s="281"/>
      <c r="I185" s="280"/>
      <c r="J185" s="281"/>
      <c r="K185" s="280"/>
      <c r="L185" s="281"/>
      <c r="M185" s="280"/>
      <c r="N185" s="281"/>
      <c r="O185" s="280"/>
      <c r="P185" s="281" t="str">
        <f t="shared" si="189"/>
        <v/>
      </c>
      <c r="Q185" s="280" t="str">
        <f t="shared" si="227"/>
        <v/>
      </c>
      <c r="R185" s="281" t="str">
        <f t="shared" si="190"/>
        <v/>
      </c>
      <c r="S185" s="280" t="str">
        <f t="shared" si="228"/>
        <v/>
      </c>
      <c r="T185" s="281" t="str">
        <f t="shared" si="191"/>
        <v/>
      </c>
      <c r="U185" s="280" t="str">
        <f t="shared" si="229"/>
        <v/>
      </c>
      <c r="V185" s="281" t="str">
        <f t="shared" si="192"/>
        <v/>
      </c>
      <c r="W185" s="280" t="str">
        <f t="shared" si="230"/>
        <v/>
      </c>
      <c r="X185" s="281" t="str">
        <f t="shared" si="193"/>
        <v/>
      </c>
      <c r="Y185" s="280" t="str">
        <f t="shared" si="231"/>
        <v/>
      </c>
      <c r="Z185" s="281" t="str">
        <f t="shared" si="194"/>
        <v/>
      </c>
      <c r="AA185" s="280" t="str">
        <f t="shared" si="232"/>
        <v/>
      </c>
      <c r="AB185" s="281" t="str">
        <f t="shared" si="195"/>
        <v/>
      </c>
      <c r="AC185" s="280" t="str">
        <f t="shared" si="233"/>
        <v/>
      </c>
      <c r="AD185" s="281" t="str">
        <f t="shared" si="196"/>
        <v/>
      </c>
      <c r="AE185" s="280" t="str">
        <f t="shared" si="234"/>
        <v/>
      </c>
      <c r="AF185" s="281" t="str">
        <f t="shared" si="197"/>
        <v/>
      </c>
      <c r="AG185" s="280" t="str">
        <f t="shared" si="235"/>
        <v/>
      </c>
      <c r="AH185" s="281" t="str">
        <f t="shared" si="198"/>
        <v/>
      </c>
      <c r="AI185" s="280" t="str">
        <f t="shared" si="236"/>
        <v/>
      </c>
      <c r="AJ185" s="281" t="str">
        <f t="shared" si="199"/>
        <v/>
      </c>
      <c r="AK185" s="280" t="str">
        <f t="shared" si="237"/>
        <v/>
      </c>
      <c r="AL185" s="281" t="str">
        <f t="shared" si="200"/>
        <v/>
      </c>
      <c r="AM185" s="280" t="str">
        <f t="shared" si="238"/>
        <v/>
      </c>
      <c r="AN185" s="281" t="str">
        <f t="shared" si="201"/>
        <v/>
      </c>
      <c r="AO185" s="280" t="str">
        <f t="shared" si="239"/>
        <v/>
      </c>
      <c r="AP185" s="281" t="str">
        <f t="shared" si="202"/>
        <v/>
      </c>
      <c r="AQ185" s="280" t="str">
        <f t="shared" si="240"/>
        <v/>
      </c>
      <c r="AR185" s="281" t="str">
        <f t="shared" si="203"/>
        <v/>
      </c>
      <c r="AS185" s="280" t="str">
        <f t="shared" si="241"/>
        <v/>
      </c>
      <c r="AT185" s="281" t="str">
        <f t="shared" si="204"/>
        <v/>
      </c>
      <c r="AU185" s="280" t="str">
        <f t="shared" si="242"/>
        <v/>
      </c>
      <c r="AV185" s="281" t="str">
        <f t="shared" si="205"/>
        <v/>
      </c>
      <c r="AW185" s="280" t="str">
        <f t="shared" si="243"/>
        <v/>
      </c>
      <c r="AX185" s="281" t="str">
        <f t="shared" si="206"/>
        <v/>
      </c>
      <c r="AY185" s="280" t="str">
        <f t="shared" si="244"/>
        <v/>
      </c>
      <c r="AZ185" s="281" t="str">
        <f t="shared" si="207"/>
        <v/>
      </c>
      <c r="BA185" s="280" t="str">
        <f t="shared" si="245"/>
        <v/>
      </c>
      <c r="BB185" s="281" t="str">
        <f t="shared" si="208"/>
        <v/>
      </c>
      <c r="BC185" s="280" t="str">
        <f t="shared" si="246"/>
        <v/>
      </c>
      <c r="BD185" s="281" t="str">
        <f t="shared" si="209"/>
        <v/>
      </c>
      <c r="BE185" s="280" t="str">
        <f t="shared" si="247"/>
        <v/>
      </c>
      <c r="BF185" s="75" t="str">
        <f t="shared" si="255"/>
        <v/>
      </c>
      <c r="BG185" s="78" t="str">
        <f t="shared" si="248"/>
        <v/>
      </c>
      <c r="BH185" s="75" t="str">
        <f t="shared" si="256"/>
        <v/>
      </c>
      <c r="BI185" s="78" t="str">
        <f t="shared" si="249"/>
        <v/>
      </c>
      <c r="BJ185" s="75" t="str">
        <f t="shared" si="257"/>
        <v/>
      </c>
      <c r="BK185" s="78" t="str">
        <f t="shared" si="250"/>
        <v/>
      </c>
    </row>
    <row r="186" spans="1:63" s="66" customFormat="1" ht="21" hidden="1" customHeight="1">
      <c r="A186" s="238">
        <v>51</v>
      </c>
      <c r="B186" s="363"/>
      <c r="C186" s="364"/>
      <c r="D186" s="281"/>
      <c r="E186" s="280"/>
      <c r="F186" s="281"/>
      <c r="G186" s="280"/>
      <c r="H186" s="281"/>
      <c r="I186" s="280"/>
      <c r="J186" s="281"/>
      <c r="K186" s="280"/>
      <c r="L186" s="281"/>
      <c r="M186" s="280"/>
      <c r="N186" s="281"/>
      <c r="O186" s="280"/>
      <c r="P186" s="281" t="str">
        <f t="shared" si="189"/>
        <v/>
      </c>
      <c r="Q186" s="280" t="str">
        <f t="shared" si="227"/>
        <v/>
      </c>
      <c r="R186" s="281" t="str">
        <f t="shared" si="190"/>
        <v/>
      </c>
      <c r="S186" s="280" t="str">
        <f t="shared" si="228"/>
        <v/>
      </c>
      <c r="T186" s="281" t="str">
        <f t="shared" si="191"/>
        <v/>
      </c>
      <c r="U186" s="280" t="str">
        <f t="shared" si="229"/>
        <v/>
      </c>
      <c r="V186" s="281" t="str">
        <f t="shared" si="192"/>
        <v/>
      </c>
      <c r="W186" s="280" t="str">
        <f t="shared" si="230"/>
        <v/>
      </c>
      <c r="X186" s="281" t="str">
        <f t="shared" si="193"/>
        <v/>
      </c>
      <c r="Y186" s="280" t="str">
        <f t="shared" si="231"/>
        <v/>
      </c>
      <c r="Z186" s="281" t="str">
        <f t="shared" si="194"/>
        <v/>
      </c>
      <c r="AA186" s="280" t="str">
        <f t="shared" si="232"/>
        <v/>
      </c>
      <c r="AB186" s="281" t="str">
        <f t="shared" si="195"/>
        <v/>
      </c>
      <c r="AC186" s="280" t="str">
        <f t="shared" si="233"/>
        <v/>
      </c>
      <c r="AD186" s="281" t="str">
        <f t="shared" si="196"/>
        <v/>
      </c>
      <c r="AE186" s="280" t="str">
        <f t="shared" si="234"/>
        <v/>
      </c>
      <c r="AF186" s="281" t="str">
        <f t="shared" si="197"/>
        <v/>
      </c>
      <c r="AG186" s="280" t="str">
        <f t="shared" si="235"/>
        <v/>
      </c>
      <c r="AH186" s="281" t="str">
        <f t="shared" si="198"/>
        <v/>
      </c>
      <c r="AI186" s="280" t="str">
        <f t="shared" si="236"/>
        <v/>
      </c>
      <c r="AJ186" s="281" t="str">
        <f t="shared" si="199"/>
        <v/>
      </c>
      <c r="AK186" s="280" t="str">
        <f t="shared" si="237"/>
        <v/>
      </c>
      <c r="AL186" s="281" t="str">
        <f t="shared" si="200"/>
        <v/>
      </c>
      <c r="AM186" s="280" t="str">
        <f t="shared" si="238"/>
        <v/>
      </c>
      <c r="AN186" s="281" t="str">
        <f t="shared" si="201"/>
        <v/>
      </c>
      <c r="AO186" s="280" t="str">
        <f t="shared" si="239"/>
        <v/>
      </c>
      <c r="AP186" s="281" t="str">
        <f t="shared" si="202"/>
        <v/>
      </c>
      <c r="AQ186" s="280" t="str">
        <f t="shared" si="240"/>
        <v/>
      </c>
      <c r="AR186" s="281" t="str">
        <f t="shared" si="203"/>
        <v/>
      </c>
      <c r="AS186" s="280" t="str">
        <f t="shared" si="241"/>
        <v/>
      </c>
      <c r="AT186" s="281" t="str">
        <f t="shared" si="204"/>
        <v/>
      </c>
      <c r="AU186" s="280" t="str">
        <f t="shared" si="242"/>
        <v/>
      </c>
      <c r="AV186" s="281" t="str">
        <f t="shared" si="205"/>
        <v/>
      </c>
      <c r="AW186" s="280" t="str">
        <f t="shared" si="243"/>
        <v/>
      </c>
      <c r="AX186" s="281" t="str">
        <f t="shared" si="206"/>
        <v/>
      </c>
      <c r="AY186" s="280" t="str">
        <f t="shared" si="244"/>
        <v/>
      </c>
      <c r="AZ186" s="281" t="str">
        <f t="shared" si="207"/>
        <v/>
      </c>
      <c r="BA186" s="280" t="str">
        <f t="shared" si="245"/>
        <v/>
      </c>
      <c r="BB186" s="281" t="str">
        <f t="shared" si="208"/>
        <v/>
      </c>
      <c r="BC186" s="280" t="str">
        <f t="shared" si="246"/>
        <v/>
      </c>
      <c r="BD186" s="281" t="str">
        <f t="shared" si="209"/>
        <v/>
      </c>
      <c r="BE186" s="280" t="str">
        <f t="shared" si="247"/>
        <v/>
      </c>
      <c r="BF186" s="75" t="str">
        <f t="shared" si="255"/>
        <v/>
      </c>
      <c r="BG186" s="78" t="str">
        <f t="shared" si="248"/>
        <v/>
      </c>
      <c r="BH186" s="75" t="str">
        <f t="shared" si="256"/>
        <v/>
      </c>
      <c r="BI186" s="78" t="str">
        <f t="shared" si="249"/>
        <v/>
      </c>
      <c r="BJ186" s="75" t="str">
        <f t="shared" si="257"/>
        <v/>
      </c>
      <c r="BK186" s="78" t="str">
        <f t="shared" si="250"/>
        <v/>
      </c>
    </row>
    <row r="187" spans="1:63" s="66" customFormat="1" ht="21" hidden="1" customHeight="1">
      <c r="A187" s="238">
        <v>52</v>
      </c>
      <c r="B187" s="363"/>
      <c r="C187" s="364"/>
      <c r="D187" s="281"/>
      <c r="E187" s="280"/>
      <c r="F187" s="281"/>
      <c r="G187" s="280"/>
      <c r="H187" s="281"/>
      <c r="I187" s="280"/>
      <c r="J187" s="281"/>
      <c r="K187" s="280"/>
      <c r="L187" s="281"/>
      <c r="M187" s="280"/>
      <c r="N187" s="281"/>
      <c r="O187" s="280"/>
      <c r="P187" s="281" t="str">
        <f t="shared" si="189"/>
        <v/>
      </c>
      <c r="Q187" s="280" t="str">
        <f t="shared" si="227"/>
        <v/>
      </c>
      <c r="R187" s="281" t="str">
        <f t="shared" si="190"/>
        <v/>
      </c>
      <c r="S187" s="280" t="str">
        <f t="shared" si="228"/>
        <v/>
      </c>
      <c r="T187" s="281" t="str">
        <f t="shared" si="191"/>
        <v/>
      </c>
      <c r="U187" s="280" t="str">
        <f t="shared" si="229"/>
        <v/>
      </c>
      <c r="V187" s="281" t="str">
        <f t="shared" si="192"/>
        <v/>
      </c>
      <c r="W187" s="280" t="str">
        <f t="shared" si="230"/>
        <v/>
      </c>
      <c r="X187" s="281" t="str">
        <f t="shared" si="193"/>
        <v/>
      </c>
      <c r="Y187" s="280" t="str">
        <f t="shared" si="231"/>
        <v/>
      </c>
      <c r="Z187" s="281" t="str">
        <f t="shared" si="194"/>
        <v/>
      </c>
      <c r="AA187" s="280" t="str">
        <f t="shared" si="232"/>
        <v/>
      </c>
      <c r="AB187" s="281" t="str">
        <f t="shared" si="195"/>
        <v/>
      </c>
      <c r="AC187" s="280" t="str">
        <f t="shared" si="233"/>
        <v/>
      </c>
      <c r="AD187" s="281" t="str">
        <f t="shared" si="196"/>
        <v/>
      </c>
      <c r="AE187" s="280" t="str">
        <f t="shared" si="234"/>
        <v/>
      </c>
      <c r="AF187" s="281" t="str">
        <f t="shared" si="197"/>
        <v/>
      </c>
      <c r="AG187" s="280" t="str">
        <f t="shared" si="235"/>
        <v/>
      </c>
      <c r="AH187" s="281" t="str">
        <f t="shared" si="198"/>
        <v/>
      </c>
      <c r="AI187" s="280" t="str">
        <f t="shared" si="236"/>
        <v/>
      </c>
      <c r="AJ187" s="281" t="str">
        <f t="shared" si="199"/>
        <v/>
      </c>
      <c r="AK187" s="280" t="str">
        <f t="shared" si="237"/>
        <v/>
      </c>
      <c r="AL187" s="281" t="str">
        <f t="shared" si="200"/>
        <v/>
      </c>
      <c r="AM187" s="280" t="str">
        <f t="shared" si="238"/>
        <v/>
      </c>
      <c r="AN187" s="281" t="str">
        <f t="shared" si="201"/>
        <v/>
      </c>
      <c r="AO187" s="280" t="str">
        <f t="shared" si="239"/>
        <v/>
      </c>
      <c r="AP187" s="281" t="str">
        <f t="shared" si="202"/>
        <v/>
      </c>
      <c r="AQ187" s="280" t="str">
        <f t="shared" si="240"/>
        <v/>
      </c>
      <c r="AR187" s="281" t="str">
        <f t="shared" si="203"/>
        <v/>
      </c>
      <c r="AS187" s="280" t="str">
        <f t="shared" si="241"/>
        <v/>
      </c>
      <c r="AT187" s="281" t="str">
        <f t="shared" si="204"/>
        <v/>
      </c>
      <c r="AU187" s="280" t="str">
        <f t="shared" si="242"/>
        <v/>
      </c>
      <c r="AV187" s="281" t="str">
        <f t="shared" si="205"/>
        <v/>
      </c>
      <c r="AW187" s="280" t="str">
        <f t="shared" si="243"/>
        <v/>
      </c>
      <c r="AX187" s="281" t="str">
        <f t="shared" si="206"/>
        <v/>
      </c>
      <c r="AY187" s="280" t="str">
        <f t="shared" si="244"/>
        <v/>
      </c>
      <c r="AZ187" s="281" t="str">
        <f t="shared" si="207"/>
        <v/>
      </c>
      <c r="BA187" s="280" t="str">
        <f t="shared" si="245"/>
        <v/>
      </c>
      <c r="BB187" s="281" t="str">
        <f t="shared" si="208"/>
        <v/>
      </c>
      <c r="BC187" s="280" t="str">
        <f t="shared" si="246"/>
        <v/>
      </c>
      <c r="BD187" s="281" t="str">
        <f t="shared" si="209"/>
        <v/>
      </c>
      <c r="BE187" s="280" t="str">
        <f t="shared" si="247"/>
        <v/>
      </c>
      <c r="BF187" s="75" t="str">
        <f t="shared" si="255"/>
        <v/>
      </c>
      <c r="BG187" s="78" t="str">
        <f t="shared" si="248"/>
        <v/>
      </c>
      <c r="BH187" s="75" t="str">
        <f t="shared" si="256"/>
        <v/>
      </c>
      <c r="BI187" s="78" t="str">
        <f t="shared" si="249"/>
        <v/>
      </c>
      <c r="BJ187" s="75" t="str">
        <f t="shared" si="257"/>
        <v/>
      </c>
      <c r="BK187" s="78" t="str">
        <f t="shared" si="250"/>
        <v/>
      </c>
    </row>
    <row r="188" spans="1:63" s="66" customFormat="1" ht="21" hidden="1" customHeight="1">
      <c r="A188" s="238">
        <v>53</v>
      </c>
      <c r="B188" s="363"/>
      <c r="C188" s="364"/>
      <c r="D188" s="281"/>
      <c r="E188" s="280"/>
      <c r="F188" s="281"/>
      <c r="G188" s="280"/>
      <c r="H188" s="281"/>
      <c r="I188" s="280"/>
      <c r="J188" s="281"/>
      <c r="K188" s="280"/>
      <c r="L188" s="281"/>
      <c r="M188" s="280"/>
      <c r="N188" s="281"/>
      <c r="O188" s="280"/>
      <c r="P188" s="281" t="str">
        <f t="shared" si="189"/>
        <v/>
      </c>
      <c r="Q188" s="280" t="str">
        <f t="shared" si="227"/>
        <v/>
      </c>
      <c r="R188" s="281" t="str">
        <f t="shared" si="190"/>
        <v/>
      </c>
      <c r="S188" s="280" t="str">
        <f t="shared" si="228"/>
        <v/>
      </c>
      <c r="T188" s="281" t="str">
        <f t="shared" si="191"/>
        <v/>
      </c>
      <c r="U188" s="280" t="str">
        <f t="shared" si="229"/>
        <v/>
      </c>
      <c r="V188" s="281" t="str">
        <f t="shared" si="192"/>
        <v/>
      </c>
      <c r="W188" s="280" t="str">
        <f t="shared" si="230"/>
        <v/>
      </c>
      <c r="X188" s="281" t="str">
        <f t="shared" si="193"/>
        <v/>
      </c>
      <c r="Y188" s="280" t="str">
        <f t="shared" si="231"/>
        <v/>
      </c>
      <c r="Z188" s="281" t="str">
        <f t="shared" si="194"/>
        <v/>
      </c>
      <c r="AA188" s="280" t="str">
        <f t="shared" si="232"/>
        <v/>
      </c>
      <c r="AB188" s="281" t="str">
        <f t="shared" si="195"/>
        <v/>
      </c>
      <c r="AC188" s="280" t="str">
        <f t="shared" si="233"/>
        <v/>
      </c>
      <c r="AD188" s="281" t="str">
        <f t="shared" si="196"/>
        <v/>
      </c>
      <c r="AE188" s="280" t="str">
        <f t="shared" si="234"/>
        <v/>
      </c>
      <c r="AF188" s="281" t="str">
        <f t="shared" si="197"/>
        <v/>
      </c>
      <c r="AG188" s="280" t="str">
        <f t="shared" si="235"/>
        <v/>
      </c>
      <c r="AH188" s="281" t="str">
        <f t="shared" si="198"/>
        <v/>
      </c>
      <c r="AI188" s="280" t="str">
        <f t="shared" si="236"/>
        <v/>
      </c>
      <c r="AJ188" s="281" t="str">
        <f t="shared" si="199"/>
        <v/>
      </c>
      <c r="AK188" s="280" t="str">
        <f t="shared" si="237"/>
        <v/>
      </c>
      <c r="AL188" s="281" t="str">
        <f t="shared" si="200"/>
        <v/>
      </c>
      <c r="AM188" s="280" t="str">
        <f t="shared" si="238"/>
        <v/>
      </c>
      <c r="AN188" s="281" t="str">
        <f t="shared" si="201"/>
        <v/>
      </c>
      <c r="AO188" s="280" t="str">
        <f t="shared" si="239"/>
        <v/>
      </c>
      <c r="AP188" s="281" t="str">
        <f t="shared" si="202"/>
        <v/>
      </c>
      <c r="AQ188" s="280" t="str">
        <f t="shared" si="240"/>
        <v/>
      </c>
      <c r="AR188" s="281" t="str">
        <f t="shared" si="203"/>
        <v/>
      </c>
      <c r="AS188" s="280" t="str">
        <f t="shared" si="241"/>
        <v/>
      </c>
      <c r="AT188" s="281" t="str">
        <f t="shared" si="204"/>
        <v/>
      </c>
      <c r="AU188" s="280" t="str">
        <f t="shared" si="242"/>
        <v/>
      </c>
      <c r="AV188" s="281" t="str">
        <f t="shared" si="205"/>
        <v/>
      </c>
      <c r="AW188" s="280" t="str">
        <f t="shared" si="243"/>
        <v/>
      </c>
      <c r="AX188" s="281" t="str">
        <f t="shared" si="206"/>
        <v/>
      </c>
      <c r="AY188" s="280" t="str">
        <f t="shared" si="244"/>
        <v/>
      </c>
      <c r="AZ188" s="281" t="str">
        <f t="shared" si="207"/>
        <v/>
      </c>
      <c r="BA188" s="280" t="str">
        <f t="shared" si="245"/>
        <v/>
      </c>
      <c r="BB188" s="281" t="str">
        <f t="shared" si="208"/>
        <v/>
      </c>
      <c r="BC188" s="280" t="str">
        <f t="shared" si="246"/>
        <v/>
      </c>
      <c r="BD188" s="281" t="str">
        <f t="shared" si="209"/>
        <v/>
      </c>
      <c r="BE188" s="280" t="str">
        <f t="shared" si="247"/>
        <v/>
      </c>
      <c r="BF188" s="75" t="str">
        <f t="shared" si="255"/>
        <v/>
      </c>
      <c r="BG188" s="78" t="str">
        <f t="shared" si="248"/>
        <v/>
      </c>
      <c r="BH188" s="75" t="str">
        <f t="shared" si="256"/>
        <v/>
      </c>
      <c r="BI188" s="78" t="str">
        <f t="shared" si="249"/>
        <v/>
      </c>
      <c r="BJ188" s="75" t="str">
        <f t="shared" si="257"/>
        <v/>
      </c>
      <c r="BK188" s="78" t="str">
        <f t="shared" si="250"/>
        <v/>
      </c>
    </row>
    <row r="189" spans="1:63" s="66" customFormat="1" ht="21" hidden="1" customHeight="1">
      <c r="A189" s="238">
        <v>54</v>
      </c>
      <c r="B189" s="363"/>
      <c r="C189" s="364"/>
      <c r="D189" s="281"/>
      <c r="E189" s="280"/>
      <c r="F189" s="281"/>
      <c r="G189" s="280"/>
      <c r="H189" s="281"/>
      <c r="I189" s="280"/>
      <c r="J189" s="281"/>
      <c r="K189" s="280"/>
      <c r="L189" s="281"/>
      <c r="M189" s="280"/>
      <c r="N189" s="281"/>
      <c r="O189" s="280"/>
      <c r="P189" s="281" t="str">
        <f t="shared" si="189"/>
        <v/>
      </c>
      <c r="Q189" s="280" t="str">
        <f t="shared" si="227"/>
        <v/>
      </c>
      <c r="R189" s="281" t="str">
        <f t="shared" si="190"/>
        <v/>
      </c>
      <c r="S189" s="280" t="str">
        <f t="shared" si="228"/>
        <v/>
      </c>
      <c r="T189" s="281" t="str">
        <f t="shared" si="191"/>
        <v/>
      </c>
      <c r="U189" s="280" t="str">
        <f t="shared" si="229"/>
        <v/>
      </c>
      <c r="V189" s="281" t="str">
        <f t="shared" si="192"/>
        <v/>
      </c>
      <c r="W189" s="280" t="str">
        <f t="shared" si="230"/>
        <v/>
      </c>
      <c r="X189" s="281" t="str">
        <f t="shared" si="193"/>
        <v/>
      </c>
      <c r="Y189" s="280" t="str">
        <f t="shared" si="231"/>
        <v/>
      </c>
      <c r="Z189" s="281" t="str">
        <f t="shared" si="194"/>
        <v/>
      </c>
      <c r="AA189" s="280" t="str">
        <f t="shared" si="232"/>
        <v/>
      </c>
      <c r="AB189" s="281" t="str">
        <f t="shared" si="195"/>
        <v/>
      </c>
      <c r="AC189" s="280" t="str">
        <f t="shared" si="233"/>
        <v/>
      </c>
      <c r="AD189" s="281" t="str">
        <f t="shared" si="196"/>
        <v/>
      </c>
      <c r="AE189" s="280" t="str">
        <f t="shared" si="234"/>
        <v/>
      </c>
      <c r="AF189" s="281" t="str">
        <f t="shared" si="197"/>
        <v/>
      </c>
      <c r="AG189" s="280" t="str">
        <f t="shared" si="235"/>
        <v/>
      </c>
      <c r="AH189" s="281" t="str">
        <f t="shared" si="198"/>
        <v/>
      </c>
      <c r="AI189" s="280" t="str">
        <f t="shared" si="236"/>
        <v/>
      </c>
      <c r="AJ189" s="281" t="str">
        <f t="shared" si="199"/>
        <v/>
      </c>
      <c r="AK189" s="280" t="str">
        <f t="shared" si="237"/>
        <v/>
      </c>
      <c r="AL189" s="281" t="str">
        <f t="shared" si="200"/>
        <v/>
      </c>
      <c r="AM189" s="280" t="str">
        <f t="shared" si="238"/>
        <v/>
      </c>
      <c r="AN189" s="281" t="str">
        <f t="shared" si="201"/>
        <v/>
      </c>
      <c r="AO189" s="280" t="str">
        <f t="shared" si="239"/>
        <v/>
      </c>
      <c r="AP189" s="281" t="str">
        <f t="shared" si="202"/>
        <v/>
      </c>
      <c r="AQ189" s="280" t="str">
        <f t="shared" si="240"/>
        <v/>
      </c>
      <c r="AR189" s="281" t="str">
        <f t="shared" si="203"/>
        <v/>
      </c>
      <c r="AS189" s="280" t="str">
        <f t="shared" si="241"/>
        <v/>
      </c>
      <c r="AT189" s="281" t="str">
        <f t="shared" si="204"/>
        <v/>
      </c>
      <c r="AU189" s="280" t="str">
        <f t="shared" si="242"/>
        <v/>
      </c>
      <c r="AV189" s="281" t="str">
        <f t="shared" si="205"/>
        <v/>
      </c>
      <c r="AW189" s="280" t="str">
        <f t="shared" si="243"/>
        <v/>
      </c>
      <c r="AX189" s="281" t="str">
        <f t="shared" si="206"/>
        <v/>
      </c>
      <c r="AY189" s="280" t="str">
        <f t="shared" si="244"/>
        <v/>
      </c>
      <c r="AZ189" s="281" t="str">
        <f t="shared" si="207"/>
        <v/>
      </c>
      <c r="BA189" s="280" t="str">
        <f t="shared" si="245"/>
        <v/>
      </c>
      <c r="BB189" s="281" t="str">
        <f t="shared" si="208"/>
        <v/>
      </c>
      <c r="BC189" s="280" t="str">
        <f t="shared" si="246"/>
        <v/>
      </c>
      <c r="BD189" s="281" t="str">
        <f t="shared" si="209"/>
        <v/>
      </c>
      <c r="BE189" s="280" t="str">
        <f t="shared" si="247"/>
        <v/>
      </c>
      <c r="BF189" s="75" t="str">
        <f t="shared" si="255"/>
        <v/>
      </c>
      <c r="BG189" s="78" t="str">
        <f t="shared" si="248"/>
        <v/>
      </c>
      <c r="BH189" s="75" t="str">
        <f t="shared" si="256"/>
        <v/>
      </c>
      <c r="BI189" s="78" t="str">
        <f t="shared" si="249"/>
        <v/>
      </c>
      <c r="BJ189" s="75" t="str">
        <f t="shared" si="257"/>
        <v/>
      </c>
      <c r="BK189" s="78" t="str">
        <f t="shared" si="250"/>
        <v/>
      </c>
    </row>
    <row r="190" spans="1:63" s="66" customFormat="1" ht="21" hidden="1" customHeight="1">
      <c r="A190" s="238">
        <v>55</v>
      </c>
      <c r="B190" s="363"/>
      <c r="C190" s="364"/>
      <c r="D190" s="281"/>
      <c r="E190" s="280"/>
      <c r="F190" s="281"/>
      <c r="G190" s="280"/>
      <c r="H190" s="281"/>
      <c r="I190" s="280"/>
      <c r="J190" s="281"/>
      <c r="K190" s="280"/>
      <c r="L190" s="281"/>
      <c r="M190" s="280"/>
      <c r="N190" s="281"/>
      <c r="O190" s="280"/>
      <c r="P190" s="281" t="str">
        <f t="shared" si="189"/>
        <v/>
      </c>
      <c r="Q190" s="280" t="str">
        <f t="shared" si="227"/>
        <v/>
      </c>
      <c r="R190" s="281" t="str">
        <f t="shared" si="190"/>
        <v/>
      </c>
      <c r="S190" s="280" t="str">
        <f t="shared" si="228"/>
        <v/>
      </c>
      <c r="T190" s="281" t="str">
        <f t="shared" si="191"/>
        <v/>
      </c>
      <c r="U190" s="280" t="str">
        <f t="shared" si="229"/>
        <v/>
      </c>
      <c r="V190" s="281" t="str">
        <f t="shared" si="192"/>
        <v/>
      </c>
      <c r="W190" s="280" t="str">
        <f t="shared" si="230"/>
        <v/>
      </c>
      <c r="X190" s="281" t="str">
        <f t="shared" si="193"/>
        <v/>
      </c>
      <c r="Y190" s="280" t="str">
        <f t="shared" si="231"/>
        <v/>
      </c>
      <c r="Z190" s="281" t="str">
        <f t="shared" si="194"/>
        <v/>
      </c>
      <c r="AA190" s="280" t="str">
        <f t="shared" si="232"/>
        <v/>
      </c>
      <c r="AB190" s="281" t="str">
        <f t="shared" si="195"/>
        <v/>
      </c>
      <c r="AC190" s="280" t="str">
        <f t="shared" si="233"/>
        <v/>
      </c>
      <c r="AD190" s="281" t="str">
        <f t="shared" si="196"/>
        <v/>
      </c>
      <c r="AE190" s="280" t="str">
        <f t="shared" si="234"/>
        <v/>
      </c>
      <c r="AF190" s="281" t="str">
        <f t="shared" si="197"/>
        <v/>
      </c>
      <c r="AG190" s="280" t="str">
        <f t="shared" si="235"/>
        <v/>
      </c>
      <c r="AH190" s="281" t="str">
        <f t="shared" si="198"/>
        <v/>
      </c>
      <c r="AI190" s="280" t="str">
        <f t="shared" si="236"/>
        <v/>
      </c>
      <c r="AJ190" s="281" t="str">
        <f t="shared" si="199"/>
        <v/>
      </c>
      <c r="AK190" s="280" t="str">
        <f t="shared" si="237"/>
        <v/>
      </c>
      <c r="AL190" s="281" t="str">
        <f t="shared" si="200"/>
        <v/>
      </c>
      <c r="AM190" s="280" t="str">
        <f t="shared" si="238"/>
        <v/>
      </c>
      <c r="AN190" s="281" t="str">
        <f t="shared" si="201"/>
        <v/>
      </c>
      <c r="AO190" s="280" t="str">
        <f t="shared" si="239"/>
        <v/>
      </c>
      <c r="AP190" s="281" t="str">
        <f t="shared" si="202"/>
        <v/>
      </c>
      <c r="AQ190" s="280" t="str">
        <f t="shared" si="240"/>
        <v/>
      </c>
      <c r="AR190" s="281" t="str">
        <f t="shared" si="203"/>
        <v/>
      </c>
      <c r="AS190" s="280" t="str">
        <f t="shared" si="241"/>
        <v/>
      </c>
      <c r="AT190" s="281" t="str">
        <f t="shared" si="204"/>
        <v/>
      </c>
      <c r="AU190" s="280" t="str">
        <f t="shared" si="242"/>
        <v/>
      </c>
      <c r="AV190" s="281" t="str">
        <f t="shared" si="205"/>
        <v/>
      </c>
      <c r="AW190" s="280" t="str">
        <f t="shared" si="243"/>
        <v/>
      </c>
      <c r="AX190" s="281" t="str">
        <f t="shared" si="206"/>
        <v/>
      </c>
      <c r="AY190" s="280" t="str">
        <f t="shared" si="244"/>
        <v/>
      </c>
      <c r="AZ190" s="281" t="str">
        <f t="shared" si="207"/>
        <v/>
      </c>
      <c r="BA190" s="280" t="str">
        <f t="shared" si="245"/>
        <v/>
      </c>
      <c r="BB190" s="281" t="str">
        <f t="shared" si="208"/>
        <v/>
      </c>
      <c r="BC190" s="280" t="str">
        <f t="shared" si="246"/>
        <v/>
      </c>
      <c r="BD190" s="281" t="str">
        <f t="shared" si="209"/>
        <v/>
      </c>
      <c r="BE190" s="280" t="str">
        <f t="shared" si="247"/>
        <v/>
      </c>
      <c r="BF190" s="75" t="str">
        <f t="shared" si="255"/>
        <v/>
      </c>
      <c r="BG190" s="78" t="str">
        <f t="shared" si="248"/>
        <v/>
      </c>
      <c r="BH190" s="75" t="str">
        <f t="shared" si="256"/>
        <v/>
      </c>
      <c r="BI190" s="78" t="str">
        <f t="shared" si="249"/>
        <v/>
      </c>
      <c r="BJ190" s="75" t="str">
        <f t="shared" si="257"/>
        <v/>
      </c>
      <c r="BK190" s="78" t="str">
        <f t="shared" si="250"/>
        <v/>
      </c>
    </row>
    <row r="191" spans="1:63" s="66" customFormat="1" ht="21" hidden="1" customHeight="1">
      <c r="A191" s="238">
        <v>56</v>
      </c>
      <c r="B191" s="363"/>
      <c r="C191" s="364"/>
      <c r="D191" s="281"/>
      <c r="E191" s="280"/>
      <c r="F191" s="281"/>
      <c r="G191" s="280"/>
      <c r="H191" s="281"/>
      <c r="I191" s="280"/>
      <c r="J191" s="281"/>
      <c r="K191" s="280"/>
      <c r="L191" s="281"/>
      <c r="M191" s="280"/>
      <c r="N191" s="281"/>
      <c r="O191" s="280"/>
      <c r="P191" s="281" t="str">
        <f t="shared" si="189"/>
        <v/>
      </c>
      <c r="Q191" s="280" t="str">
        <f t="shared" si="227"/>
        <v/>
      </c>
      <c r="R191" s="281" t="str">
        <f t="shared" si="190"/>
        <v/>
      </c>
      <c r="S191" s="280" t="str">
        <f t="shared" si="228"/>
        <v/>
      </c>
      <c r="T191" s="281" t="str">
        <f t="shared" si="191"/>
        <v/>
      </c>
      <c r="U191" s="280" t="str">
        <f t="shared" si="229"/>
        <v/>
      </c>
      <c r="V191" s="281" t="str">
        <f t="shared" si="192"/>
        <v/>
      </c>
      <c r="W191" s="280" t="str">
        <f t="shared" si="230"/>
        <v/>
      </c>
      <c r="X191" s="281" t="str">
        <f t="shared" si="193"/>
        <v/>
      </c>
      <c r="Y191" s="280" t="str">
        <f t="shared" si="231"/>
        <v/>
      </c>
      <c r="Z191" s="281" t="str">
        <f t="shared" si="194"/>
        <v/>
      </c>
      <c r="AA191" s="280" t="str">
        <f t="shared" si="232"/>
        <v/>
      </c>
      <c r="AB191" s="281" t="str">
        <f t="shared" si="195"/>
        <v/>
      </c>
      <c r="AC191" s="280" t="str">
        <f t="shared" si="233"/>
        <v/>
      </c>
      <c r="AD191" s="281" t="str">
        <f t="shared" si="196"/>
        <v/>
      </c>
      <c r="AE191" s="280" t="str">
        <f t="shared" si="234"/>
        <v/>
      </c>
      <c r="AF191" s="281" t="str">
        <f t="shared" si="197"/>
        <v/>
      </c>
      <c r="AG191" s="280" t="str">
        <f t="shared" si="235"/>
        <v/>
      </c>
      <c r="AH191" s="281" t="str">
        <f t="shared" si="198"/>
        <v/>
      </c>
      <c r="AI191" s="280" t="str">
        <f t="shared" si="236"/>
        <v/>
      </c>
      <c r="AJ191" s="281" t="str">
        <f t="shared" si="199"/>
        <v/>
      </c>
      <c r="AK191" s="280" t="str">
        <f t="shared" si="237"/>
        <v/>
      </c>
      <c r="AL191" s="281" t="str">
        <f t="shared" si="200"/>
        <v/>
      </c>
      <c r="AM191" s="280" t="str">
        <f t="shared" si="238"/>
        <v/>
      </c>
      <c r="AN191" s="281" t="str">
        <f t="shared" si="201"/>
        <v/>
      </c>
      <c r="AO191" s="280" t="str">
        <f t="shared" si="239"/>
        <v/>
      </c>
      <c r="AP191" s="281" t="str">
        <f t="shared" si="202"/>
        <v/>
      </c>
      <c r="AQ191" s="280" t="str">
        <f t="shared" si="240"/>
        <v/>
      </c>
      <c r="AR191" s="281" t="str">
        <f t="shared" si="203"/>
        <v/>
      </c>
      <c r="AS191" s="280" t="str">
        <f t="shared" si="241"/>
        <v/>
      </c>
      <c r="AT191" s="281" t="str">
        <f t="shared" si="204"/>
        <v/>
      </c>
      <c r="AU191" s="280" t="str">
        <f t="shared" si="242"/>
        <v/>
      </c>
      <c r="AV191" s="281" t="str">
        <f t="shared" si="205"/>
        <v/>
      </c>
      <c r="AW191" s="280" t="str">
        <f t="shared" si="243"/>
        <v/>
      </c>
      <c r="AX191" s="281" t="str">
        <f t="shared" si="206"/>
        <v/>
      </c>
      <c r="AY191" s="280" t="str">
        <f t="shared" si="244"/>
        <v/>
      </c>
      <c r="AZ191" s="281" t="str">
        <f t="shared" si="207"/>
        <v/>
      </c>
      <c r="BA191" s="280" t="str">
        <f t="shared" si="245"/>
        <v/>
      </c>
      <c r="BB191" s="281" t="str">
        <f t="shared" si="208"/>
        <v/>
      </c>
      <c r="BC191" s="280" t="str">
        <f t="shared" si="246"/>
        <v/>
      </c>
      <c r="BD191" s="281" t="str">
        <f t="shared" si="209"/>
        <v/>
      </c>
      <c r="BE191" s="280" t="str">
        <f t="shared" si="247"/>
        <v/>
      </c>
      <c r="BF191" s="75" t="str">
        <f t="shared" si="255"/>
        <v/>
      </c>
      <c r="BG191" s="78" t="str">
        <f t="shared" si="248"/>
        <v/>
      </c>
      <c r="BH191" s="75" t="str">
        <f t="shared" si="256"/>
        <v/>
      </c>
      <c r="BI191" s="78" t="str">
        <f t="shared" si="249"/>
        <v/>
      </c>
      <c r="BJ191" s="75" t="str">
        <f t="shared" si="257"/>
        <v/>
      </c>
      <c r="BK191" s="78" t="str">
        <f t="shared" si="250"/>
        <v/>
      </c>
    </row>
    <row r="192" spans="1:63" s="66" customFormat="1" ht="21" hidden="1" customHeight="1">
      <c r="A192" s="238">
        <v>57</v>
      </c>
      <c r="B192" s="363"/>
      <c r="C192" s="364"/>
      <c r="D192" s="281"/>
      <c r="E192" s="280"/>
      <c r="F192" s="281"/>
      <c r="G192" s="280"/>
      <c r="H192" s="281"/>
      <c r="I192" s="280"/>
      <c r="J192" s="281"/>
      <c r="K192" s="280"/>
      <c r="L192" s="281"/>
      <c r="M192" s="280"/>
      <c r="N192" s="281"/>
      <c r="O192" s="280"/>
      <c r="P192" s="281" t="str">
        <f t="shared" si="189"/>
        <v/>
      </c>
      <c r="Q192" s="280" t="str">
        <f t="shared" si="227"/>
        <v/>
      </c>
      <c r="R192" s="281" t="str">
        <f t="shared" si="190"/>
        <v/>
      </c>
      <c r="S192" s="280" t="str">
        <f t="shared" si="228"/>
        <v/>
      </c>
      <c r="T192" s="281" t="str">
        <f t="shared" si="191"/>
        <v/>
      </c>
      <c r="U192" s="280" t="str">
        <f t="shared" si="229"/>
        <v/>
      </c>
      <c r="V192" s="281" t="str">
        <f t="shared" si="192"/>
        <v/>
      </c>
      <c r="W192" s="280" t="str">
        <f t="shared" si="230"/>
        <v/>
      </c>
      <c r="X192" s="281" t="str">
        <f t="shared" si="193"/>
        <v/>
      </c>
      <c r="Y192" s="280" t="str">
        <f t="shared" si="231"/>
        <v/>
      </c>
      <c r="Z192" s="281" t="str">
        <f t="shared" si="194"/>
        <v/>
      </c>
      <c r="AA192" s="280" t="str">
        <f t="shared" si="232"/>
        <v/>
      </c>
      <c r="AB192" s="281" t="str">
        <f t="shared" si="195"/>
        <v/>
      </c>
      <c r="AC192" s="280" t="str">
        <f t="shared" si="233"/>
        <v/>
      </c>
      <c r="AD192" s="281" t="str">
        <f t="shared" si="196"/>
        <v/>
      </c>
      <c r="AE192" s="280" t="str">
        <f t="shared" si="234"/>
        <v/>
      </c>
      <c r="AF192" s="281" t="str">
        <f t="shared" si="197"/>
        <v/>
      </c>
      <c r="AG192" s="280" t="str">
        <f t="shared" si="235"/>
        <v/>
      </c>
      <c r="AH192" s="281" t="str">
        <f t="shared" si="198"/>
        <v/>
      </c>
      <c r="AI192" s="280" t="str">
        <f t="shared" si="236"/>
        <v/>
      </c>
      <c r="AJ192" s="281" t="str">
        <f t="shared" si="199"/>
        <v/>
      </c>
      <c r="AK192" s="280" t="str">
        <f t="shared" si="237"/>
        <v/>
      </c>
      <c r="AL192" s="281" t="str">
        <f t="shared" si="200"/>
        <v/>
      </c>
      <c r="AM192" s="280" t="str">
        <f t="shared" si="238"/>
        <v/>
      </c>
      <c r="AN192" s="281" t="str">
        <f t="shared" si="201"/>
        <v/>
      </c>
      <c r="AO192" s="280" t="str">
        <f t="shared" si="239"/>
        <v/>
      </c>
      <c r="AP192" s="281" t="str">
        <f t="shared" si="202"/>
        <v/>
      </c>
      <c r="AQ192" s="280" t="str">
        <f t="shared" si="240"/>
        <v/>
      </c>
      <c r="AR192" s="281" t="str">
        <f t="shared" si="203"/>
        <v/>
      </c>
      <c r="AS192" s="280" t="str">
        <f t="shared" si="241"/>
        <v/>
      </c>
      <c r="AT192" s="281" t="str">
        <f t="shared" si="204"/>
        <v/>
      </c>
      <c r="AU192" s="280" t="str">
        <f t="shared" si="242"/>
        <v/>
      </c>
      <c r="AV192" s="281" t="str">
        <f t="shared" si="205"/>
        <v/>
      </c>
      <c r="AW192" s="280" t="str">
        <f t="shared" si="243"/>
        <v/>
      </c>
      <c r="AX192" s="281" t="str">
        <f t="shared" si="206"/>
        <v/>
      </c>
      <c r="AY192" s="280" t="str">
        <f t="shared" si="244"/>
        <v/>
      </c>
      <c r="AZ192" s="281" t="str">
        <f t="shared" si="207"/>
        <v/>
      </c>
      <c r="BA192" s="280" t="str">
        <f t="shared" si="245"/>
        <v/>
      </c>
      <c r="BB192" s="281" t="str">
        <f t="shared" si="208"/>
        <v/>
      </c>
      <c r="BC192" s="280" t="str">
        <f t="shared" si="246"/>
        <v/>
      </c>
      <c r="BD192" s="281" t="str">
        <f t="shared" si="209"/>
        <v/>
      </c>
      <c r="BE192" s="280" t="str">
        <f t="shared" si="247"/>
        <v/>
      </c>
      <c r="BF192" s="75" t="str">
        <f t="shared" si="255"/>
        <v/>
      </c>
      <c r="BG192" s="78" t="str">
        <f t="shared" si="248"/>
        <v/>
      </c>
      <c r="BH192" s="75" t="str">
        <f t="shared" si="256"/>
        <v/>
      </c>
      <c r="BI192" s="78" t="str">
        <f t="shared" si="249"/>
        <v/>
      </c>
      <c r="BJ192" s="75" t="str">
        <f t="shared" si="257"/>
        <v/>
      </c>
      <c r="BK192" s="78" t="str">
        <f t="shared" si="250"/>
        <v/>
      </c>
    </row>
    <row r="193" spans="1:63" s="66" customFormat="1" ht="21" hidden="1" customHeight="1">
      <c r="A193" s="238">
        <v>58</v>
      </c>
      <c r="B193" s="363"/>
      <c r="C193" s="364"/>
      <c r="D193" s="281"/>
      <c r="E193" s="280"/>
      <c r="F193" s="281"/>
      <c r="G193" s="280"/>
      <c r="H193" s="281"/>
      <c r="I193" s="280"/>
      <c r="J193" s="281"/>
      <c r="K193" s="280"/>
      <c r="L193" s="281"/>
      <c r="M193" s="280"/>
      <c r="N193" s="281"/>
      <c r="O193" s="280"/>
      <c r="P193" s="281" t="str">
        <f t="shared" si="189"/>
        <v/>
      </c>
      <c r="Q193" s="280" t="str">
        <f t="shared" si="227"/>
        <v/>
      </c>
      <c r="R193" s="281" t="str">
        <f t="shared" si="190"/>
        <v/>
      </c>
      <c r="S193" s="280" t="str">
        <f t="shared" si="228"/>
        <v/>
      </c>
      <c r="T193" s="281" t="str">
        <f t="shared" si="191"/>
        <v/>
      </c>
      <c r="U193" s="280" t="str">
        <f t="shared" si="229"/>
        <v/>
      </c>
      <c r="V193" s="281" t="str">
        <f t="shared" si="192"/>
        <v/>
      </c>
      <c r="W193" s="280" t="str">
        <f t="shared" si="230"/>
        <v/>
      </c>
      <c r="X193" s="281" t="str">
        <f t="shared" si="193"/>
        <v/>
      </c>
      <c r="Y193" s="280" t="str">
        <f t="shared" si="231"/>
        <v/>
      </c>
      <c r="Z193" s="281" t="str">
        <f t="shared" si="194"/>
        <v/>
      </c>
      <c r="AA193" s="280" t="str">
        <f t="shared" si="232"/>
        <v/>
      </c>
      <c r="AB193" s="281" t="str">
        <f t="shared" si="195"/>
        <v/>
      </c>
      <c r="AC193" s="280" t="str">
        <f t="shared" si="233"/>
        <v/>
      </c>
      <c r="AD193" s="281" t="str">
        <f t="shared" si="196"/>
        <v/>
      </c>
      <c r="AE193" s="280" t="str">
        <f t="shared" si="234"/>
        <v/>
      </c>
      <c r="AF193" s="281" t="str">
        <f t="shared" si="197"/>
        <v/>
      </c>
      <c r="AG193" s="280" t="str">
        <f t="shared" si="235"/>
        <v/>
      </c>
      <c r="AH193" s="281" t="str">
        <f t="shared" si="198"/>
        <v/>
      </c>
      <c r="AI193" s="280" t="str">
        <f t="shared" si="236"/>
        <v/>
      </c>
      <c r="AJ193" s="281" t="str">
        <f t="shared" si="199"/>
        <v/>
      </c>
      <c r="AK193" s="280" t="str">
        <f t="shared" si="237"/>
        <v/>
      </c>
      <c r="AL193" s="281" t="str">
        <f t="shared" si="200"/>
        <v/>
      </c>
      <c r="AM193" s="280" t="str">
        <f t="shared" si="238"/>
        <v/>
      </c>
      <c r="AN193" s="281" t="str">
        <f t="shared" si="201"/>
        <v/>
      </c>
      <c r="AO193" s="280" t="str">
        <f t="shared" si="239"/>
        <v/>
      </c>
      <c r="AP193" s="281" t="str">
        <f t="shared" si="202"/>
        <v/>
      </c>
      <c r="AQ193" s="280" t="str">
        <f t="shared" si="240"/>
        <v/>
      </c>
      <c r="AR193" s="281" t="str">
        <f t="shared" si="203"/>
        <v/>
      </c>
      <c r="AS193" s="280" t="str">
        <f t="shared" si="241"/>
        <v/>
      </c>
      <c r="AT193" s="281" t="str">
        <f t="shared" si="204"/>
        <v/>
      </c>
      <c r="AU193" s="280" t="str">
        <f t="shared" si="242"/>
        <v/>
      </c>
      <c r="AV193" s="281" t="str">
        <f t="shared" si="205"/>
        <v/>
      </c>
      <c r="AW193" s="280" t="str">
        <f t="shared" si="243"/>
        <v/>
      </c>
      <c r="AX193" s="281" t="str">
        <f t="shared" si="206"/>
        <v/>
      </c>
      <c r="AY193" s="280" t="str">
        <f t="shared" si="244"/>
        <v/>
      </c>
      <c r="AZ193" s="281" t="str">
        <f t="shared" si="207"/>
        <v/>
      </c>
      <c r="BA193" s="280" t="str">
        <f t="shared" si="245"/>
        <v/>
      </c>
      <c r="BB193" s="281" t="str">
        <f t="shared" si="208"/>
        <v/>
      </c>
      <c r="BC193" s="280" t="str">
        <f t="shared" si="246"/>
        <v/>
      </c>
      <c r="BD193" s="281" t="str">
        <f t="shared" si="209"/>
        <v/>
      </c>
      <c r="BE193" s="280" t="str">
        <f t="shared" si="247"/>
        <v/>
      </c>
      <c r="BF193" s="75" t="str">
        <f t="shared" si="255"/>
        <v/>
      </c>
      <c r="BG193" s="78" t="str">
        <f t="shared" si="248"/>
        <v/>
      </c>
      <c r="BH193" s="75" t="str">
        <f t="shared" si="256"/>
        <v/>
      </c>
      <c r="BI193" s="78" t="str">
        <f t="shared" si="249"/>
        <v/>
      </c>
      <c r="BJ193" s="75" t="str">
        <f t="shared" si="257"/>
        <v/>
      </c>
      <c r="BK193" s="78" t="str">
        <f t="shared" si="250"/>
        <v/>
      </c>
    </row>
    <row r="194" spans="1:63" s="66" customFormat="1" ht="21" hidden="1" customHeight="1">
      <c r="A194" s="238">
        <v>59</v>
      </c>
      <c r="B194" s="363"/>
      <c r="C194" s="364"/>
      <c r="D194" s="281"/>
      <c r="E194" s="280"/>
      <c r="F194" s="281"/>
      <c r="G194" s="280"/>
      <c r="H194" s="281"/>
      <c r="I194" s="280"/>
      <c r="J194" s="281"/>
      <c r="K194" s="280"/>
      <c r="L194" s="281"/>
      <c r="M194" s="280"/>
      <c r="N194" s="281"/>
      <c r="O194" s="280"/>
      <c r="P194" s="281" t="str">
        <f t="shared" si="189"/>
        <v/>
      </c>
      <c r="Q194" s="280" t="str">
        <f t="shared" si="227"/>
        <v/>
      </c>
      <c r="R194" s="281" t="str">
        <f t="shared" si="190"/>
        <v/>
      </c>
      <c r="S194" s="280" t="str">
        <f t="shared" si="228"/>
        <v/>
      </c>
      <c r="T194" s="281" t="str">
        <f t="shared" si="191"/>
        <v/>
      </c>
      <c r="U194" s="280" t="str">
        <f t="shared" si="229"/>
        <v/>
      </c>
      <c r="V194" s="281" t="str">
        <f t="shared" si="192"/>
        <v/>
      </c>
      <c r="W194" s="280" t="str">
        <f t="shared" si="230"/>
        <v/>
      </c>
      <c r="X194" s="281" t="str">
        <f t="shared" si="193"/>
        <v/>
      </c>
      <c r="Y194" s="280" t="str">
        <f t="shared" si="231"/>
        <v/>
      </c>
      <c r="Z194" s="281" t="str">
        <f t="shared" si="194"/>
        <v/>
      </c>
      <c r="AA194" s="280" t="str">
        <f t="shared" si="232"/>
        <v/>
      </c>
      <c r="AB194" s="281" t="str">
        <f t="shared" si="195"/>
        <v/>
      </c>
      <c r="AC194" s="280" t="str">
        <f t="shared" si="233"/>
        <v/>
      </c>
      <c r="AD194" s="281" t="str">
        <f t="shared" si="196"/>
        <v/>
      </c>
      <c r="AE194" s="280" t="str">
        <f t="shared" si="234"/>
        <v/>
      </c>
      <c r="AF194" s="281" t="str">
        <f t="shared" si="197"/>
        <v/>
      </c>
      <c r="AG194" s="280" t="str">
        <f t="shared" si="235"/>
        <v/>
      </c>
      <c r="AH194" s="281" t="str">
        <f t="shared" si="198"/>
        <v/>
      </c>
      <c r="AI194" s="280" t="str">
        <f t="shared" si="236"/>
        <v/>
      </c>
      <c r="AJ194" s="281" t="str">
        <f t="shared" si="199"/>
        <v/>
      </c>
      <c r="AK194" s="280" t="str">
        <f t="shared" si="237"/>
        <v/>
      </c>
      <c r="AL194" s="281" t="str">
        <f t="shared" si="200"/>
        <v/>
      </c>
      <c r="AM194" s="280" t="str">
        <f t="shared" si="238"/>
        <v/>
      </c>
      <c r="AN194" s="281" t="str">
        <f t="shared" si="201"/>
        <v/>
      </c>
      <c r="AO194" s="280" t="str">
        <f t="shared" si="239"/>
        <v/>
      </c>
      <c r="AP194" s="281" t="str">
        <f t="shared" si="202"/>
        <v/>
      </c>
      <c r="AQ194" s="280" t="str">
        <f t="shared" si="240"/>
        <v/>
      </c>
      <c r="AR194" s="281" t="str">
        <f t="shared" si="203"/>
        <v/>
      </c>
      <c r="AS194" s="280" t="str">
        <f t="shared" si="241"/>
        <v/>
      </c>
      <c r="AT194" s="281" t="str">
        <f t="shared" si="204"/>
        <v/>
      </c>
      <c r="AU194" s="280" t="str">
        <f t="shared" si="242"/>
        <v/>
      </c>
      <c r="AV194" s="281" t="str">
        <f t="shared" si="205"/>
        <v/>
      </c>
      <c r="AW194" s="280" t="str">
        <f t="shared" si="243"/>
        <v/>
      </c>
      <c r="AX194" s="281" t="str">
        <f t="shared" si="206"/>
        <v/>
      </c>
      <c r="AY194" s="280" t="str">
        <f t="shared" si="244"/>
        <v/>
      </c>
      <c r="AZ194" s="281" t="str">
        <f t="shared" si="207"/>
        <v/>
      </c>
      <c r="BA194" s="280" t="str">
        <f t="shared" si="245"/>
        <v/>
      </c>
      <c r="BB194" s="281" t="str">
        <f t="shared" si="208"/>
        <v/>
      </c>
      <c r="BC194" s="280" t="str">
        <f t="shared" si="246"/>
        <v/>
      </c>
      <c r="BD194" s="281" t="str">
        <f t="shared" si="209"/>
        <v/>
      </c>
      <c r="BE194" s="280" t="str">
        <f t="shared" si="247"/>
        <v/>
      </c>
      <c r="BF194" s="75" t="str">
        <f t="shared" si="255"/>
        <v/>
      </c>
      <c r="BG194" s="78" t="str">
        <f t="shared" si="248"/>
        <v/>
      </c>
      <c r="BH194" s="75" t="str">
        <f t="shared" si="256"/>
        <v/>
      </c>
      <c r="BI194" s="78" t="str">
        <f t="shared" si="249"/>
        <v/>
      </c>
      <c r="BJ194" s="75" t="str">
        <f t="shared" si="257"/>
        <v/>
      </c>
      <c r="BK194" s="78" t="str">
        <f t="shared" si="250"/>
        <v/>
      </c>
    </row>
    <row r="195" spans="1:63" s="66" customFormat="1" ht="21" hidden="1" customHeight="1">
      <c r="A195" s="238">
        <v>60</v>
      </c>
      <c r="B195" s="363"/>
      <c r="C195" s="364"/>
      <c r="D195" s="281"/>
      <c r="E195" s="280"/>
      <c r="F195" s="281"/>
      <c r="G195" s="280"/>
      <c r="H195" s="281"/>
      <c r="I195" s="280"/>
      <c r="J195" s="281"/>
      <c r="K195" s="280"/>
      <c r="L195" s="281"/>
      <c r="M195" s="280"/>
      <c r="N195" s="281"/>
      <c r="O195" s="280"/>
      <c r="P195" s="281" t="str">
        <f t="shared" si="189"/>
        <v/>
      </c>
      <c r="Q195" s="280" t="str">
        <f t="shared" si="227"/>
        <v/>
      </c>
      <c r="R195" s="281" t="str">
        <f t="shared" si="190"/>
        <v/>
      </c>
      <c r="S195" s="280" t="str">
        <f t="shared" si="228"/>
        <v/>
      </c>
      <c r="T195" s="281" t="str">
        <f t="shared" si="191"/>
        <v/>
      </c>
      <c r="U195" s="280" t="str">
        <f t="shared" si="229"/>
        <v/>
      </c>
      <c r="V195" s="281" t="str">
        <f t="shared" si="192"/>
        <v/>
      </c>
      <c r="W195" s="280" t="str">
        <f t="shared" si="230"/>
        <v/>
      </c>
      <c r="X195" s="281" t="str">
        <f t="shared" si="193"/>
        <v/>
      </c>
      <c r="Y195" s="280" t="str">
        <f t="shared" si="231"/>
        <v/>
      </c>
      <c r="Z195" s="281" t="str">
        <f t="shared" si="194"/>
        <v/>
      </c>
      <c r="AA195" s="280" t="str">
        <f t="shared" si="232"/>
        <v/>
      </c>
      <c r="AB195" s="281" t="str">
        <f t="shared" si="195"/>
        <v/>
      </c>
      <c r="AC195" s="280" t="str">
        <f t="shared" si="233"/>
        <v/>
      </c>
      <c r="AD195" s="281" t="str">
        <f t="shared" si="196"/>
        <v/>
      </c>
      <c r="AE195" s="280" t="str">
        <f t="shared" si="234"/>
        <v/>
      </c>
      <c r="AF195" s="281" t="str">
        <f t="shared" si="197"/>
        <v/>
      </c>
      <c r="AG195" s="280" t="str">
        <f t="shared" si="235"/>
        <v/>
      </c>
      <c r="AH195" s="281" t="str">
        <f t="shared" si="198"/>
        <v/>
      </c>
      <c r="AI195" s="280" t="str">
        <f t="shared" si="236"/>
        <v/>
      </c>
      <c r="AJ195" s="281" t="str">
        <f t="shared" si="199"/>
        <v/>
      </c>
      <c r="AK195" s="280" t="str">
        <f t="shared" si="237"/>
        <v/>
      </c>
      <c r="AL195" s="281" t="str">
        <f t="shared" si="200"/>
        <v/>
      </c>
      <c r="AM195" s="280" t="str">
        <f t="shared" si="238"/>
        <v/>
      </c>
      <c r="AN195" s="281" t="str">
        <f t="shared" si="201"/>
        <v/>
      </c>
      <c r="AO195" s="280" t="str">
        <f t="shared" si="239"/>
        <v/>
      </c>
      <c r="AP195" s="281" t="str">
        <f t="shared" si="202"/>
        <v/>
      </c>
      <c r="AQ195" s="280" t="str">
        <f t="shared" si="240"/>
        <v/>
      </c>
      <c r="AR195" s="281" t="str">
        <f t="shared" si="203"/>
        <v/>
      </c>
      <c r="AS195" s="280" t="str">
        <f t="shared" si="241"/>
        <v/>
      </c>
      <c r="AT195" s="281" t="str">
        <f t="shared" si="204"/>
        <v/>
      </c>
      <c r="AU195" s="280" t="str">
        <f t="shared" si="242"/>
        <v/>
      </c>
      <c r="AV195" s="281" t="str">
        <f t="shared" si="205"/>
        <v/>
      </c>
      <c r="AW195" s="280" t="str">
        <f t="shared" si="243"/>
        <v/>
      </c>
      <c r="AX195" s="281" t="str">
        <f t="shared" si="206"/>
        <v/>
      </c>
      <c r="AY195" s="280" t="str">
        <f t="shared" si="244"/>
        <v/>
      </c>
      <c r="AZ195" s="281" t="str">
        <f t="shared" si="207"/>
        <v/>
      </c>
      <c r="BA195" s="280" t="str">
        <f t="shared" si="245"/>
        <v/>
      </c>
      <c r="BB195" s="281" t="str">
        <f t="shared" si="208"/>
        <v/>
      </c>
      <c r="BC195" s="280" t="str">
        <f t="shared" si="246"/>
        <v/>
      </c>
      <c r="BD195" s="281" t="str">
        <f t="shared" si="209"/>
        <v/>
      </c>
      <c r="BE195" s="280" t="str">
        <f t="shared" si="247"/>
        <v/>
      </c>
      <c r="BF195" s="75" t="str">
        <f t="shared" si="255"/>
        <v/>
      </c>
      <c r="BG195" s="78" t="str">
        <f t="shared" si="248"/>
        <v/>
      </c>
      <c r="BH195" s="75" t="str">
        <f t="shared" si="256"/>
        <v/>
      </c>
      <c r="BI195" s="78" t="str">
        <f t="shared" si="249"/>
        <v/>
      </c>
      <c r="BJ195" s="75" t="str">
        <f t="shared" si="257"/>
        <v/>
      </c>
      <c r="BK195" s="78" t="str">
        <f t="shared" si="250"/>
        <v/>
      </c>
    </row>
    <row r="196" spans="1:63" s="66" customFormat="1" ht="21" hidden="1" customHeight="1">
      <c r="A196" s="238">
        <v>61</v>
      </c>
      <c r="B196" s="363"/>
      <c r="C196" s="364"/>
      <c r="D196" s="281"/>
      <c r="E196" s="280"/>
      <c r="F196" s="281"/>
      <c r="G196" s="280"/>
      <c r="H196" s="281"/>
      <c r="I196" s="280"/>
      <c r="J196" s="281"/>
      <c r="K196" s="280"/>
      <c r="L196" s="281"/>
      <c r="M196" s="280"/>
      <c r="N196" s="281"/>
      <c r="O196" s="280"/>
      <c r="P196" s="281" t="str">
        <f t="shared" si="189"/>
        <v/>
      </c>
      <c r="Q196" s="280" t="str">
        <f t="shared" si="227"/>
        <v/>
      </c>
      <c r="R196" s="281" t="str">
        <f t="shared" si="190"/>
        <v/>
      </c>
      <c r="S196" s="280" t="str">
        <f t="shared" si="228"/>
        <v/>
      </c>
      <c r="T196" s="281" t="str">
        <f t="shared" si="191"/>
        <v/>
      </c>
      <c r="U196" s="280" t="str">
        <f t="shared" si="229"/>
        <v/>
      </c>
      <c r="V196" s="281" t="str">
        <f t="shared" si="192"/>
        <v/>
      </c>
      <c r="W196" s="280" t="str">
        <f t="shared" si="230"/>
        <v/>
      </c>
      <c r="X196" s="281" t="str">
        <f t="shared" si="193"/>
        <v/>
      </c>
      <c r="Y196" s="280" t="str">
        <f t="shared" si="231"/>
        <v/>
      </c>
      <c r="Z196" s="281" t="str">
        <f t="shared" si="194"/>
        <v/>
      </c>
      <c r="AA196" s="280" t="str">
        <f t="shared" si="232"/>
        <v/>
      </c>
      <c r="AB196" s="281" t="str">
        <f t="shared" si="195"/>
        <v/>
      </c>
      <c r="AC196" s="280" t="str">
        <f t="shared" si="233"/>
        <v/>
      </c>
      <c r="AD196" s="281" t="str">
        <f t="shared" si="196"/>
        <v/>
      </c>
      <c r="AE196" s="280" t="str">
        <f t="shared" si="234"/>
        <v/>
      </c>
      <c r="AF196" s="281" t="str">
        <f t="shared" si="197"/>
        <v/>
      </c>
      <c r="AG196" s="280" t="str">
        <f t="shared" si="235"/>
        <v/>
      </c>
      <c r="AH196" s="281" t="str">
        <f t="shared" si="198"/>
        <v/>
      </c>
      <c r="AI196" s="280" t="str">
        <f t="shared" si="236"/>
        <v/>
      </c>
      <c r="AJ196" s="281" t="str">
        <f t="shared" si="199"/>
        <v/>
      </c>
      <c r="AK196" s="280" t="str">
        <f t="shared" si="237"/>
        <v/>
      </c>
      <c r="AL196" s="281" t="str">
        <f t="shared" si="200"/>
        <v/>
      </c>
      <c r="AM196" s="280" t="str">
        <f t="shared" si="238"/>
        <v/>
      </c>
      <c r="AN196" s="281" t="str">
        <f t="shared" si="201"/>
        <v/>
      </c>
      <c r="AO196" s="280" t="str">
        <f t="shared" si="239"/>
        <v/>
      </c>
      <c r="AP196" s="281" t="str">
        <f t="shared" si="202"/>
        <v/>
      </c>
      <c r="AQ196" s="280" t="str">
        <f t="shared" si="240"/>
        <v/>
      </c>
      <c r="AR196" s="281" t="str">
        <f t="shared" si="203"/>
        <v/>
      </c>
      <c r="AS196" s="280" t="str">
        <f t="shared" si="241"/>
        <v/>
      </c>
      <c r="AT196" s="281" t="str">
        <f t="shared" si="204"/>
        <v/>
      </c>
      <c r="AU196" s="280" t="str">
        <f t="shared" si="242"/>
        <v/>
      </c>
      <c r="AV196" s="281" t="str">
        <f t="shared" si="205"/>
        <v/>
      </c>
      <c r="AW196" s="280" t="str">
        <f t="shared" si="243"/>
        <v/>
      </c>
      <c r="AX196" s="281" t="str">
        <f t="shared" si="206"/>
        <v/>
      </c>
      <c r="AY196" s="280" t="str">
        <f t="shared" si="244"/>
        <v/>
      </c>
      <c r="AZ196" s="281" t="str">
        <f t="shared" si="207"/>
        <v/>
      </c>
      <c r="BA196" s="280" t="str">
        <f t="shared" si="245"/>
        <v/>
      </c>
      <c r="BB196" s="281" t="str">
        <f t="shared" si="208"/>
        <v/>
      </c>
      <c r="BC196" s="280" t="str">
        <f t="shared" si="246"/>
        <v/>
      </c>
      <c r="BD196" s="281" t="str">
        <f t="shared" si="209"/>
        <v/>
      </c>
      <c r="BE196" s="280" t="str">
        <f t="shared" si="247"/>
        <v/>
      </c>
      <c r="BF196" s="75" t="str">
        <f t="shared" si="255"/>
        <v/>
      </c>
      <c r="BG196" s="78" t="str">
        <f t="shared" si="248"/>
        <v/>
      </c>
      <c r="BH196" s="75" t="str">
        <f t="shared" si="256"/>
        <v/>
      </c>
      <c r="BI196" s="78" t="str">
        <f t="shared" si="249"/>
        <v/>
      </c>
      <c r="BJ196" s="75" t="str">
        <f t="shared" si="257"/>
        <v/>
      </c>
      <c r="BK196" s="78" t="str">
        <f t="shared" si="250"/>
        <v/>
      </c>
    </row>
    <row r="197" spans="1:63" s="66" customFormat="1" ht="21" hidden="1" customHeight="1">
      <c r="A197" s="238">
        <v>62</v>
      </c>
      <c r="B197" s="363"/>
      <c r="C197" s="364"/>
      <c r="D197" s="281"/>
      <c r="E197" s="280"/>
      <c r="F197" s="281"/>
      <c r="G197" s="280"/>
      <c r="H197" s="281"/>
      <c r="I197" s="280"/>
      <c r="J197" s="281"/>
      <c r="K197" s="280"/>
      <c r="L197" s="281"/>
      <c r="M197" s="280"/>
      <c r="N197" s="281"/>
      <c r="O197" s="280"/>
      <c r="P197" s="281" t="str">
        <f t="shared" si="189"/>
        <v/>
      </c>
      <c r="Q197" s="280" t="str">
        <f t="shared" si="227"/>
        <v/>
      </c>
      <c r="R197" s="281" t="str">
        <f t="shared" si="190"/>
        <v/>
      </c>
      <c r="S197" s="280" t="str">
        <f t="shared" si="228"/>
        <v/>
      </c>
      <c r="T197" s="281" t="str">
        <f t="shared" si="191"/>
        <v/>
      </c>
      <c r="U197" s="280" t="str">
        <f t="shared" si="229"/>
        <v/>
      </c>
      <c r="V197" s="281" t="str">
        <f t="shared" si="192"/>
        <v/>
      </c>
      <c r="W197" s="280" t="str">
        <f t="shared" si="230"/>
        <v/>
      </c>
      <c r="X197" s="281" t="str">
        <f t="shared" si="193"/>
        <v/>
      </c>
      <c r="Y197" s="280" t="str">
        <f t="shared" si="231"/>
        <v/>
      </c>
      <c r="Z197" s="281" t="str">
        <f t="shared" si="194"/>
        <v/>
      </c>
      <c r="AA197" s="280" t="str">
        <f t="shared" si="232"/>
        <v/>
      </c>
      <c r="AB197" s="281" t="str">
        <f t="shared" si="195"/>
        <v/>
      </c>
      <c r="AC197" s="280" t="str">
        <f t="shared" si="233"/>
        <v/>
      </c>
      <c r="AD197" s="281" t="str">
        <f t="shared" si="196"/>
        <v/>
      </c>
      <c r="AE197" s="280" t="str">
        <f t="shared" si="234"/>
        <v/>
      </c>
      <c r="AF197" s="281" t="str">
        <f t="shared" si="197"/>
        <v/>
      </c>
      <c r="AG197" s="280" t="str">
        <f t="shared" si="235"/>
        <v/>
      </c>
      <c r="AH197" s="281" t="str">
        <f t="shared" si="198"/>
        <v/>
      </c>
      <c r="AI197" s="280" t="str">
        <f t="shared" si="236"/>
        <v/>
      </c>
      <c r="AJ197" s="281" t="str">
        <f t="shared" si="199"/>
        <v/>
      </c>
      <c r="AK197" s="280" t="str">
        <f t="shared" si="237"/>
        <v/>
      </c>
      <c r="AL197" s="281" t="str">
        <f t="shared" si="200"/>
        <v/>
      </c>
      <c r="AM197" s="280" t="str">
        <f t="shared" si="238"/>
        <v/>
      </c>
      <c r="AN197" s="281" t="str">
        <f t="shared" si="201"/>
        <v/>
      </c>
      <c r="AO197" s="280" t="str">
        <f t="shared" si="239"/>
        <v/>
      </c>
      <c r="AP197" s="281" t="str">
        <f t="shared" si="202"/>
        <v/>
      </c>
      <c r="AQ197" s="280" t="str">
        <f t="shared" si="240"/>
        <v/>
      </c>
      <c r="AR197" s="281" t="str">
        <f t="shared" si="203"/>
        <v/>
      </c>
      <c r="AS197" s="280" t="str">
        <f t="shared" si="241"/>
        <v/>
      </c>
      <c r="AT197" s="281" t="str">
        <f t="shared" si="204"/>
        <v/>
      </c>
      <c r="AU197" s="280" t="str">
        <f t="shared" si="242"/>
        <v/>
      </c>
      <c r="AV197" s="281" t="str">
        <f t="shared" si="205"/>
        <v/>
      </c>
      <c r="AW197" s="280" t="str">
        <f t="shared" si="243"/>
        <v/>
      </c>
      <c r="AX197" s="281" t="str">
        <f t="shared" si="206"/>
        <v/>
      </c>
      <c r="AY197" s="280" t="str">
        <f t="shared" si="244"/>
        <v/>
      </c>
      <c r="AZ197" s="281" t="str">
        <f t="shared" si="207"/>
        <v/>
      </c>
      <c r="BA197" s="280" t="str">
        <f t="shared" si="245"/>
        <v/>
      </c>
      <c r="BB197" s="281" t="str">
        <f t="shared" si="208"/>
        <v/>
      </c>
      <c r="BC197" s="280" t="str">
        <f t="shared" si="246"/>
        <v/>
      </c>
      <c r="BD197" s="281" t="str">
        <f t="shared" si="209"/>
        <v/>
      </c>
      <c r="BE197" s="280" t="str">
        <f t="shared" si="247"/>
        <v/>
      </c>
      <c r="BF197" s="75" t="str">
        <f t="shared" si="255"/>
        <v/>
      </c>
      <c r="BG197" s="78" t="str">
        <f t="shared" si="248"/>
        <v/>
      </c>
      <c r="BH197" s="75" t="str">
        <f t="shared" si="256"/>
        <v/>
      </c>
      <c r="BI197" s="78" t="str">
        <f t="shared" si="249"/>
        <v/>
      </c>
      <c r="BJ197" s="75" t="str">
        <f t="shared" si="257"/>
        <v/>
      </c>
      <c r="BK197" s="78" t="str">
        <f t="shared" si="250"/>
        <v/>
      </c>
    </row>
    <row r="198" spans="1:63" s="66" customFormat="1" ht="21" hidden="1" customHeight="1">
      <c r="A198" s="238">
        <v>63</v>
      </c>
      <c r="B198" s="363"/>
      <c r="C198" s="364"/>
      <c r="D198" s="281"/>
      <c r="E198" s="280"/>
      <c r="F198" s="281"/>
      <c r="G198" s="280"/>
      <c r="H198" s="281"/>
      <c r="I198" s="280"/>
      <c r="J198" s="281"/>
      <c r="K198" s="280"/>
      <c r="L198" s="281"/>
      <c r="M198" s="280"/>
      <c r="N198" s="281"/>
      <c r="O198" s="280"/>
      <c r="P198" s="281" t="str">
        <f t="shared" si="189"/>
        <v/>
      </c>
      <c r="Q198" s="280" t="str">
        <f t="shared" si="227"/>
        <v/>
      </c>
      <c r="R198" s="281" t="str">
        <f t="shared" si="190"/>
        <v/>
      </c>
      <c r="S198" s="280" t="str">
        <f t="shared" si="228"/>
        <v/>
      </c>
      <c r="T198" s="281" t="str">
        <f t="shared" si="191"/>
        <v/>
      </c>
      <c r="U198" s="280" t="str">
        <f t="shared" si="229"/>
        <v/>
      </c>
      <c r="V198" s="281" t="str">
        <f t="shared" si="192"/>
        <v/>
      </c>
      <c r="W198" s="280" t="str">
        <f t="shared" si="230"/>
        <v/>
      </c>
      <c r="X198" s="281" t="str">
        <f t="shared" si="193"/>
        <v/>
      </c>
      <c r="Y198" s="280" t="str">
        <f t="shared" si="231"/>
        <v/>
      </c>
      <c r="Z198" s="281" t="str">
        <f t="shared" si="194"/>
        <v/>
      </c>
      <c r="AA198" s="280" t="str">
        <f t="shared" si="232"/>
        <v/>
      </c>
      <c r="AB198" s="281" t="str">
        <f t="shared" si="195"/>
        <v/>
      </c>
      <c r="AC198" s="280" t="str">
        <f t="shared" si="233"/>
        <v/>
      </c>
      <c r="AD198" s="281" t="str">
        <f t="shared" si="196"/>
        <v/>
      </c>
      <c r="AE198" s="280" t="str">
        <f t="shared" si="234"/>
        <v/>
      </c>
      <c r="AF198" s="281" t="str">
        <f t="shared" si="197"/>
        <v/>
      </c>
      <c r="AG198" s="280" t="str">
        <f t="shared" si="235"/>
        <v/>
      </c>
      <c r="AH198" s="281" t="str">
        <f t="shared" si="198"/>
        <v/>
      </c>
      <c r="AI198" s="280" t="str">
        <f t="shared" si="236"/>
        <v/>
      </c>
      <c r="AJ198" s="281" t="str">
        <f t="shared" si="199"/>
        <v/>
      </c>
      <c r="AK198" s="280" t="str">
        <f t="shared" si="237"/>
        <v/>
      </c>
      <c r="AL198" s="281" t="str">
        <f t="shared" si="200"/>
        <v/>
      </c>
      <c r="AM198" s="280" t="str">
        <f t="shared" si="238"/>
        <v/>
      </c>
      <c r="AN198" s="281" t="str">
        <f t="shared" si="201"/>
        <v/>
      </c>
      <c r="AO198" s="280" t="str">
        <f t="shared" si="239"/>
        <v/>
      </c>
      <c r="AP198" s="281" t="str">
        <f t="shared" si="202"/>
        <v/>
      </c>
      <c r="AQ198" s="280" t="str">
        <f t="shared" si="240"/>
        <v/>
      </c>
      <c r="AR198" s="281" t="str">
        <f t="shared" si="203"/>
        <v/>
      </c>
      <c r="AS198" s="280" t="str">
        <f t="shared" si="241"/>
        <v/>
      </c>
      <c r="AT198" s="281" t="str">
        <f t="shared" si="204"/>
        <v/>
      </c>
      <c r="AU198" s="280" t="str">
        <f t="shared" si="242"/>
        <v/>
      </c>
      <c r="AV198" s="281" t="str">
        <f t="shared" si="205"/>
        <v/>
      </c>
      <c r="AW198" s="280" t="str">
        <f t="shared" si="243"/>
        <v/>
      </c>
      <c r="AX198" s="281" t="str">
        <f t="shared" si="206"/>
        <v/>
      </c>
      <c r="AY198" s="280" t="str">
        <f t="shared" si="244"/>
        <v/>
      </c>
      <c r="AZ198" s="281" t="str">
        <f t="shared" si="207"/>
        <v/>
      </c>
      <c r="BA198" s="280" t="str">
        <f t="shared" si="245"/>
        <v/>
      </c>
      <c r="BB198" s="281" t="str">
        <f t="shared" si="208"/>
        <v/>
      </c>
      <c r="BC198" s="280" t="str">
        <f t="shared" si="246"/>
        <v/>
      </c>
      <c r="BD198" s="281" t="str">
        <f t="shared" si="209"/>
        <v/>
      </c>
      <c r="BE198" s="280" t="str">
        <f t="shared" si="247"/>
        <v/>
      </c>
      <c r="BF198" s="75" t="str">
        <f t="shared" si="255"/>
        <v/>
      </c>
      <c r="BG198" s="78" t="str">
        <f t="shared" si="248"/>
        <v/>
      </c>
      <c r="BH198" s="75" t="str">
        <f t="shared" si="256"/>
        <v/>
      </c>
      <c r="BI198" s="78" t="str">
        <f t="shared" si="249"/>
        <v/>
      </c>
      <c r="BJ198" s="75" t="str">
        <f t="shared" si="257"/>
        <v/>
      </c>
      <c r="BK198" s="78" t="str">
        <f t="shared" si="250"/>
        <v/>
      </c>
    </row>
    <row r="199" spans="1:63" s="66" customFormat="1" ht="21" hidden="1" customHeight="1">
      <c r="A199" s="238">
        <v>64</v>
      </c>
      <c r="B199" s="363"/>
      <c r="C199" s="364"/>
      <c r="D199" s="281"/>
      <c r="E199" s="280"/>
      <c r="F199" s="281"/>
      <c r="G199" s="280"/>
      <c r="H199" s="281"/>
      <c r="I199" s="280"/>
      <c r="J199" s="281"/>
      <c r="K199" s="280"/>
      <c r="L199" s="281"/>
      <c r="M199" s="280"/>
      <c r="N199" s="281"/>
      <c r="O199" s="280"/>
      <c r="P199" s="281" t="str">
        <f t="shared" si="189"/>
        <v/>
      </c>
      <c r="Q199" s="280" t="str">
        <f t="shared" si="227"/>
        <v/>
      </c>
      <c r="R199" s="281" t="str">
        <f t="shared" si="190"/>
        <v/>
      </c>
      <c r="S199" s="280" t="str">
        <f t="shared" si="228"/>
        <v/>
      </c>
      <c r="T199" s="281" t="str">
        <f t="shared" si="191"/>
        <v/>
      </c>
      <c r="U199" s="280" t="str">
        <f t="shared" si="229"/>
        <v/>
      </c>
      <c r="V199" s="281" t="str">
        <f t="shared" si="192"/>
        <v/>
      </c>
      <c r="W199" s="280" t="str">
        <f t="shared" si="230"/>
        <v/>
      </c>
      <c r="X199" s="281" t="str">
        <f t="shared" si="193"/>
        <v/>
      </c>
      <c r="Y199" s="280" t="str">
        <f t="shared" si="231"/>
        <v/>
      </c>
      <c r="Z199" s="281" t="str">
        <f t="shared" si="194"/>
        <v/>
      </c>
      <c r="AA199" s="280" t="str">
        <f t="shared" si="232"/>
        <v/>
      </c>
      <c r="AB199" s="281" t="str">
        <f t="shared" si="195"/>
        <v/>
      </c>
      <c r="AC199" s="280" t="str">
        <f t="shared" si="233"/>
        <v/>
      </c>
      <c r="AD199" s="281" t="str">
        <f t="shared" si="196"/>
        <v/>
      </c>
      <c r="AE199" s="280" t="str">
        <f t="shared" si="234"/>
        <v/>
      </c>
      <c r="AF199" s="281" t="str">
        <f t="shared" si="197"/>
        <v/>
      </c>
      <c r="AG199" s="280" t="str">
        <f t="shared" si="235"/>
        <v/>
      </c>
      <c r="AH199" s="281" t="str">
        <f t="shared" si="198"/>
        <v/>
      </c>
      <c r="AI199" s="280" t="str">
        <f t="shared" si="236"/>
        <v/>
      </c>
      <c r="AJ199" s="281" t="str">
        <f t="shared" si="199"/>
        <v/>
      </c>
      <c r="AK199" s="280" t="str">
        <f t="shared" si="237"/>
        <v/>
      </c>
      <c r="AL199" s="281" t="str">
        <f t="shared" si="200"/>
        <v/>
      </c>
      <c r="AM199" s="280" t="str">
        <f t="shared" si="238"/>
        <v/>
      </c>
      <c r="AN199" s="281" t="str">
        <f t="shared" si="201"/>
        <v/>
      </c>
      <c r="AO199" s="280" t="str">
        <f t="shared" si="239"/>
        <v/>
      </c>
      <c r="AP199" s="281" t="str">
        <f t="shared" si="202"/>
        <v/>
      </c>
      <c r="AQ199" s="280" t="str">
        <f t="shared" si="240"/>
        <v/>
      </c>
      <c r="AR199" s="281" t="str">
        <f t="shared" si="203"/>
        <v/>
      </c>
      <c r="AS199" s="280" t="str">
        <f t="shared" si="241"/>
        <v/>
      </c>
      <c r="AT199" s="281" t="str">
        <f t="shared" si="204"/>
        <v/>
      </c>
      <c r="AU199" s="280" t="str">
        <f t="shared" si="242"/>
        <v/>
      </c>
      <c r="AV199" s="281" t="str">
        <f t="shared" si="205"/>
        <v/>
      </c>
      <c r="AW199" s="280" t="str">
        <f t="shared" si="243"/>
        <v/>
      </c>
      <c r="AX199" s="281" t="str">
        <f t="shared" si="206"/>
        <v/>
      </c>
      <c r="AY199" s="280" t="str">
        <f t="shared" si="244"/>
        <v/>
      </c>
      <c r="AZ199" s="281" t="str">
        <f t="shared" si="207"/>
        <v/>
      </c>
      <c r="BA199" s="280" t="str">
        <f t="shared" si="245"/>
        <v/>
      </c>
      <c r="BB199" s="281" t="str">
        <f t="shared" si="208"/>
        <v/>
      </c>
      <c r="BC199" s="280" t="str">
        <f t="shared" si="246"/>
        <v/>
      </c>
      <c r="BD199" s="281" t="str">
        <f t="shared" si="209"/>
        <v/>
      </c>
      <c r="BE199" s="280" t="str">
        <f t="shared" si="247"/>
        <v/>
      </c>
      <c r="BF199" s="75" t="str">
        <f t="shared" si="255"/>
        <v/>
      </c>
      <c r="BG199" s="78" t="str">
        <f t="shared" si="248"/>
        <v/>
      </c>
      <c r="BH199" s="75" t="str">
        <f t="shared" si="256"/>
        <v/>
      </c>
      <c r="BI199" s="78" t="str">
        <f t="shared" si="249"/>
        <v/>
      </c>
      <c r="BJ199" s="75" t="str">
        <f t="shared" si="257"/>
        <v/>
      </c>
      <c r="BK199" s="78" t="str">
        <f t="shared" si="250"/>
        <v/>
      </c>
    </row>
    <row r="200" spans="1:63" s="66" customFormat="1" ht="21" hidden="1" customHeight="1">
      <c r="A200" s="238">
        <v>65</v>
      </c>
      <c r="B200" s="363"/>
      <c r="C200" s="364"/>
      <c r="D200" s="281"/>
      <c r="E200" s="280"/>
      <c r="F200" s="281"/>
      <c r="G200" s="280"/>
      <c r="H200" s="281"/>
      <c r="I200" s="280"/>
      <c r="J200" s="281"/>
      <c r="K200" s="280"/>
      <c r="L200" s="281"/>
      <c r="M200" s="280"/>
      <c r="N200" s="281"/>
      <c r="O200" s="280"/>
      <c r="P200" s="281" t="str">
        <f t="shared" ref="P200:P263" si="258">IF($P$8="Habilitado",IF($B200="","",ROUND(VLOOKUP($B200,OFERENTE_7,5,FALSE),2)),"")</f>
        <v/>
      </c>
      <c r="Q200" s="280" t="str">
        <f t="shared" si="227"/>
        <v/>
      </c>
      <c r="R200" s="281" t="str">
        <f t="shared" ref="R200:R263" si="259">IF($R$8="Habilitado",IF($B200="","",ROUND(VLOOKUP($B200,OFERENTE_8,5,FALSE),2)),"")</f>
        <v/>
      </c>
      <c r="S200" s="280" t="str">
        <f t="shared" si="228"/>
        <v/>
      </c>
      <c r="T200" s="281" t="str">
        <f t="shared" ref="T200:T263" si="260">IF($T$8="Habilitado",IF($B200="","",ROUND(VLOOKUP($B200,OFERENTE_9,5,FALSE),2)),"")</f>
        <v/>
      </c>
      <c r="U200" s="280" t="str">
        <f t="shared" si="229"/>
        <v/>
      </c>
      <c r="V200" s="281" t="str">
        <f t="shared" ref="V200:V263" si="261">IF($V$8="Habilitado",IF($B200="","",ROUND(VLOOKUP($B200,OFERENTE_10,5,FALSE),2)),"")</f>
        <v/>
      </c>
      <c r="W200" s="280" t="str">
        <f t="shared" si="230"/>
        <v/>
      </c>
      <c r="X200" s="281" t="str">
        <f t="shared" ref="X200:X263" si="262">IF($X$8="Habilitado",IF($B200="","",ROUND(VLOOKUP($B200,OFERENTE_11,5,FALSE),2)),"")</f>
        <v/>
      </c>
      <c r="Y200" s="280" t="str">
        <f t="shared" si="231"/>
        <v/>
      </c>
      <c r="Z200" s="281" t="str">
        <f t="shared" ref="Z200:Z263" si="263">IF($Z$8="Habilitado",IF($B200="","",ROUND(VLOOKUP($B200,OFERENTE_12,5,FALSE),2)),"")</f>
        <v/>
      </c>
      <c r="AA200" s="280" t="str">
        <f t="shared" si="232"/>
        <v/>
      </c>
      <c r="AB200" s="281" t="str">
        <f t="shared" ref="AB200:AB263" si="264">IF($AB$8="Habilitado",IF($B200="","",ROUND(VLOOKUP($B200,OFERENTE_13,5,FALSE),2)),"")</f>
        <v/>
      </c>
      <c r="AC200" s="280" t="str">
        <f t="shared" si="233"/>
        <v/>
      </c>
      <c r="AD200" s="281" t="str">
        <f t="shared" ref="AD200:AD263" si="265">IF($AD$8="Habilitado",IF($B200="","",ROUND(VLOOKUP($B200,OFERENTE_14,5,FALSE),2)),"")</f>
        <v/>
      </c>
      <c r="AE200" s="280" t="str">
        <f t="shared" si="234"/>
        <v/>
      </c>
      <c r="AF200" s="281" t="str">
        <f t="shared" ref="AF200:AF263" si="266">IF($AF$8="Habilitado",IF($B200="","",ROUND(VLOOKUP($B200,OFERENTE_15,5,FALSE),2)),"")</f>
        <v/>
      </c>
      <c r="AG200" s="280" t="str">
        <f t="shared" si="235"/>
        <v/>
      </c>
      <c r="AH200" s="281" t="str">
        <f t="shared" ref="AH200:AH263" si="267">IF($AH$8="Habilitado",IF($B200="","",ROUND(VLOOKUP($B200,OFERENTE_16,5,FALSE),2)),"")</f>
        <v/>
      </c>
      <c r="AI200" s="280" t="str">
        <f t="shared" si="236"/>
        <v/>
      </c>
      <c r="AJ200" s="281" t="str">
        <f t="shared" ref="AJ200:AJ263" si="268">IF($AJ$8="Habilitado",IF($B200="","",ROUND(VLOOKUP($B200,OFERENTE_17,5,FALSE),2)),"")</f>
        <v/>
      </c>
      <c r="AK200" s="280" t="str">
        <f t="shared" si="237"/>
        <v/>
      </c>
      <c r="AL200" s="281" t="str">
        <f t="shared" ref="AL200:AL263" si="269">IF($AL$8="Habilitado",IF($B200="","",ROUND(VLOOKUP($B200,OFERENTE_18,5,FALSE),2)),"")</f>
        <v/>
      </c>
      <c r="AM200" s="280" t="str">
        <f t="shared" si="238"/>
        <v/>
      </c>
      <c r="AN200" s="281" t="str">
        <f t="shared" ref="AN200:AN263" si="270">IF($AN$8="Habilitado",IF($B200="","",ROUND(VLOOKUP($B200,OFERENTE_19,5,FALSE),2)),"")</f>
        <v/>
      </c>
      <c r="AO200" s="280" t="str">
        <f t="shared" si="239"/>
        <v/>
      </c>
      <c r="AP200" s="281" t="str">
        <f t="shared" ref="AP200:AP263" si="271">IF($AP$8="Habilitado",IF($B200="","",ROUND(VLOOKUP($B200,OFERENTE_20,5,FALSE),2)),"")</f>
        <v/>
      </c>
      <c r="AQ200" s="280" t="str">
        <f t="shared" si="240"/>
        <v/>
      </c>
      <c r="AR200" s="281" t="str">
        <f t="shared" ref="AR200:AR263" si="272">IF($AR$8="Habilitado",IF($B200="","",ROUND(VLOOKUP($B200,OFERENTE_21,5,FALSE),2)),"")</f>
        <v/>
      </c>
      <c r="AS200" s="280" t="str">
        <f t="shared" si="241"/>
        <v/>
      </c>
      <c r="AT200" s="281" t="str">
        <f t="shared" ref="AT200:AT263" si="273">IF($AT$8="Habilitado",IF($B200="","",ROUND(VLOOKUP($B200,OFERENTE_22,5,FALSE),2)),"")</f>
        <v/>
      </c>
      <c r="AU200" s="280" t="str">
        <f t="shared" si="242"/>
        <v/>
      </c>
      <c r="AV200" s="281" t="str">
        <f t="shared" ref="AV200:AV263" si="274">IF($AV$8="Habilitado",IF($B200="","",ROUND(VLOOKUP($B200,OFERENTE_23,5,FALSE),2)),"")</f>
        <v/>
      </c>
      <c r="AW200" s="280" t="str">
        <f t="shared" si="243"/>
        <v/>
      </c>
      <c r="AX200" s="281" t="str">
        <f t="shared" ref="AX200:AX263" si="275">IF($AX$8="Habilitado",IF($B200="","",ROUND(VLOOKUP($B200,OFERENTE_24,5,FALSE),2)),"")</f>
        <v/>
      </c>
      <c r="AY200" s="280" t="str">
        <f t="shared" si="244"/>
        <v/>
      </c>
      <c r="AZ200" s="281" t="str">
        <f t="shared" ref="AZ200:AZ263" si="276">IF($AZ$8="Habilitado",IF($B200="","",ROUND(VLOOKUP($B200,OFERENTE_25,5,FALSE),2)),"")</f>
        <v/>
      </c>
      <c r="BA200" s="280" t="str">
        <f t="shared" si="245"/>
        <v/>
      </c>
      <c r="BB200" s="281" t="str">
        <f t="shared" ref="BB200:BB263" si="277">IF($BB$8="Habilitado",IF($B200="","",ROUND(VLOOKUP($B200,OFERENTE_26,5,FALSE),2)),"")</f>
        <v/>
      </c>
      <c r="BC200" s="280" t="str">
        <f t="shared" si="246"/>
        <v/>
      </c>
      <c r="BD200" s="281" t="str">
        <f t="shared" ref="BD200:BD263" si="278">IF($BD$8="Habilitado",IF($B200="","",ROUND(VLOOKUP($B200,OFERENTE_27,5,FALSE),2)),"")</f>
        <v/>
      </c>
      <c r="BE200" s="280" t="str">
        <f t="shared" si="247"/>
        <v/>
      </c>
      <c r="BF200" s="75" t="str">
        <f t="shared" ref="BF200:BF225" si="279">IF($BF$8="Habilitado",IF($B200="","",ROUND(VLOOKUP($B200,UNITARIO_28,5,FALSE),2)),"")</f>
        <v/>
      </c>
      <c r="BG200" s="78" t="str">
        <f t="shared" si="248"/>
        <v/>
      </c>
      <c r="BH200" s="75" t="str">
        <f t="shared" ref="BH200:BH225" si="280">IF($BH$8="Habilitado",IF($B200="","",ROUND(VLOOKUP($B200,UNITARIO_29,5,FALSE),2)),"")</f>
        <v/>
      </c>
      <c r="BI200" s="78" t="str">
        <f t="shared" si="249"/>
        <v/>
      </c>
      <c r="BJ200" s="75" t="str">
        <f t="shared" ref="BJ200:BJ225" si="281">IF($BJ$8="Habilitado",IF($B200="","",ROUND(VLOOKUP($B200,UNITARIO_30,5,FALSE),2)),"")</f>
        <v/>
      </c>
      <c r="BK200" s="78" t="str">
        <f t="shared" si="250"/>
        <v/>
      </c>
    </row>
    <row r="201" spans="1:63" s="66" customFormat="1" ht="21" hidden="1" customHeight="1">
      <c r="A201" s="238">
        <v>66</v>
      </c>
      <c r="B201" s="363"/>
      <c r="C201" s="364"/>
      <c r="D201" s="281"/>
      <c r="E201" s="280"/>
      <c r="F201" s="281"/>
      <c r="G201" s="280"/>
      <c r="H201" s="281"/>
      <c r="I201" s="280"/>
      <c r="J201" s="281"/>
      <c r="K201" s="280"/>
      <c r="L201" s="281"/>
      <c r="M201" s="280"/>
      <c r="N201" s="281"/>
      <c r="O201" s="280"/>
      <c r="P201" s="281" t="str">
        <f t="shared" si="258"/>
        <v/>
      </c>
      <c r="Q201" s="280" t="str">
        <f t="shared" ref="Q201:Q225" si="282">IF($B201="","",IF(P201="","",IF($L$4="Media aritmética",(P201&lt;=$C201)*($H$5/$C$5)+(P201&gt;$C201)*0,IF(AND(ROUND(AVERAGE($D201,$F201,$H201,$J201,$L201,$N201,$P201,$R201,$T201,$V201,$X201,$Z201,$AB201,$AD201,$AF201,$AH201,$AJ201,AL201,AN201,AP201,AR201,AT201,AV201,AX201,AZ201,BB201,BD201,BF201,BH201,BJ201),2)-$C201/2&lt;=P201,(ROUND(AVERAGE($D201,$F201,$H201,$J201,$L201,$N201,$P201,$R201,$T201,$V201,$X201,$Z201,$AB201,$AD201,$AF201,$AH201,$AJ201,AL201,AN201,AP201,AR201,AT201,AV201,AX201,AZ201,BB201,BD201,BF201,BH201,BJ201),2)+$C201/2&gt;P201)),($H$5/$C$5),0))))</f>
        <v/>
      </c>
      <c r="R201" s="281" t="str">
        <f t="shared" si="259"/>
        <v/>
      </c>
      <c r="S201" s="280" t="str">
        <f t="shared" ref="S201:S225" si="283">IF($B201="","",IF(R201="","",IF($L$4="Media aritmética",(R201&lt;=$C201)*($H$5/$C$5)+(R201&gt;$C201)*0,IF(AND(ROUND(AVERAGE($D201,$F201,$H201,$J201,$L201,$N201,$P201,$R201,$T201,$V201,$X201,$Z201,$AB201,$AD201,$AF201,$AH201,$AJ201,AL201,AN201,AP201,AR201,AT201,AV201,AX201,AZ201,BB201,BD201,BF201,BH201,BJ201),2)-$C201/2&lt;=R201,(ROUND(AVERAGE($D201,$F201,$H201,$J201,$L201,$N201,$P201,$R201,$T201,$V201,$X201,$Z201,$AB201,$AD201,$AF201,$AH201,$AJ201,AL201,AN201,AP201,AR201,AT201,AV201,AX201,AZ201,BB201,BD201,BF201,BH201,BJ201),2)+$C201/2&gt;R201)),($H$5/$C$5),0))))</f>
        <v/>
      </c>
      <c r="T201" s="281" t="str">
        <f t="shared" si="260"/>
        <v/>
      </c>
      <c r="U201" s="280" t="str">
        <f t="shared" ref="U201:U225" si="284">IF($B201="","",IF(T201="","",IF($L$4="Media aritmética",(T201&lt;=$C201)*($H$5/$C$5)+(T201&gt;$C201)*0,IF(AND(ROUND(AVERAGE($D201,$F201,$H201,$J201,$L201,$N201,$P201,$R201,$T201,$V201,$X201,$Z201,$AB201,$AD201,$AF201,$AH201,$AJ201,AL201,AN201,AP201,AR201,AT201,AV201,AX201,AZ201,BB201,BD201,BF201,BH201,BJ201),2)-$C201/2&lt;=T201,(ROUND(AVERAGE($D201,$F201,$H201,$J201,$L201,$N201,$P201,$R201,$T201,$V201,$X201,$Z201,$AB201,$AD201,$AF201,$AH201,$AJ201,AL201,AN201,AP201,AR201,AT201,AV201,AX201,AZ201,BB201,BD201,BF201,BH201,BJ201),2)+$C201/2&gt;T201)),($H$5/$C$5),0))))</f>
        <v/>
      </c>
      <c r="V201" s="281" t="str">
        <f t="shared" si="261"/>
        <v/>
      </c>
      <c r="W201" s="280" t="str">
        <f t="shared" ref="W201:W225" si="285">IF($B201="","",IF(V201="","",IF($L$4="Media aritmética",(V201&lt;=$C201)*($H$5/$C$5)+(V201&gt;$C201)*0,IF(AND(ROUND(AVERAGE($D201,$F201,$H201,$J201,$L201,$N201,$P201,$R201,$T201,$V201,$X201,$Z201,$AB201,$AD201,$AF201,$AH201,$AJ201,AL201,AN201,AP201,AR201,AT201,AV201,AX201,AZ201,BB201,BD201,BF201,BH201,BJ201),2)-$C201/2&lt;=V201,(ROUND(AVERAGE($D201,$F201,$H201,$J201,$L201,$N201,$P201,$R201,$T201,$V201,$X201,$Z201,$AB201,$AD201,$AF201,$AH201,$AJ201,AL201,AN201,AP201,AR201,AT201,AV201,AX201,AZ201,BB201,BD201,BF201,BH201,BJ201),2)+$C201/2&gt;V201)),($H$5/$C$5),0))))</f>
        <v/>
      </c>
      <c r="X201" s="281" t="str">
        <f t="shared" si="262"/>
        <v/>
      </c>
      <c r="Y201" s="280" t="str">
        <f t="shared" ref="Y201:Y225" si="286">IF($B201="","",IF(X201="","",IF($L$4="Media aritmética",(X201&lt;=$C201)*($H$5/$C$5)+(X201&gt;$C201)*0,IF(AND(ROUND(AVERAGE($D201,$F201,$H201,$J201,$L201,$N201,$P201,$R201,$T201,$V201,$X201,$Z201,$AB201,$AD201,$AF201,$AH201,$AJ201,AL201,AN201,AP201,AR201,AT201,AV201,AX201,AZ201,BB201,BD201,BF201,BH201,BJ201),2)-$C201/2&lt;=X201,(ROUND(AVERAGE($D201,$F201,$H201,$J201,$L201,$N201,$P201,$R201,$T201,$V201,$X201,$Z201,$AB201,$AD201,$AF201,$AH201,$AJ201,AL201,AN201,AP201,AR201,AT201,AV201,AX201,AZ201,BB201,BD201,BF201,BH201,BJ201),2)+$C201/2&gt;X201)),($H$5/$C$5),0))))</f>
        <v/>
      </c>
      <c r="Z201" s="281" t="str">
        <f t="shared" si="263"/>
        <v/>
      </c>
      <c r="AA201" s="280" t="str">
        <f t="shared" ref="AA201:AA225" si="287">IF($B201="","",IF(Z201="","",IF($L$4="Media aritmética",(Z201&lt;=$C201)*($H$5/$C$5)+(Z201&gt;$C201)*0,IF(AND(ROUND(AVERAGE($D201,$F201,$H201,$J201,$L201,$N201,$P201,$R201,$T201,$V201,$X201,$Z201,$AB201,$AD201,$AF201,$AH201,$AJ201,AL201,AN201,AP201,AR201,AT201,AV201,AX201,AZ201,BB201,BD201,BF201,BH201,BJ201),2)-$C201/2&lt;=Z201,(ROUND(AVERAGE($D201,$F201,$H201,$J201,$L201,$N201,$P201,$R201,$T201,$V201,$X201,$Z201,$AB201,$AD201,$AF201,$AH201,$AJ201,AL201,AN201,AP201,AR201,AT201,AV201,AX201,AZ201,BB201,BD201,BF201,BH201,BJ201),2)+$C201/2&gt;Z201)),($H$5/$C$5),0))))</f>
        <v/>
      </c>
      <c r="AB201" s="281" t="str">
        <f t="shared" si="264"/>
        <v/>
      </c>
      <c r="AC201" s="280" t="str">
        <f t="shared" ref="AC201:AC225" si="288">IF($B201="","",IF(AB201="","",IF($L$4="Media aritmética",(AB201&lt;=$C201)*($H$5/$C$5)+(AB201&gt;$C201)*0,IF(AND(ROUND(AVERAGE($D201,$F201,$H201,$J201,$L201,$N201,$P201,$R201,$T201,$V201,$X201,$Z201,$AB201,$AD201,$AF201,$AH201,$AJ201,AL201,AN201,AP201,AR201,AT201,AV201,AX201,AZ201,BB201,BD201,BF201,BH201,BJ201),2)-$C201/2&lt;=AB201,(ROUND(AVERAGE($D201,$F201,$H201,$J201,$L201,$N201,$P201,$R201,$T201,$V201,$X201,$Z201,$AB201,$AD201,$AF201,$AH201,$AJ201,AL201,AN201,AP201,AR201,AT201,AV201,AX201,AZ201,BB201,BD201,BF201,BH201,BJ201),2)+$C201/2&gt;AB201)),($H$5/$C$5),0))))</f>
        <v/>
      </c>
      <c r="AD201" s="281" t="str">
        <f t="shared" si="265"/>
        <v/>
      </c>
      <c r="AE201" s="280" t="str">
        <f t="shared" ref="AE201:AE225" si="289">IF($B201="","",IF(AD201="","",IF($L$4="Media aritmética",(AD201&lt;=$C201)*($H$5/$C$5)+(AD201&gt;$C201)*0,IF(AND(ROUND(AVERAGE($D201,$F201,$H201,$J201,$L201,$N201,$P201,$R201,$T201,$V201,$X201,$Z201,$AB201,$AD201,$AF201,$AH201,$AJ201,AL201,AN201,AP201,AR201,AT201,AV201,AX201,AZ201,BB201,BD201,BF201,BH201,BJ201),2)-$C201/2&lt;=AD201,(ROUND(AVERAGE($D201,$F201,$H201,$J201,$L201,$N201,$P201,$R201,$T201,$V201,$X201,$Z201,$AB201,$AD201,$AF201,$AH201,$AJ201,AL201,AN201,AP201,AR201,AT201,AV201,AX201,AZ201,BB201,BD201,BF201,BH201,BJ201),2)+$C201/2&gt;AD201)),($H$5/$C$5),0))))</f>
        <v/>
      </c>
      <c r="AF201" s="281" t="str">
        <f t="shared" si="266"/>
        <v/>
      </c>
      <c r="AG201" s="280" t="str">
        <f t="shared" ref="AG201:AG225" si="290">IF($B201="","",IF(AF201="","",IF($L$4="Media aritmética",(AF201&lt;=$C201)*($H$5/$C$5)+(AF201&gt;$C201)*0,IF(AND(ROUND(AVERAGE($D201,$F201,$H201,$J201,$L201,$N201,$P201,$R201,$T201,$V201,$X201,$Z201,$AB201,$AD201,$AF201,$AH201,$AJ201,AL201,AN201,AP201,AR201,AT201,AV201,AX201,AZ201,BB201,BD201,BF201,BH201,BJ201),2)-$C201/2&lt;=AF201,(ROUND(AVERAGE($D201,$F201,$H201,$J201,$L201,$N201,$P201,$R201,$T201,$V201,$X201,$Z201,$AB201,$AD201,$AF201,$AH201,$AJ201,AL201,AN201,AP201,AR201,AT201,AV201,AX201,AZ201,BB201,BD201,BF201,BH201,BJ201),2)+$C201/2&gt;AF201)),($H$5/$C$5),0))))</f>
        <v/>
      </c>
      <c r="AH201" s="281" t="str">
        <f t="shared" si="267"/>
        <v/>
      </c>
      <c r="AI201" s="280" t="str">
        <f t="shared" ref="AI201:AI225" si="291">IF($B201="","",IF(AH201="","",IF($L$4="Media aritmética",(AH201&lt;=$C201)*($H$5/$C$5)+(AH201&gt;$C201)*0,IF(AND(ROUND(AVERAGE($D201,$F201,$H201,$J201,$L201,$N201,$P201,$R201,$T201,$V201,$X201,$Z201,$AB201,$AD201,$AF201,$AH201,$AJ201,AL201,AN201,AP201,AR201,AT201,AV201,AX201,AZ201,BB201,BD201,BF201,BH201,BJ201),2)-$C201/2&lt;=AH201,(ROUND(AVERAGE($D201,$F201,$H201,$J201,$L201,$N201,$P201,$R201,$T201,$V201,$X201,$Z201,$AB201,$AD201,$AF201,$AH201,$AJ201,AL201,AN201,AP201,AR201,AT201,AV201,AX201,AZ201,BB201,BD201,BF201,BH201,BJ201),2)+$C201/2&gt;AH201)),($H$5/$C$5),0))))</f>
        <v/>
      </c>
      <c r="AJ201" s="281" t="str">
        <f t="shared" si="268"/>
        <v/>
      </c>
      <c r="AK201" s="280" t="str">
        <f t="shared" ref="AK201:AK225" si="292">IF($B201="","",IF(AJ201="","",IF($L$4="Media aritmética",(AJ201&lt;=$C201)*($H$5/$C$5)+(AJ201&gt;$C201)*0,IF(AND(ROUND(AVERAGE($D201,$F201,$H201,$J201,$L201,$N201,$P201,$R201,$T201,$V201,$X201,$Z201,$AB201,$AD201,$AF201,$AH201,$AJ201,AL201,AN201,AP201,AR201,AT201,AV201,AX201,AZ201,BB201,BD201,BF201,BH201,BJ201),2)-$C201/2&lt;=AJ201,(ROUND(AVERAGE($D201,$F201,$H201,$J201,$L201,$N201,$P201,$R201,$T201,$V201,$X201,$Z201,$AB201,$AD201,$AF201,$AH201,$AJ201,AL201,AN201,AP201,AR201,AT201,AV201,AX201,AZ201,BB201,BD201,BF201,BH201,BJ201),2)+$C201/2&gt;AJ201)),($H$5/$C$5),0))))</f>
        <v/>
      </c>
      <c r="AL201" s="281" t="str">
        <f t="shared" si="269"/>
        <v/>
      </c>
      <c r="AM201" s="280" t="str">
        <f t="shared" ref="AM201:AM225" si="293">IF($B201="","",IF(AL201="","",IF($L$4="Media aritmética",(AL201&lt;=$C201)*($H$5/$C$5)+(AL201&gt;$C201)*0,IF(AND(ROUND(AVERAGE($D201,$F201,$H201,$J201,$L201,$N201,$P201,$R201,$T201,$V201,$X201,$Z201,$AB201,$AD201,$AF201,$AH201,$AJ201,AL201,AN201,AP201,AR201,AT201,AV201,AX201,AZ201,BB201,BD201,BF201,BH201,BJ201),2)-$C201/2&lt;=AL201,(ROUND(AVERAGE($D201,$F201,$H201,$J201,$L201,$N201,$P201,$R201,$T201,$V201,$X201,$Z201,$AB201,$AD201,$AF201,$AH201,$AJ201,AL201,AN201,AP201,AR201,AT201,AV201,AX201,AZ201,BB201,BD201,BF201,BH201,BJ201),2)+$C201/2&gt;AL201)),($H$5/$C$5),0))))</f>
        <v/>
      </c>
      <c r="AN201" s="281" t="str">
        <f t="shared" si="270"/>
        <v/>
      </c>
      <c r="AO201" s="280" t="str">
        <f t="shared" ref="AO201:AO225" si="294">IF($B201="","",IF(AN201="","",IF($L$4="Media aritmética",(AN201&lt;=$C201)*($H$5/$C$5)+(AN201&gt;$C201)*0,IF(AND(ROUND(AVERAGE($D201,$F201,$H201,$J201,$L201,$N201,$P201,$R201,$T201,$V201,$X201,$Z201,$AB201,$AD201,$AF201,$AH201,$AJ201,AL201,AN201,AP201,AR201,AT201,AV201,AX201,AZ201,BB201,BD201,BF201,BH201,BJ201),2)-$C201/2&lt;=AN201,(ROUND(AVERAGE($D201,$F201,$H201,$J201,$L201,$N201,$P201,$R201,$T201,$V201,$X201,$Z201,$AB201,$AD201,$AF201,$AH201,$AJ201,AL201,AN201,AP201,AR201,AT201,AV201,AX201,AZ201,BB201,BD201,BF201,BH201,BJ201),2)+$C201/2&gt;AN201)),($H$5/$C$5),0))))</f>
        <v/>
      </c>
      <c r="AP201" s="281" t="str">
        <f t="shared" si="271"/>
        <v/>
      </c>
      <c r="AQ201" s="280" t="str">
        <f t="shared" ref="AQ201:AQ225" si="295">IF($B201="","",IF(AP201="","",IF($L$4="Media aritmética",(AP201&lt;=$C201)*($H$5/$C$5)+(AP201&gt;$C201)*0,IF(AND(ROUND(AVERAGE($D201,$F201,$H201,$J201,$L201,$N201,$P201,$R201,$T201,$V201,$X201,$Z201,$AB201,$AD201,$AF201,$AH201,$AJ201,AL201,AN201,AP201,AR201,AT201,AV201,AX201,AZ201,BB201,BD201,BF201,BH201,BJ201),2)-$C201/2&lt;=AP201,(ROUND(AVERAGE($D201,$F201,$H201,$J201,$L201,$N201,$P201,$R201,$T201,$V201,$X201,$Z201,$AB201,$AD201,$AF201,$AH201,$AJ201,AL201,AN201,AP201,AR201,AT201,AV201,AX201,AZ201,BB201,BD201,BF201,BH201,BJ201),2)+$C201/2&gt;AP201)),($H$5/$C$5),0))))</f>
        <v/>
      </c>
      <c r="AR201" s="281" t="str">
        <f t="shared" si="272"/>
        <v/>
      </c>
      <c r="AS201" s="280" t="str">
        <f t="shared" ref="AS201:AS225" si="296">IF($B201="","",IF(AR201="","",IF($L$4="Media aritmética",(AR201&lt;=$C201)*($H$5/$C$5)+(AR201&gt;$C201)*0,IF(AND(ROUND(AVERAGE($D201,$F201,$H201,$J201,$L201,$N201,$P201,$R201,$T201,$V201,$X201,$Z201,$AB201,$AD201,$AF201,$AH201,$AJ201,AL201,AN201,AP201,AR201,AT201,AV201,AX201,AZ201,BB201,BD201,BF201,BH201,BJ201),2)-$C201/2&lt;=AR201,(ROUND(AVERAGE($D201,$F201,$H201,$J201,$L201,$N201,$P201,$R201,$T201,$V201,$X201,$Z201,$AB201,$AD201,$AF201,$AH201,$AJ201,AL201,AN201,AP201,AR201,AT201,AV201,AX201,AZ201,BB201,BD201,BF201,BH201,BJ201),2)+$C201/2&gt;AR201)),($H$5/$C$5),0))))</f>
        <v/>
      </c>
      <c r="AT201" s="281" t="str">
        <f t="shared" si="273"/>
        <v/>
      </c>
      <c r="AU201" s="280" t="str">
        <f t="shared" ref="AU201:AU225" si="297">IF($B201="","",IF(AT201="","",IF($L$4="Media aritmética",(AT201&lt;=$C201)*($H$5/$C$5)+(AT201&gt;$C201)*0,IF(AND(ROUND(AVERAGE($D201,$F201,$H201,$J201,$L201,$N201,$P201,$R201,$T201,$V201,$X201,$Z201,$AB201,$AD201,$AF201,$AH201,$AJ201,AL201,AN201,AP201,AR201,AT201,AV201,AX201,AZ201,BB201,BD201,BF201,BH201,BJ201),2)-$C201/2&lt;=AT201,(ROUND(AVERAGE($D201,$F201,$H201,$J201,$L201,$N201,$P201,$R201,$T201,$V201,$X201,$Z201,$AB201,$AD201,$AF201,$AH201,$AJ201,AL201,AN201,AP201,AR201,AT201,AV201,AX201,AZ201,BB201,BD201,BF201,BH201,BJ201),2)+$C201/2&gt;AT201)),($H$5/$C$5),0))))</f>
        <v/>
      </c>
      <c r="AV201" s="281" t="str">
        <f t="shared" si="274"/>
        <v/>
      </c>
      <c r="AW201" s="280" t="str">
        <f t="shared" ref="AW201:AW225" si="298">IF($B201="","",IF(AV201="","",IF($L$4="Media aritmética",(AV201&lt;=$C201)*($H$5/$C$5)+(AV201&gt;$C201)*0,IF(AND(ROUND(AVERAGE($D201,$F201,$H201,$J201,$L201,$N201,$P201,$R201,$T201,$V201,$X201,$Z201,$AB201,$AD201,$AF201,$AH201,$AJ201,AL201,AN201,AP201,AR201,AT201,AV201,AX201,AZ201,BB201,BD201,BF201,BH201,BJ201),2)-$C201/2&lt;=AV201,(ROUND(AVERAGE($D201,$F201,$H201,$J201,$L201,$N201,$P201,$R201,$T201,$V201,$X201,$Z201,$AB201,$AD201,$AF201,$AH201,$AJ201,AL201,AN201,AP201,AR201,AT201,AV201,AX201,AZ201,BB201,BD201,BF201,BH201,BJ201),2)+$C201/2&gt;AV201)),($H$5/$C$5),0))))</f>
        <v/>
      </c>
      <c r="AX201" s="281" t="str">
        <f t="shared" si="275"/>
        <v/>
      </c>
      <c r="AY201" s="280" t="str">
        <f t="shared" ref="AY201:AY225" si="299">IF($B201="","",IF(AX201="","",IF($L$4="Media aritmética",(AX201&lt;=$C201)*($H$5/$C$5)+(AX201&gt;$C201)*0,IF(AND(ROUND(AVERAGE($D201,$F201,$H201,$J201,$L201,$N201,$P201,$R201,$T201,$V201,$X201,$Z201,$AB201,$AD201,$AF201,$AH201,$AJ201,AL201,AN201,AP201,AR201,AT201,AV201,AX201,AZ201,BB201,BD201,BF201,BH201,BJ201),2)-$C201/2&lt;=AX201,(ROUND(AVERAGE($D201,$F201,$H201,$J201,$L201,$N201,$P201,$R201,$T201,$V201,$X201,$Z201,$AB201,$AD201,$AF201,$AH201,$AJ201,AL201,AN201,AP201,AR201,AT201,AV201,AX201,AZ201,BB201,BD201,BF201,BH201,BJ201),2)+$C201/2&gt;AX201)),($H$5/$C$5),0))))</f>
        <v/>
      </c>
      <c r="AZ201" s="281" t="str">
        <f t="shared" si="276"/>
        <v/>
      </c>
      <c r="BA201" s="280" t="str">
        <f t="shared" ref="BA201:BA264" si="300">IF($B201="","",IF(AZ201="","",IF($L$4="Media aritmética",(AZ201&lt;=$C201)*($H$5/$C$5)+(AZ201&gt;$C201)*0,IF(AND(ROUND(AVERAGE($D201,$F201,$H201,$J201,$L201,$N201,$P201,$R201,$T201,$V201,$X201,$Z201,$AB201,$AD201,$AF201,$AH201,$AJ201,AL201,AN201,AP201,AR201,AT201,AV201,AX201,AZ201,BB201,BD201,BF201,BH201,BJ201),2)-$C201/2&lt;=AZ201,(ROUND(AVERAGE($D201,$F201,$H201,$J201,$L201,$N201,$P201,$R201,$T201,$V201,$X201,$Z201,$AB201,$AD201,$AF201,$AH201,$AJ201,AL201,AN201,AP201,AR201,AT201,AV201,AX201,AZ201,BB201,BD201,BF201,BH201,BJ201),2)+$C201/2&gt;AZ201)),($H$5/$C$5),0))))</f>
        <v/>
      </c>
      <c r="BB201" s="281" t="str">
        <f t="shared" si="277"/>
        <v/>
      </c>
      <c r="BC201" s="280" t="str">
        <f t="shared" ref="BC201:BC264" si="301">IF($B201="","",IF(BB201="","",IF($L$4="Media aritmética",(BB201&lt;=$C201)*($H$5/$C$5)+(BB201&gt;$C201)*0,IF(AND(ROUND(AVERAGE($D201,$F201,$H201,$J201,$L201,$N201,$P201,$R201,$T201,$V201,$X201,$Z201,$AB201,$AD201,$AF201,$AH201,$AJ201,AL201,AN201,AP201,AR201,AT201,AV201,AX201,AZ201,BB201,BD201,BF201,BH201,BJ201),2)-$C201/2&lt;=BB201,(ROUND(AVERAGE($D201,$F201,$H201,$J201,$L201,$N201,$P201,$R201,$T201,$V201,$X201,$Z201,$AB201,$AD201,$AF201,$AH201,$AJ201,AL201,AN201,AP201,AR201,AT201,AV201,AX201,AZ201,BB201,BD201,BF201,BH201,BJ201),2)+$C201/2&gt;BB201)),($H$5/$C$5),0))))</f>
        <v/>
      </c>
      <c r="BD201" s="281" t="str">
        <f t="shared" si="278"/>
        <v/>
      </c>
      <c r="BE201" s="280" t="str">
        <f t="shared" ref="BE201:BE264" si="302">IF($B201="","",IF(BD201="","",IF($L$4="Media aritmética",(BD201&lt;=$C201)*($H$5/$C$5)+(BD201&gt;$C201)*0,IF(AND(ROUND(AVERAGE($D201,$F201,$H201,$J201,$L201,$N201,$P201,$R201,$T201,$V201,$X201,$Z201,$AB201,$AD201,$AF201,$AH201,$AJ201,AL201,AN201,AP201,AR201,AT201,AV201,AX201,AZ201,BB201,BD201,BF201,BH201,BJ201),2)-$C201/2&lt;=BD201,(ROUND(AVERAGE($D201,$F201,$H201,$J201,$L201,$N201,$P201,$R201,$T201,$V201,$X201,$Z201,$AB201,$AD201,$AF201,$AH201,$AJ201,AL201,AN201,AP201,AR201,AT201,AV201,AX201,AZ201,BB201,BD201,BF201,BH201,BJ201),2)+$C201/2&gt;BD201)),($H$5/$C$5),0))))</f>
        <v/>
      </c>
      <c r="BF201" s="75" t="str">
        <f t="shared" si="279"/>
        <v/>
      </c>
      <c r="BG201" s="78" t="str">
        <f t="shared" ref="BG201:BG225" si="303">IF($B201="","",IF(BF201="","",IF($L$4="Media aritmética",(BF201&lt;=$C201)*($H$5/$C$5)+(BF201&gt;$C201)*0,IF(AND(ROUND(AVERAGE($D201,$F201,$H201,$J201,$L201,$N201,$P201,$R201,$T201,$V201,$X201,$Z201,$AB201,$AD201,$AF201,$AH201,$AJ201,AL201,AN201,AP201,AR201,AT201,AV201,AX201,AZ201,BB201,BD201,BF201,BH201,BJ201),2)-$C201/2&lt;=BF201,(ROUND(AVERAGE($D201,$F201,$H201,$J201,$L201,$N201,$P201,$R201,$T201,$V201,$X201,$Z201,$AB201,$AD201,$AF201,$AH201,$AJ201,AL201,AN201,AP201,AR201,AT201,AV201,AX201,AZ201,BB201,BD201,BF201,BH201,BJ201),2)+$C201/2&gt;BF201)),($H$5/$C$5),0))))</f>
        <v/>
      </c>
      <c r="BH201" s="75" t="str">
        <f t="shared" si="280"/>
        <v/>
      </c>
      <c r="BI201" s="78" t="str">
        <f t="shared" ref="BI201:BI225" si="304">IF($B201="","",IF(BH201="","",IF($L$4="Media aritmética",(BH201&lt;=$C201)*($H$5/$C$5)+(BH201&gt;$C201)*0,IF(AND(ROUND(AVERAGE($D201,$F201,$H201,$J201,$L201,$N201,$P201,$R201,$T201,$V201,$X201,$Z201,$AB201,$AD201,$AF201,$AH201,$AJ201,AL201,AN201,AP201,AR201,AT201,AV201,AX201,AZ201,BB201,BD201,BF201,BH201,BJ201),2)-$C201/2&lt;=BH201,(ROUND(AVERAGE($D201,$F201,$H201,$J201,$L201,$N201,$P201,$R201,$T201,$V201,$X201,$Z201,$AB201,$AD201,$AF201,$AH201,$AJ201,AL201,AN201,AP201,AR201,AT201,AV201,AX201,AZ201,BB201,BD201,BF201,BH201,BJ201),2)+$C201/2&gt;BH201)),($H$5/$C$5),0))))</f>
        <v/>
      </c>
      <c r="BJ201" s="75" t="str">
        <f t="shared" si="281"/>
        <v/>
      </c>
      <c r="BK201" s="78" t="str">
        <f t="shared" ref="BK201:BK225" si="305">IF($B201="","",IF(BJ201="","",IF($L$4="Media aritmética",(BJ201&lt;=$C201)*($H$5/$C$5)+(BJ201&gt;$C201)*0,IF(AND(ROUND(AVERAGE($D201,$F201,$H201,$J201,$L201,$N201,$P201,$R201,$T201,$V201,$X201,$Z201,$AB201,$AD201,$AF201,$AH201,$AJ201,AL201,AN201,AP201,AR201,AT201,AV201,AX201,AZ201,BB201,BD201,BF201,BH201,BJ201),2)-$C201/2&lt;=BJ201,(ROUND(AVERAGE($D201,$F201,$H201,$J201,$L201,$N201,$P201,$R201,$T201,$V201,$X201,$Z201,$AB201,$AD201,$AF201,$AH201,$AJ201,AL201,AN201,AP201,AR201,AT201,AV201,AX201,AZ201,BB201,BD201,BF201,BH201,BJ201),2)+$C201/2&gt;BJ201)),($H$5/$C$5),0))))</f>
        <v/>
      </c>
    </row>
    <row r="202" spans="1:63" s="66" customFormat="1" ht="21" hidden="1" customHeight="1">
      <c r="A202" s="238">
        <v>67</v>
      </c>
      <c r="B202" s="363"/>
      <c r="C202" s="364"/>
      <c r="D202" s="281"/>
      <c r="E202" s="280"/>
      <c r="F202" s="281"/>
      <c r="G202" s="280"/>
      <c r="H202" s="281"/>
      <c r="I202" s="280"/>
      <c r="J202" s="281"/>
      <c r="K202" s="280"/>
      <c r="L202" s="281"/>
      <c r="M202" s="280"/>
      <c r="N202" s="281"/>
      <c r="O202" s="280"/>
      <c r="P202" s="281" t="str">
        <f t="shared" si="258"/>
        <v/>
      </c>
      <c r="Q202" s="280" t="str">
        <f t="shared" si="282"/>
        <v/>
      </c>
      <c r="R202" s="281" t="str">
        <f t="shared" si="259"/>
        <v/>
      </c>
      <c r="S202" s="280" t="str">
        <f t="shared" si="283"/>
        <v/>
      </c>
      <c r="T202" s="281" t="str">
        <f t="shared" si="260"/>
        <v/>
      </c>
      <c r="U202" s="280" t="str">
        <f t="shared" si="284"/>
        <v/>
      </c>
      <c r="V202" s="281" t="str">
        <f t="shared" si="261"/>
        <v/>
      </c>
      <c r="W202" s="280" t="str">
        <f t="shared" si="285"/>
        <v/>
      </c>
      <c r="X202" s="281" t="str">
        <f t="shared" si="262"/>
        <v/>
      </c>
      <c r="Y202" s="280" t="str">
        <f t="shared" si="286"/>
        <v/>
      </c>
      <c r="Z202" s="281" t="str">
        <f t="shared" si="263"/>
        <v/>
      </c>
      <c r="AA202" s="280" t="str">
        <f t="shared" si="287"/>
        <v/>
      </c>
      <c r="AB202" s="281" t="str">
        <f t="shared" si="264"/>
        <v/>
      </c>
      <c r="AC202" s="280" t="str">
        <f t="shared" si="288"/>
        <v/>
      </c>
      <c r="AD202" s="281" t="str">
        <f t="shared" si="265"/>
        <v/>
      </c>
      <c r="AE202" s="280" t="str">
        <f t="shared" si="289"/>
        <v/>
      </c>
      <c r="AF202" s="281" t="str">
        <f t="shared" si="266"/>
        <v/>
      </c>
      <c r="AG202" s="280" t="str">
        <f t="shared" si="290"/>
        <v/>
      </c>
      <c r="AH202" s="281" t="str">
        <f t="shared" si="267"/>
        <v/>
      </c>
      <c r="AI202" s="280" t="str">
        <f t="shared" si="291"/>
        <v/>
      </c>
      <c r="AJ202" s="281" t="str">
        <f t="shared" si="268"/>
        <v/>
      </c>
      <c r="AK202" s="280" t="str">
        <f t="shared" si="292"/>
        <v/>
      </c>
      <c r="AL202" s="281" t="str">
        <f t="shared" si="269"/>
        <v/>
      </c>
      <c r="AM202" s="280" t="str">
        <f t="shared" si="293"/>
        <v/>
      </c>
      <c r="AN202" s="281" t="str">
        <f t="shared" si="270"/>
        <v/>
      </c>
      <c r="AO202" s="280" t="str">
        <f t="shared" si="294"/>
        <v/>
      </c>
      <c r="AP202" s="281" t="str">
        <f t="shared" si="271"/>
        <v/>
      </c>
      <c r="AQ202" s="280" t="str">
        <f t="shared" si="295"/>
        <v/>
      </c>
      <c r="AR202" s="281" t="str">
        <f t="shared" si="272"/>
        <v/>
      </c>
      <c r="AS202" s="280" t="str">
        <f t="shared" si="296"/>
        <v/>
      </c>
      <c r="AT202" s="281" t="str">
        <f t="shared" si="273"/>
        <v/>
      </c>
      <c r="AU202" s="280" t="str">
        <f t="shared" si="297"/>
        <v/>
      </c>
      <c r="AV202" s="281" t="str">
        <f t="shared" si="274"/>
        <v/>
      </c>
      <c r="AW202" s="280" t="str">
        <f t="shared" si="298"/>
        <v/>
      </c>
      <c r="AX202" s="281" t="str">
        <f t="shared" si="275"/>
        <v/>
      </c>
      <c r="AY202" s="280" t="str">
        <f t="shared" si="299"/>
        <v/>
      </c>
      <c r="AZ202" s="281" t="str">
        <f t="shared" si="276"/>
        <v/>
      </c>
      <c r="BA202" s="280" t="str">
        <f t="shared" si="300"/>
        <v/>
      </c>
      <c r="BB202" s="281" t="str">
        <f t="shared" si="277"/>
        <v/>
      </c>
      <c r="BC202" s="280" t="str">
        <f t="shared" si="301"/>
        <v/>
      </c>
      <c r="BD202" s="281" t="str">
        <f t="shared" si="278"/>
        <v/>
      </c>
      <c r="BE202" s="280" t="str">
        <f t="shared" si="302"/>
        <v/>
      </c>
      <c r="BF202" s="75" t="str">
        <f t="shared" si="279"/>
        <v/>
      </c>
      <c r="BG202" s="78" t="str">
        <f t="shared" si="303"/>
        <v/>
      </c>
      <c r="BH202" s="75" t="str">
        <f t="shared" si="280"/>
        <v/>
      </c>
      <c r="BI202" s="78" t="str">
        <f t="shared" si="304"/>
        <v/>
      </c>
      <c r="BJ202" s="75" t="str">
        <f t="shared" si="281"/>
        <v/>
      </c>
      <c r="BK202" s="78" t="str">
        <f t="shared" si="305"/>
        <v/>
      </c>
    </row>
    <row r="203" spans="1:63" s="66" customFormat="1" ht="21" hidden="1" customHeight="1">
      <c r="A203" s="238">
        <v>68</v>
      </c>
      <c r="B203" s="363"/>
      <c r="C203" s="364"/>
      <c r="D203" s="281"/>
      <c r="E203" s="280"/>
      <c r="F203" s="281"/>
      <c r="G203" s="280"/>
      <c r="H203" s="281"/>
      <c r="I203" s="280"/>
      <c r="J203" s="281"/>
      <c r="K203" s="280"/>
      <c r="L203" s="281"/>
      <c r="M203" s="280"/>
      <c r="N203" s="281"/>
      <c r="O203" s="280"/>
      <c r="P203" s="281" t="str">
        <f t="shared" si="258"/>
        <v/>
      </c>
      <c r="Q203" s="280" t="str">
        <f t="shared" si="282"/>
        <v/>
      </c>
      <c r="R203" s="281" t="str">
        <f t="shared" si="259"/>
        <v/>
      </c>
      <c r="S203" s="280" t="str">
        <f t="shared" si="283"/>
        <v/>
      </c>
      <c r="T203" s="281" t="str">
        <f t="shared" si="260"/>
        <v/>
      </c>
      <c r="U203" s="280" t="str">
        <f t="shared" si="284"/>
        <v/>
      </c>
      <c r="V203" s="281" t="str">
        <f t="shared" si="261"/>
        <v/>
      </c>
      <c r="W203" s="280" t="str">
        <f t="shared" si="285"/>
        <v/>
      </c>
      <c r="X203" s="281" t="str">
        <f t="shared" si="262"/>
        <v/>
      </c>
      <c r="Y203" s="280" t="str">
        <f t="shared" si="286"/>
        <v/>
      </c>
      <c r="Z203" s="281" t="str">
        <f t="shared" si="263"/>
        <v/>
      </c>
      <c r="AA203" s="280" t="str">
        <f t="shared" si="287"/>
        <v/>
      </c>
      <c r="AB203" s="281" t="str">
        <f t="shared" si="264"/>
        <v/>
      </c>
      <c r="AC203" s="280" t="str">
        <f t="shared" si="288"/>
        <v/>
      </c>
      <c r="AD203" s="281" t="str">
        <f t="shared" si="265"/>
        <v/>
      </c>
      <c r="AE203" s="280" t="str">
        <f t="shared" si="289"/>
        <v/>
      </c>
      <c r="AF203" s="281" t="str">
        <f t="shared" si="266"/>
        <v/>
      </c>
      <c r="AG203" s="280" t="str">
        <f t="shared" si="290"/>
        <v/>
      </c>
      <c r="AH203" s="281" t="str">
        <f t="shared" si="267"/>
        <v/>
      </c>
      <c r="AI203" s="280" t="str">
        <f t="shared" si="291"/>
        <v/>
      </c>
      <c r="AJ203" s="281" t="str">
        <f t="shared" si="268"/>
        <v/>
      </c>
      <c r="AK203" s="280" t="str">
        <f t="shared" si="292"/>
        <v/>
      </c>
      <c r="AL203" s="281" t="str">
        <f t="shared" si="269"/>
        <v/>
      </c>
      <c r="AM203" s="280" t="str">
        <f t="shared" si="293"/>
        <v/>
      </c>
      <c r="AN203" s="281" t="str">
        <f t="shared" si="270"/>
        <v/>
      </c>
      <c r="AO203" s="280" t="str">
        <f t="shared" si="294"/>
        <v/>
      </c>
      <c r="AP203" s="281" t="str">
        <f t="shared" si="271"/>
        <v/>
      </c>
      <c r="AQ203" s="280" t="str">
        <f t="shared" si="295"/>
        <v/>
      </c>
      <c r="AR203" s="281" t="str">
        <f t="shared" si="272"/>
        <v/>
      </c>
      <c r="AS203" s="280" t="str">
        <f t="shared" si="296"/>
        <v/>
      </c>
      <c r="AT203" s="281" t="str">
        <f t="shared" si="273"/>
        <v/>
      </c>
      <c r="AU203" s="280" t="str">
        <f t="shared" si="297"/>
        <v/>
      </c>
      <c r="AV203" s="281" t="str">
        <f t="shared" si="274"/>
        <v/>
      </c>
      <c r="AW203" s="280" t="str">
        <f t="shared" si="298"/>
        <v/>
      </c>
      <c r="AX203" s="281" t="str">
        <f t="shared" si="275"/>
        <v/>
      </c>
      <c r="AY203" s="280" t="str">
        <f t="shared" si="299"/>
        <v/>
      </c>
      <c r="AZ203" s="281" t="str">
        <f t="shared" si="276"/>
        <v/>
      </c>
      <c r="BA203" s="280" t="str">
        <f t="shared" si="300"/>
        <v/>
      </c>
      <c r="BB203" s="281" t="str">
        <f t="shared" si="277"/>
        <v/>
      </c>
      <c r="BC203" s="280" t="str">
        <f t="shared" si="301"/>
        <v/>
      </c>
      <c r="BD203" s="281" t="str">
        <f t="shared" si="278"/>
        <v/>
      </c>
      <c r="BE203" s="280" t="str">
        <f t="shared" si="302"/>
        <v/>
      </c>
      <c r="BF203" s="75" t="str">
        <f t="shared" si="279"/>
        <v/>
      </c>
      <c r="BG203" s="78" t="str">
        <f t="shared" si="303"/>
        <v/>
      </c>
      <c r="BH203" s="75" t="str">
        <f t="shared" si="280"/>
        <v/>
      </c>
      <c r="BI203" s="78" t="str">
        <f t="shared" si="304"/>
        <v/>
      </c>
      <c r="BJ203" s="75" t="str">
        <f t="shared" si="281"/>
        <v/>
      </c>
      <c r="BK203" s="78" t="str">
        <f t="shared" si="305"/>
        <v/>
      </c>
    </row>
    <row r="204" spans="1:63" s="66" customFormat="1" ht="21" hidden="1" customHeight="1">
      <c r="A204" s="238">
        <v>69</v>
      </c>
      <c r="B204" s="363"/>
      <c r="C204" s="364"/>
      <c r="D204" s="281"/>
      <c r="E204" s="280"/>
      <c r="F204" s="281"/>
      <c r="G204" s="280"/>
      <c r="H204" s="281"/>
      <c r="I204" s="280"/>
      <c r="J204" s="281"/>
      <c r="K204" s="280"/>
      <c r="L204" s="281"/>
      <c r="M204" s="280"/>
      <c r="N204" s="281"/>
      <c r="O204" s="280"/>
      <c r="P204" s="281" t="str">
        <f t="shared" si="258"/>
        <v/>
      </c>
      <c r="Q204" s="280" t="str">
        <f t="shared" si="282"/>
        <v/>
      </c>
      <c r="R204" s="281" t="str">
        <f t="shared" si="259"/>
        <v/>
      </c>
      <c r="S204" s="280" t="str">
        <f t="shared" si="283"/>
        <v/>
      </c>
      <c r="T204" s="281" t="str">
        <f t="shared" si="260"/>
        <v/>
      </c>
      <c r="U204" s="280" t="str">
        <f t="shared" si="284"/>
        <v/>
      </c>
      <c r="V204" s="281" t="str">
        <f t="shared" si="261"/>
        <v/>
      </c>
      <c r="W204" s="280" t="str">
        <f t="shared" si="285"/>
        <v/>
      </c>
      <c r="X204" s="281" t="str">
        <f t="shared" si="262"/>
        <v/>
      </c>
      <c r="Y204" s="280" t="str">
        <f t="shared" si="286"/>
        <v/>
      </c>
      <c r="Z204" s="281" t="str">
        <f t="shared" si="263"/>
        <v/>
      </c>
      <c r="AA204" s="280" t="str">
        <f t="shared" si="287"/>
        <v/>
      </c>
      <c r="AB204" s="281" t="str">
        <f t="shared" si="264"/>
        <v/>
      </c>
      <c r="AC204" s="280" t="str">
        <f t="shared" si="288"/>
        <v/>
      </c>
      <c r="AD204" s="281" t="str">
        <f t="shared" si="265"/>
        <v/>
      </c>
      <c r="AE204" s="280" t="str">
        <f t="shared" si="289"/>
        <v/>
      </c>
      <c r="AF204" s="281" t="str">
        <f t="shared" si="266"/>
        <v/>
      </c>
      <c r="AG204" s="280" t="str">
        <f t="shared" si="290"/>
        <v/>
      </c>
      <c r="AH204" s="281" t="str">
        <f t="shared" si="267"/>
        <v/>
      </c>
      <c r="AI204" s="280" t="str">
        <f t="shared" si="291"/>
        <v/>
      </c>
      <c r="AJ204" s="281" t="str">
        <f t="shared" si="268"/>
        <v/>
      </c>
      <c r="AK204" s="280" t="str">
        <f t="shared" si="292"/>
        <v/>
      </c>
      <c r="AL204" s="281" t="str">
        <f t="shared" si="269"/>
        <v/>
      </c>
      <c r="AM204" s="280" t="str">
        <f t="shared" si="293"/>
        <v/>
      </c>
      <c r="AN204" s="281" t="str">
        <f t="shared" si="270"/>
        <v/>
      </c>
      <c r="AO204" s="280" t="str">
        <f t="shared" si="294"/>
        <v/>
      </c>
      <c r="AP204" s="281" t="str">
        <f t="shared" si="271"/>
        <v/>
      </c>
      <c r="AQ204" s="280" t="str">
        <f t="shared" si="295"/>
        <v/>
      </c>
      <c r="AR204" s="281" t="str">
        <f t="shared" si="272"/>
        <v/>
      </c>
      <c r="AS204" s="280" t="str">
        <f t="shared" si="296"/>
        <v/>
      </c>
      <c r="AT204" s="281" t="str">
        <f t="shared" si="273"/>
        <v/>
      </c>
      <c r="AU204" s="280" t="str">
        <f t="shared" si="297"/>
        <v/>
      </c>
      <c r="AV204" s="281" t="str">
        <f t="shared" si="274"/>
        <v/>
      </c>
      <c r="AW204" s="280" t="str">
        <f t="shared" si="298"/>
        <v/>
      </c>
      <c r="AX204" s="281" t="str">
        <f t="shared" si="275"/>
        <v/>
      </c>
      <c r="AY204" s="280" t="str">
        <f t="shared" si="299"/>
        <v/>
      </c>
      <c r="AZ204" s="281" t="str">
        <f t="shared" si="276"/>
        <v/>
      </c>
      <c r="BA204" s="280" t="str">
        <f t="shared" si="300"/>
        <v/>
      </c>
      <c r="BB204" s="281" t="str">
        <f t="shared" si="277"/>
        <v/>
      </c>
      <c r="BC204" s="280" t="str">
        <f t="shared" si="301"/>
        <v/>
      </c>
      <c r="BD204" s="281" t="str">
        <f t="shared" si="278"/>
        <v/>
      </c>
      <c r="BE204" s="280" t="str">
        <f t="shared" si="302"/>
        <v/>
      </c>
      <c r="BF204" s="75" t="str">
        <f t="shared" si="279"/>
        <v/>
      </c>
      <c r="BG204" s="78" t="str">
        <f t="shared" si="303"/>
        <v/>
      </c>
      <c r="BH204" s="75" t="str">
        <f t="shared" si="280"/>
        <v/>
      </c>
      <c r="BI204" s="78" t="str">
        <f t="shared" si="304"/>
        <v/>
      </c>
      <c r="BJ204" s="75" t="str">
        <f t="shared" si="281"/>
        <v/>
      </c>
      <c r="BK204" s="78" t="str">
        <f t="shared" si="305"/>
        <v/>
      </c>
    </row>
    <row r="205" spans="1:63" s="66" customFormat="1" ht="21" hidden="1" customHeight="1">
      <c r="A205" s="238">
        <v>70</v>
      </c>
      <c r="B205" s="363"/>
      <c r="C205" s="364"/>
      <c r="D205" s="281"/>
      <c r="E205" s="280"/>
      <c r="F205" s="281"/>
      <c r="G205" s="280"/>
      <c r="H205" s="281"/>
      <c r="I205" s="280"/>
      <c r="J205" s="281"/>
      <c r="K205" s="280"/>
      <c r="L205" s="281"/>
      <c r="M205" s="280"/>
      <c r="N205" s="281"/>
      <c r="O205" s="280"/>
      <c r="P205" s="281" t="str">
        <f t="shared" si="258"/>
        <v/>
      </c>
      <c r="Q205" s="280" t="str">
        <f t="shared" si="282"/>
        <v/>
      </c>
      <c r="R205" s="281" t="str">
        <f t="shared" si="259"/>
        <v/>
      </c>
      <c r="S205" s="280" t="str">
        <f t="shared" si="283"/>
        <v/>
      </c>
      <c r="T205" s="281" t="str">
        <f t="shared" si="260"/>
        <v/>
      </c>
      <c r="U205" s="280" t="str">
        <f t="shared" si="284"/>
        <v/>
      </c>
      <c r="V205" s="281" t="str">
        <f t="shared" si="261"/>
        <v/>
      </c>
      <c r="W205" s="280" t="str">
        <f t="shared" si="285"/>
        <v/>
      </c>
      <c r="X205" s="281" t="str">
        <f t="shared" si="262"/>
        <v/>
      </c>
      <c r="Y205" s="280" t="str">
        <f t="shared" si="286"/>
        <v/>
      </c>
      <c r="Z205" s="281" t="str">
        <f t="shared" si="263"/>
        <v/>
      </c>
      <c r="AA205" s="280" t="str">
        <f t="shared" si="287"/>
        <v/>
      </c>
      <c r="AB205" s="281" t="str">
        <f t="shared" si="264"/>
        <v/>
      </c>
      <c r="AC205" s="280" t="str">
        <f t="shared" si="288"/>
        <v/>
      </c>
      <c r="AD205" s="281" t="str">
        <f t="shared" si="265"/>
        <v/>
      </c>
      <c r="AE205" s="280" t="str">
        <f t="shared" si="289"/>
        <v/>
      </c>
      <c r="AF205" s="281" t="str">
        <f t="shared" si="266"/>
        <v/>
      </c>
      <c r="AG205" s="280" t="str">
        <f t="shared" si="290"/>
        <v/>
      </c>
      <c r="AH205" s="281" t="str">
        <f t="shared" si="267"/>
        <v/>
      </c>
      <c r="AI205" s="280" t="str">
        <f t="shared" si="291"/>
        <v/>
      </c>
      <c r="AJ205" s="281" t="str">
        <f t="shared" si="268"/>
        <v/>
      </c>
      <c r="AK205" s="280" t="str">
        <f t="shared" si="292"/>
        <v/>
      </c>
      <c r="AL205" s="281" t="str">
        <f t="shared" si="269"/>
        <v/>
      </c>
      <c r="AM205" s="280" t="str">
        <f t="shared" si="293"/>
        <v/>
      </c>
      <c r="AN205" s="281" t="str">
        <f t="shared" si="270"/>
        <v/>
      </c>
      <c r="AO205" s="280" t="str">
        <f t="shared" si="294"/>
        <v/>
      </c>
      <c r="AP205" s="281" t="str">
        <f t="shared" si="271"/>
        <v/>
      </c>
      <c r="AQ205" s="280" t="str">
        <f t="shared" si="295"/>
        <v/>
      </c>
      <c r="AR205" s="281" t="str">
        <f t="shared" si="272"/>
        <v/>
      </c>
      <c r="AS205" s="280" t="str">
        <f t="shared" si="296"/>
        <v/>
      </c>
      <c r="AT205" s="281" t="str">
        <f t="shared" si="273"/>
        <v/>
      </c>
      <c r="AU205" s="280" t="str">
        <f t="shared" si="297"/>
        <v/>
      </c>
      <c r="AV205" s="281" t="str">
        <f t="shared" si="274"/>
        <v/>
      </c>
      <c r="AW205" s="280" t="str">
        <f t="shared" si="298"/>
        <v/>
      </c>
      <c r="AX205" s="281" t="str">
        <f t="shared" si="275"/>
        <v/>
      </c>
      <c r="AY205" s="280" t="str">
        <f t="shared" si="299"/>
        <v/>
      </c>
      <c r="AZ205" s="281" t="str">
        <f t="shared" si="276"/>
        <v/>
      </c>
      <c r="BA205" s="280" t="str">
        <f t="shared" si="300"/>
        <v/>
      </c>
      <c r="BB205" s="281" t="str">
        <f t="shared" si="277"/>
        <v/>
      </c>
      <c r="BC205" s="280" t="str">
        <f t="shared" si="301"/>
        <v/>
      </c>
      <c r="BD205" s="281" t="str">
        <f t="shared" si="278"/>
        <v/>
      </c>
      <c r="BE205" s="280" t="str">
        <f t="shared" si="302"/>
        <v/>
      </c>
      <c r="BF205" s="75" t="str">
        <f t="shared" si="279"/>
        <v/>
      </c>
      <c r="BG205" s="78" t="str">
        <f t="shared" si="303"/>
        <v/>
      </c>
      <c r="BH205" s="75" t="str">
        <f t="shared" si="280"/>
        <v/>
      </c>
      <c r="BI205" s="78" t="str">
        <f t="shared" si="304"/>
        <v/>
      </c>
      <c r="BJ205" s="75" t="str">
        <f t="shared" si="281"/>
        <v/>
      </c>
      <c r="BK205" s="78" t="str">
        <f t="shared" si="305"/>
        <v/>
      </c>
    </row>
    <row r="206" spans="1:63" s="66" customFormat="1" ht="21" hidden="1" customHeight="1">
      <c r="A206" s="238">
        <v>71</v>
      </c>
      <c r="B206" s="363"/>
      <c r="C206" s="364"/>
      <c r="D206" s="281"/>
      <c r="E206" s="280"/>
      <c r="F206" s="281"/>
      <c r="G206" s="280"/>
      <c r="H206" s="281"/>
      <c r="I206" s="280"/>
      <c r="J206" s="281"/>
      <c r="K206" s="280"/>
      <c r="L206" s="281"/>
      <c r="M206" s="280"/>
      <c r="N206" s="281"/>
      <c r="O206" s="280"/>
      <c r="P206" s="281" t="str">
        <f t="shared" si="258"/>
        <v/>
      </c>
      <c r="Q206" s="280" t="str">
        <f t="shared" si="282"/>
        <v/>
      </c>
      <c r="R206" s="281" t="str">
        <f t="shared" si="259"/>
        <v/>
      </c>
      <c r="S206" s="280" t="str">
        <f t="shared" si="283"/>
        <v/>
      </c>
      <c r="T206" s="281" t="str">
        <f t="shared" si="260"/>
        <v/>
      </c>
      <c r="U206" s="280" t="str">
        <f t="shared" si="284"/>
        <v/>
      </c>
      <c r="V206" s="281" t="str">
        <f t="shared" si="261"/>
        <v/>
      </c>
      <c r="W206" s="280" t="str">
        <f t="shared" si="285"/>
        <v/>
      </c>
      <c r="X206" s="281" t="str">
        <f t="shared" si="262"/>
        <v/>
      </c>
      <c r="Y206" s="280" t="str">
        <f t="shared" si="286"/>
        <v/>
      </c>
      <c r="Z206" s="281" t="str">
        <f t="shared" si="263"/>
        <v/>
      </c>
      <c r="AA206" s="280" t="str">
        <f t="shared" si="287"/>
        <v/>
      </c>
      <c r="AB206" s="281" t="str">
        <f t="shared" si="264"/>
        <v/>
      </c>
      <c r="AC206" s="280" t="str">
        <f t="shared" si="288"/>
        <v/>
      </c>
      <c r="AD206" s="281" t="str">
        <f t="shared" si="265"/>
        <v/>
      </c>
      <c r="AE206" s="280" t="str">
        <f t="shared" si="289"/>
        <v/>
      </c>
      <c r="AF206" s="281" t="str">
        <f t="shared" si="266"/>
        <v/>
      </c>
      <c r="AG206" s="280" t="str">
        <f t="shared" si="290"/>
        <v/>
      </c>
      <c r="AH206" s="281" t="str">
        <f t="shared" si="267"/>
        <v/>
      </c>
      <c r="AI206" s="280" t="str">
        <f t="shared" si="291"/>
        <v/>
      </c>
      <c r="AJ206" s="281" t="str">
        <f t="shared" si="268"/>
        <v/>
      </c>
      <c r="AK206" s="280" t="str">
        <f t="shared" si="292"/>
        <v/>
      </c>
      <c r="AL206" s="281" t="str">
        <f t="shared" si="269"/>
        <v/>
      </c>
      <c r="AM206" s="280" t="str">
        <f t="shared" si="293"/>
        <v/>
      </c>
      <c r="AN206" s="281" t="str">
        <f t="shared" si="270"/>
        <v/>
      </c>
      <c r="AO206" s="280" t="str">
        <f t="shared" si="294"/>
        <v/>
      </c>
      <c r="AP206" s="281" t="str">
        <f t="shared" si="271"/>
        <v/>
      </c>
      <c r="AQ206" s="280" t="str">
        <f t="shared" si="295"/>
        <v/>
      </c>
      <c r="AR206" s="281" t="str">
        <f t="shared" si="272"/>
        <v/>
      </c>
      <c r="AS206" s="280" t="str">
        <f t="shared" si="296"/>
        <v/>
      </c>
      <c r="AT206" s="281" t="str">
        <f t="shared" si="273"/>
        <v/>
      </c>
      <c r="AU206" s="280" t="str">
        <f t="shared" si="297"/>
        <v/>
      </c>
      <c r="AV206" s="281" t="str">
        <f t="shared" si="274"/>
        <v/>
      </c>
      <c r="AW206" s="280" t="str">
        <f t="shared" si="298"/>
        <v/>
      </c>
      <c r="AX206" s="281" t="str">
        <f t="shared" si="275"/>
        <v/>
      </c>
      <c r="AY206" s="280" t="str">
        <f t="shared" si="299"/>
        <v/>
      </c>
      <c r="AZ206" s="281" t="str">
        <f t="shared" si="276"/>
        <v/>
      </c>
      <c r="BA206" s="280" t="str">
        <f t="shared" si="300"/>
        <v/>
      </c>
      <c r="BB206" s="281" t="str">
        <f t="shared" si="277"/>
        <v/>
      </c>
      <c r="BC206" s="280" t="str">
        <f t="shared" si="301"/>
        <v/>
      </c>
      <c r="BD206" s="281" t="str">
        <f t="shared" si="278"/>
        <v/>
      </c>
      <c r="BE206" s="280" t="str">
        <f t="shared" si="302"/>
        <v/>
      </c>
      <c r="BF206" s="75" t="str">
        <f t="shared" si="279"/>
        <v/>
      </c>
      <c r="BG206" s="78" t="str">
        <f t="shared" si="303"/>
        <v/>
      </c>
      <c r="BH206" s="75" t="str">
        <f t="shared" si="280"/>
        <v/>
      </c>
      <c r="BI206" s="78" t="str">
        <f t="shared" si="304"/>
        <v/>
      </c>
      <c r="BJ206" s="75" t="str">
        <f t="shared" si="281"/>
        <v/>
      </c>
      <c r="BK206" s="78" t="str">
        <f t="shared" si="305"/>
        <v/>
      </c>
    </row>
    <row r="207" spans="1:63" s="66" customFormat="1" ht="21" hidden="1" customHeight="1">
      <c r="A207" s="238">
        <v>72</v>
      </c>
      <c r="B207" s="363"/>
      <c r="C207" s="364"/>
      <c r="D207" s="281"/>
      <c r="E207" s="280"/>
      <c r="F207" s="281"/>
      <c r="G207" s="280"/>
      <c r="H207" s="281"/>
      <c r="I207" s="280"/>
      <c r="J207" s="281"/>
      <c r="K207" s="280"/>
      <c r="L207" s="281"/>
      <c r="M207" s="280"/>
      <c r="N207" s="281"/>
      <c r="O207" s="280"/>
      <c r="P207" s="281" t="str">
        <f t="shared" si="258"/>
        <v/>
      </c>
      <c r="Q207" s="280" t="str">
        <f t="shared" si="282"/>
        <v/>
      </c>
      <c r="R207" s="281" t="str">
        <f t="shared" si="259"/>
        <v/>
      </c>
      <c r="S207" s="280" t="str">
        <f t="shared" si="283"/>
        <v/>
      </c>
      <c r="T207" s="281" t="str">
        <f t="shared" si="260"/>
        <v/>
      </c>
      <c r="U207" s="280" t="str">
        <f t="shared" si="284"/>
        <v/>
      </c>
      <c r="V207" s="281" t="str">
        <f t="shared" si="261"/>
        <v/>
      </c>
      <c r="W207" s="280" t="str">
        <f t="shared" si="285"/>
        <v/>
      </c>
      <c r="X207" s="281" t="str">
        <f t="shared" si="262"/>
        <v/>
      </c>
      <c r="Y207" s="280" t="str">
        <f t="shared" si="286"/>
        <v/>
      </c>
      <c r="Z207" s="281" t="str">
        <f t="shared" si="263"/>
        <v/>
      </c>
      <c r="AA207" s="280" t="str">
        <f t="shared" si="287"/>
        <v/>
      </c>
      <c r="AB207" s="281" t="str">
        <f t="shared" si="264"/>
        <v/>
      </c>
      <c r="AC207" s="280" t="str">
        <f t="shared" si="288"/>
        <v/>
      </c>
      <c r="AD207" s="281" t="str">
        <f t="shared" si="265"/>
        <v/>
      </c>
      <c r="AE207" s="280" t="str">
        <f t="shared" si="289"/>
        <v/>
      </c>
      <c r="AF207" s="281" t="str">
        <f t="shared" si="266"/>
        <v/>
      </c>
      <c r="AG207" s="280" t="str">
        <f t="shared" si="290"/>
        <v/>
      </c>
      <c r="AH207" s="281" t="str">
        <f t="shared" si="267"/>
        <v/>
      </c>
      <c r="AI207" s="280" t="str">
        <f t="shared" si="291"/>
        <v/>
      </c>
      <c r="AJ207" s="281" t="str">
        <f t="shared" si="268"/>
        <v/>
      </c>
      <c r="AK207" s="280" t="str">
        <f t="shared" si="292"/>
        <v/>
      </c>
      <c r="AL207" s="281" t="str">
        <f t="shared" si="269"/>
        <v/>
      </c>
      <c r="AM207" s="280" t="str">
        <f t="shared" si="293"/>
        <v/>
      </c>
      <c r="AN207" s="281" t="str">
        <f t="shared" si="270"/>
        <v/>
      </c>
      <c r="AO207" s="280" t="str">
        <f t="shared" si="294"/>
        <v/>
      </c>
      <c r="AP207" s="281" t="str">
        <f t="shared" si="271"/>
        <v/>
      </c>
      <c r="AQ207" s="280" t="str">
        <f t="shared" si="295"/>
        <v/>
      </c>
      <c r="AR207" s="281" t="str">
        <f t="shared" si="272"/>
        <v/>
      </c>
      <c r="AS207" s="280" t="str">
        <f t="shared" si="296"/>
        <v/>
      </c>
      <c r="AT207" s="281" t="str">
        <f t="shared" si="273"/>
        <v/>
      </c>
      <c r="AU207" s="280" t="str">
        <f t="shared" si="297"/>
        <v/>
      </c>
      <c r="AV207" s="281" t="str">
        <f t="shared" si="274"/>
        <v/>
      </c>
      <c r="AW207" s="280" t="str">
        <f t="shared" si="298"/>
        <v/>
      </c>
      <c r="AX207" s="281" t="str">
        <f t="shared" si="275"/>
        <v/>
      </c>
      <c r="AY207" s="280" t="str">
        <f t="shared" si="299"/>
        <v/>
      </c>
      <c r="AZ207" s="281" t="str">
        <f t="shared" si="276"/>
        <v/>
      </c>
      <c r="BA207" s="280" t="str">
        <f t="shared" si="300"/>
        <v/>
      </c>
      <c r="BB207" s="281" t="str">
        <f t="shared" si="277"/>
        <v/>
      </c>
      <c r="BC207" s="280" t="str">
        <f t="shared" si="301"/>
        <v/>
      </c>
      <c r="BD207" s="281" t="str">
        <f t="shared" si="278"/>
        <v/>
      </c>
      <c r="BE207" s="280" t="str">
        <f t="shared" si="302"/>
        <v/>
      </c>
      <c r="BF207" s="75" t="str">
        <f t="shared" si="279"/>
        <v/>
      </c>
      <c r="BG207" s="78" t="str">
        <f t="shared" si="303"/>
        <v/>
      </c>
      <c r="BH207" s="75" t="str">
        <f t="shared" si="280"/>
        <v/>
      </c>
      <c r="BI207" s="78" t="str">
        <f t="shared" si="304"/>
        <v/>
      </c>
      <c r="BJ207" s="75" t="str">
        <f t="shared" si="281"/>
        <v/>
      </c>
      <c r="BK207" s="78" t="str">
        <f t="shared" si="305"/>
        <v/>
      </c>
    </row>
    <row r="208" spans="1:63" s="66" customFormat="1" ht="21" hidden="1" customHeight="1">
      <c r="A208" s="238">
        <v>73</v>
      </c>
      <c r="B208" s="363"/>
      <c r="C208" s="364"/>
      <c r="D208" s="281"/>
      <c r="E208" s="280"/>
      <c r="F208" s="281"/>
      <c r="G208" s="280"/>
      <c r="H208" s="281"/>
      <c r="I208" s="280"/>
      <c r="J208" s="281"/>
      <c r="K208" s="280"/>
      <c r="L208" s="281"/>
      <c r="M208" s="280"/>
      <c r="N208" s="281"/>
      <c r="O208" s="280"/>
      <c r="P208" s="281" t="str">
        <f t="shared" si="258"/>
        <v/>
      </c>
      <c r="Q208" s="280" t="str">
        <f t="shared" si="282"/>
        <v/>
      </c>
      <c r="R208" s="281" t="str">
        <f t="shared" si="259"/>
        <v/>
      </c>
      <c r="S208" s="280" t="str">
        <f t="shared" si="283"/>
        <v/>
      </c>
      <c r="T208" s="281" t="str">
        <f t="shared" si="260"/>
        <v/>
      </c>
      <c r="U208" s="280" t="str">
        <f t="shared" si="284"/>
        <v/>
      </c>
      <c r="V208" s="281" t="str">
        <f t="shared" si="261"/>
        <v/>
      </c>
      <c r="W208" s="280" t="str">
        <f t="shared" si="285"/>
        <v/>
      </c>
      <c r="X208" s="281" t="str">
        <f t="shared" si="262"/>
        <v/>
      </c>
      <c r="Y208" s="280" t="str">
        <f t="shared" si="286"/>
        <v/>
      </c>
      <c r="Z208" s="281" t="str">
        <f t="shared" si="263"/>
        <v/>
      </c>
      <c r="AA208" s="280" t="str">
        <f t="shared" si="287"/>
        <v/>
      </c>
      <c r="AB208" s="281" t="str">
        <f t="shared" si="264"/>
        <v/>
      </c>
      <c r="AC208" s="280" t="str">
        <f t="shared" si="288"/>
        <v/>
      </c>
      <c r="AD208" s="281" t="str">
        <f t="shared" si="265"/>
        <v/>
      </c>
      <c r="AE208" s="280" t="str">
        <f t="shared" si="289"/>
        <v/>
      </c>
      <c r="AF208" s="281" t="str">
        <f t="shared" si="266"/>
        <v/>
      </c>
      <c r="AG208" s="280" t="str">
        <f t="shared" si="290"/>
        <v/>
      </c>
      <c r="AH208" s="281" t="str">
        <f t="shared" si="267"/>
        <v/>
      </c>
      <c r="AI208" s="280" t="str">
        <f t="shared" si="291"/>
        <v/>
      </c>
      <c r="AJ208" s="281" t="str">
        <f t="shared" si="268"/>
        <v/>
      </c>
      <c r="AK208" s="280" t="str">
        <f t="shared" si="292"/>
        <v/>
      </c>
      <c r="AL208" s="281" t="str">
        <f t="shared" si="269"/>
        <v/>
      </c>
      <c r="AM208" s="280" t="str">
        <f t="shared" si="293"/>
        <v/>
      </c>
      <c r="AN208" s="281" t="str">
        <f t="shared" si="270"/>
        <v/>
      </c>
      <c r="AO208" s="280" t="str">
        <f t="shared" si="294"/>
        <v/>
      </c>
      <c r="AP208" s="281" t="str">
        <f t="shared" si="271"/>
        <v/>
      </c>
      <c r="AQ208" s="280" t="str">
        <f t="shared" si="295"/>
        <v/>
      </c>
      <c r="AR208" s="281" t="str">
        <f t="shared" si="272"/>
        <v/>
      </c>
      <c r="AS208" s="280" t="str">
        <f t="shared" si="296"/>
        <v/>
      </c>
      <c r="AT208" s="281" t="str">
        <f t="shared" si="273"/>
        <v/>
      </c>
      <c r="AU208" s="280" t="str">
        <f t="shared" si="297"/>
        <v/>
      </c>
      <c r="AV208" s="281" t="str">
        <f t="shared" si="274"/>
        <v/>
      </c>
      <c r="AW208" s="280" t="str">
        <f t="shared" si="298"/>
        <v/>
      </c>
      <c r="AX208" s="281" t="str">
        <f t="shared" si="275"/>
        <v/>
      </c>
      <c r="AY208" s="280" t="str">
        <f t="shared" si="299"/>
        <v/>
      </c>
      <c r="AZ208" s="281" t="str">
        <f t="shared" si="276"/>
        <v/>
      </c>
      <c r="BA208" s="280" t="str">
        <f t="shared" si="300"/>
        <v/>
      </c>
      <c r="BB208" s="281" t="str">
        <f t="shared" si="277"/>
        <v/>
      </c>
      <c r="BC208" s="280" t="str">
        <f t="shared" si="301"/>
        <v/>
      </c>
      <c r="BD208" s="281" t="str">
        <f t="shared" si="278"/>
        <v/>
      </c>
      <c r="BE208" s="280" t="str">
        <f t="shared" si="302"/>
        <v/>
      </c>
      <c r="BF208" s="75" t="str">
        <f t="shared" si="279"/>
        <v/>
      </c>
      <c r="BG208" s="78" t="str">
        <f t="shared" si="303"/>
        <v/>
      </c>
      <c r="BH208" s="75" t="str">
        <f t="shared" si="280"/>
        <v/>
      </c>
      <c r="BI208" s="78" t="str">
        <f t="shared" si="304"/>
        <v/>
      </c>
      <c r="BJ208" s="75" t="str">
        <f t="shared" si="281"/>
        <v/>
      </c>
      <c r="BK208" s="78" t="str">
        <f t="shared" si="305"/>
        <v/>
      </c>
    </row>
    <row r="209" spans="1:63" s="66" customFormat="1" ht="21" hidden="1" customHeight="1">
      <c r="A209" s="238">
        <v>74</v>
      </c>
      <c r="B209" s="363"/>
      <c r="C209" s="364"/>
      <c r="D209" s="281"/>
      <c r="E209" s="280"/>
      <c r="F209" s="281"/>
      <c r="G209" s="280"/>
      <c r="H209" s="281"/>
      <c r="I209" s="280"/>
      <c r="J209" s="281"/>
      <c r="K209" s="280"/>
      <c r="L209" s="281"/>
      <c r="M209" s="280"/>
      <c r="N209" s="281"/>
      <c r="O209" s="280"/>
      <c r="P209" s="281" t="str">
        <f t="shared" si="258"/>
        <v/>
      </c>
      <c r="Q209" s="280" t="str">
        <f t="shared" si="282"/>
        <v/>
      </c>
      <c r="R209" s="281" t="str">
        <f t="shared" si="259"/>
        <v/>
      </c>
      <c r="S209" s="280" t="str">
        <f t="shared" si="283"/>
        <v/>
      </c>
      <c r="T209" s="281" t="str">
        <f t="shared" si="260"/>
        <v/>
      </c>
      <c r="U209" s="280" t="str">
        <f t="shared" si="284"/>
        <v/>
      </c>
      <c r="V209" s="281" t="str">
        <f t="shared" si="261"/>
        <v/>
      </c>
      <c r="W209" s="280" t="str">
        <f t="shared" si="285"/>
        <v/>
      </c>
      <c r="X209" s="281" t="str">
        <f t="shared" si="262"/>
        <v/>
      </c>
      <c r="Y209" s="280" t="str">
        <f t="shared" si="286"/>
        <v/>
      </c>
      <c r="Z209" s="281" t="str">
        <f t="shared" si="263"/>
        <v/>
      </c>
      <c r="AA209" s="280" t="str">
        <f t="shared" si="287"/>
        <v/>
      </c>
      <c r="AB209" s="281" t="str">
        <f t="shared" si="264"/>
        <v/>
      </c>
      <c r="AC209" s="280" t="str">
        <f t="shared" si="288"/>
        <v/>
      </c>
      <c r="AD209" s="281" t="str">
        <f t="shared" si="265"/>
        <v/>
      </c>
      <c r="AE209" s="280" t="str">
        <f t="shared" si="289"/>
        <v/>
      </c>
      <c r="AF209" s="281" t="str">
        <f t="shared" si="266"/>
        <v/>
      </c>
      <c r="AG209" s="280" t="str">
        <f t="shared" si="290"/>
        <v/>
      </c>
      <c r="AH209" s="281" t="str">
        <f t="shared" si="267"/>
        <v/>
      </c>
      <c r="AI209" s="280" t="str">
        <f t="shared" si="291"/>
        <v/>
      </c>
      <c r="AJ209" s="281" t="str">
        <f t="shared" si="268"/>
        <v/>
      </c>
      <c r="AK209" s="280" t="str">
        <f t="shared" si="292"/>
        <v/>
      </c>
      <c r="AL209" s="281" t="str">
        <f t="shared" si="269"/>
        <v/>
      </c>
      <c r="AM209" s="280" t="str">
        <f t="shared" si="293"/>
        <v/>
      </c>
      <c r="AN209" s="281" t="str">
        <f t="shared" si="270"/>
        <v/>
      </c>
      <c r="AO209" s="280" t="str">
        <f t="shared" si="294"/>
        <v/>
      </c>
      <c r="AP209" s="281" t="str">
        <f t="shared" si="271"/>
        <v/>
      </c>
      <c r="AQ209" s="280" t="str">
        <f t="shared" si="295"/>
        <v/>
      </c>
      <c r="AR209" s="281" t="str">
        <f t="shared" si="272"/>
        <v/>
      </c>
      <c r="AS209" s="280" t="str">
        <f t="shared" si="296"/>
        <v/>
      </c>
      <c r="AT209" s="281" t="str">
        <f t="shared" si="273"/>
        <v/>
      </c>
      <c r="AU209" s="280" t="str">
        <f t="shared" si="297"/>
        <v/>
      </c>
      <c r="AV209" s="281" t="str">
        <f t="shared" si="274"/>
        <v/>
      </c>
      <c r="AW209" s="280" t="str">
        <f t="shared" si="298"/>
        <v/>
      </c>
      <c r="AX209" s="281" t="str">
        <f t="shared" si="275"/>
        <v/>
      </c>
      <c r="AY209" s="280" t="str">
        <f t="shared" si="299"/>
        <v/>
      </c>
      <c r="AZ209" s="281" t="str">
        <f t="shared" si="276"/>
        <v/>
      </c>
      <c r="BA209" s="280" t="str">
        <f t="shared" si="300"/>
        <v/>
      </c>
      <c r="BB209" s="281" t="str">
        <f t="shared" si="277"/>
        <v/>
      </c>
      <c r="BC209" s="280" t="str">
        <f t="shared" si="301"/>
        <v/>
      </c>
      <c r="BD209" s="281" t="str">
        <f t="shared" si="278"/>
        <v/>
      </c>
      <c r="BE209" s="280" t="str">
        <f t="shared" si="302"/>
        <v/>
      </c>
      <c r="BF209" s="75" t="str">
        <f t="shared" si="279"/>
        <v/>
      </c>
      <c r="BG209" s="78" t="str">
        <f t="shared" si="303"/>
        <v/>
      </c>
      <c r="BH209" s="75" t="str">
        <f t="shared" si="280"/>
        <v/>
      </c>
      <c r="BI209" s="78" t="str">
        <f t="shared" si="304"/>
        <v/>
      </c>
      <c r="BJ209" s="75" t="str">
        <f t="shared" si="281"/>
        <v/>
      </c>
      <c r="BK209" s="78" t="str">
        <f t="shared" si="305"/>
        <v/>
      </c>
    </row>
    <row r="210" spans="1:63" s="66" customFormat="1" ht="21" hidden="1" customHeight="1">
      <c r="A210" s="238">
        <v>75</v>
      </c>
      <c r="B210" s="363"/>
      <c r="C210" s="364"/>
      <c r="D210" s="281"/>
      <c r="E210" s="280"/>
      <c r="F210" s="281"/>
      <c r="G210" s="280"/>
      <c r="H210" s="281"/>
      <c r="I210" s="280"/>
      <c r="J210" s="281"/>
      <c r="K210" s="280"/>
      <c r="L210" s="281"/>
      <c r="M210" s="280"/>
      <c r="N210" s="281"/>
      <c r="O210" s="280"/>
      <c r="P210" s="281" t="str">
        <f t="shared" si="258"/>
        <v/>
      </c>
      <c r="Q210" s="280" t="str">
        <f t="shared" si="282"/>
        <v/>
      </c>
      <c r="R210" s="281" t="str">
        <f t="shared" si="259"/>
        <v/>
      </c>
      <c r="S210" s="280" t="str">
        <f t="shared" si="283"/>
        <v/>
      </c>
      <c r="T210" s="281" t="str">
        <f t="shared" si="260"/>
        <v/>
      </c>
      <c r="U210" s="280" t="str">
        <f t="shared" si="284"/>
        <v/>
      </c>
      <c r="V210" s="281" t="str">
        <f t="shared" si="261"/>
        <v/>
      </c>
      <c r="W210" s="280" t="str">
        <f t="shared" si="285"/>
        <v/>
      </c>
      <c r="X210" s="281" t="str">
        <f t="shared" si="262"/>
        <v/>
      </c>
      <c r="Y210" s="280" t="str">
        <f t="shared" si="286"/>
        <v/>
      </c>
      <c r="Z210" s="281" t="str">
        <f t="shared" si="263"/>
        <v/>
      </c>
      <c r="AA210" s="280" t="str">
        <f t="shared" si="287"/>
        <v/>
      </c>
      <c r="AB210" s="281" t="str">
        <f t="shared" si="264"/>
        <v/>
      </c>
      <c r="AC210" s="280" t="str">
        <f t="shared" si="288"/>
        <v/>
      </c>
      <c r="AD210" s="281" t="str">
        <f t="shared" si="265"/>
        <v/>
      </c>
      <c r="AE210" s="280" t="str">
        <f t="shared" si="289"/>
        <v/>
      </c>
      <c r="AF210" s="281" t="str">
        <f t="shared" si="266"/>
        <v/>
      </c>
      <c r="AG210" s="280" t="str">
        <f t="shared" si="290"/>
        <v/>
      </c>
      <c r="AH210" s="281" t="str">
        <f t="shared" si="267"/>
        <v/>
      </c>
      <c r="AI210" s="280" t="str">
        <f t="shared" si="291"/>
        <v/>
      </c>
      <c r="AJ210" s="281" t="str">
        <f t="shared" si="268"/>
        <v/>
      </c>
      <c r="AK210" s="280" t="str">
        <f t="shared" si="292"/>
        <v/>
      </c>
      <c r="AL210" s="281" t="str">
        <f t="shared" si="269"/>
        <v/>
      </c>
      <c r="AM210" s="280" t="str">
        <f t="shared" si="293"/>
        <v/>
      </c>
      <c r="AN210" s="281" t="str">
        <f t="shared" si="270"/>
        <v/>
      </c>
      <c r="AO210" s="280" t="str">
        <f t="shared" si="294"/>
        <v/>
      </c>
      <c r="AP210" s="281" t="str">
        <f t="shared" si="271"/>
        <v/>
      </c>
      <c r="AQ210" s="280" t="str">
        <f t="shared" si="295"/>
        <v/>
      </c>
      <c r="AR210" s="281" t="str">
        <f t="shared" si="272"/>
        <v/>
      </c>
      <c r="AS210" s="280" t="str">
        <f t="shared" si="296"/>
        <v/>
      </c>
      <c r="AT210" s="281" t="str">
        <f t="shared" si="273"/>
        <v/>
      </c>
      <c r="AU210" s="280" t="str">
        <f t="shared" si="297"/>
        <v/>
      </c>
      <c r="AV210" s="281" t="str">
        <f t="shared" si="274"/>
        <v/>
      </c>
      <c r="AW210" s="280" t="str">
        <f t="shared" si="298"/>
        <v/>
      </c>
      <c r="AX210" s="281" t="str">
        <f t="shared" si="275"/>
        <v/>
      </c>
      <c r="AY210" s="280" t="str">
        <f t="shared" si="299"/>
        <v/>
      </c>
      <c r="AZ210" s="281" t="str">
        <f t="shared" si="276"/>
        <v/>
      </c>
      <c r="BA210" s="280" t="str">
        <f t="shared" si="300"/>
        <v/>
      </c>
      <c r="BB210" s="281" t="str">
        <f t="shared" si="277"/>
        <v/>
      </c>
      <c r="BC210" s="280" t="str">
        <f t="shared" si="301"/>
        <v/>
      </c>
      <c r="BD210" s="281" t="str">
        <f t="shared" si="278"/>
        <v/>
      </c>
      <c r="BE210" s="280" t="str">
        <f t="shared" si="302"/>
        <v/>
      </c>
      <c r="BF210" s="75" t="str">
        <f t="shared" si="279"/>
        <v/>
      </c>
      <c r="BG210" s="78" t="str">
        <f t="shared" si="303"/>
        <v/>
      </c>
      <c r="BH210" s="75" t="str">
        <f t="shared" si="280"/>
        <v/>
      </c>
      <c r="BI210" s="78" t="str">
        <f t="shared" si="304"/>
        <v/>
      </c>
      <c r="BJ210" s="75" t="str">
        <f t="shared" si="281"/>
        <v/>
      </c>
      <c r="BK210" s="78" t="str">
        <f t="shared" si="305"/>
        <v/>
      </c>
    </row>
    <row r="211" spans="1:63" s="66" customFormat="1" ht="21" hidden="1" customHeight="1">
      <c r="A211" s="238">
        <v>76</v>
      </c>
      <c r="B211" s="363"/>
      <c r="C211" s="364"/>
      <c r="D211" s="281"/>
      <c r="E211" s="280"/>
      <c r="F211" s="281"/>
      <c r="G211" s="280"/>
      <c r="H211" s="281"/>
      <c r="I211" s="280"/>
      <c r="J211" s="281"/>
      <c r="K211" s="280"/>
      <c r="L211" s="281"/>
      <c r="M211" s="280"/>
      <c r="N211" s="281"/>
      <c r="O211" s="280"/>
      <c r="P211" s="281" t="str">
        <f t="shared" si="258"/>
        <v/>
      </c>
      <c r="Q211" s="280" t="str">
        <f t="shared" si="282"/>
        <v/>
      </c>
      <c r="R211" s="281" t="str">
        <f t="shared" si="259"/>
        <v/>
      </c>
      <c r="S211" s="280" t="str">
        <f t="shared" si="283"/>
        <v/>
      </c>
      <c r="T211" s="281" t="str">
        <f t="shared" si="260"/>
        <v/>
      </c>
      <c r="U211" s="280" t="str">
        <f t="shared" si="284"/>
        <v/>
      </c>
      <c r="V211" s="281" t="str">
        <f t="shared" si="261"/>
        <v/>
      </c>
      <c r="W211" s="280" t="str">
        <f t="shared" si="285"/>
        <v/>
      </c>
      <c r="X211" s="281" t="str">
        <f t="shared" si="262"/>
        <v/>
      </c>
      <c r="Y211" s="280" t="str">
        <f t="shared" si="286"/>
        <v/>
      </c>
      <c r="Z211" s="281" t="str">
        <f t="shared" si="263"/>
        <v/>
      </c>
      <c r="AA211" s="280" t="str">
        <f t="shared" si="287"/>
        <v/>
      </c>
      <c r="AB211" s="281" t="str">
        <f t="shared" si="264"/>
        <v/>
      </c>
      <c r="AC211" s="280" t="str">
        <f t="shared" si="288"/>
        <v/>
      </c>
      <c r="AD211" s="281" t="str">
        <f t="shared" si="265"/>
        <v/>
      </c>
      <c r="AE211" s="280" t="str">
        <f t="shared" si="289"/>
        <v/>
      </c>
      <c r="AF211" s="281" t="str">
        <f t="shared" si="266"/>
        <v/>
      </c>
      <c r="AG211" s="280" t="str">
        <f t="shared" si="290"/>
        <v/>
      </c>
      <c r="AH211" s="281" t="str">
        <f t="shared" si="267"/>
        <v/>
      </c>
      <c r="AI211" s="280" t="str">
        <f t="shared" si="291"/>
        <v/>
      </c>
      <c r="AJ211" s="281" t="str">
        <f t="shared" si="268"/>
        <v/>
      </c>
      <c r="AK211" s="280" t="str">
        <f t="shared" si="292"/>
        <v/>
      </c>
      <c r="AL211" s="281" t="str">
        <f t="shared" si="269"/>
        <v/>
      </c>
      <c r="AM211" s="280" t="str">
        <f t="shared" si="293"/>
        <v/>
      </c>
      <c r="AN211" s="281" t="str">
        <f t="shared" si="270"/>
        <v/>
      </c>
      <c r="AO211" s="280" t="str">
        <f t="shared" si="294"/>
        <v/>
      </c>
      <c r="AP211" s="281" t="str">
        <f t="shared" si="271"/>
        <v/>
      </c>
      <c r="AQ211" s="280" t="str">
        <f t="shared" si="295"/>
        <v/>
      </c>
      <c r="AR211" s="281" t="str">
        <f t="shared" si="272"/>
        <v/>
      </c>
      <c r="AS211" s="280" t="str">
        <f t="shared" si="296"/>
        <v/>
      </c>
      <c r="AT211" s="281" t="str">
        <f t="shared" si="273"/>
        <v/>
      </c>
      <c r="AU211" s="280" t="str">
        <f t="shared" si="297"/>
        <v/>
      </c>
      <c r="AV211" s="281" t="str">
        <f t="shared" si="274"/>
        <v/>
      </c>
      <c r="AW211" s="280" t="str">
        <f t="shared" si="298"/>
        <v/>
      </c>
      <c r="AX211" s="281" t="str">
        <f t="shared" si="275"/>
        <v/>
      </c>
      <c r="AY211" s="280" t="str">
        <f t="shared" si="299"/>
        <v/>
      </c>
      <c r="AZ211" s="281" t="str">
        <f t="shared" si="276"/>
        <v/>
      </c>
      <c r="BA211" s="280" t="str">
        <f t="shared" si="300"/>
        <v/>
      </c>
      <c r="BB211" s="281" t="str">
        <f t="shared" si="277"/>
        <v/>
      </c>
      <c r="BC211" s="280" t="str">
        <f t="shared" si="301"/>
        <v/>
      </c>
      <c r="BD211" s="281" t="str">
        <f t="shared" si="278"/>
        <v/>
      </c>
      <c r="BE211" s="280" t="str">
        <f t="shared" si="302"/>
        <v/>
      </c>
      <c r="BF211" s="75" t="str">
        <f t="shared" si="279"/>
        <v/>
      </c>
      <c r="BG211" s="78" t="str">
        <f t="shared" si="303"/>
        <v/>
      </c>
      <c r="BH211" s="75" t="str">
        <f t="shared" si="280"/>
        <v/>
      </c>
      <c r="BI211" s="78" t="str">
        <f t="shared" si="304"/>
        <v/>
      </c>
      <c r="BJ211" s="75" t="str">
        <f t="shared" si="281"/>
        <v/>
      </c>
      <c r="BK211" s="78" t="str">
        <f t="shared" si="305"/>
        <v/>
      </c>
    </row>
    <row r="212" spans="1:63" s="66" customFormat="1" ht="21" hidden="1" customHeight="1">
      <c r="A212" s="238">
        <v>77</v>
      </c>
      <c r="B212" s="363"/>
      <c r="C212" s="364"/>
      <c r="D212" s="281"/>
      <c r="E212" s="280"/>
      <c r="F212" s="281"/>
      <c r="G212" s="280"/>
      <c r="H212" s="281"/>
      <c r="I212" s="280"/>
      <c r="J212" s="281"/>
      <c r="K212" s="280"/>
      <c r="L212" s="281"/>
      <c r="M212" s="280"/>
      <c r="N212" s="281"/>
      <c r="O212" s="280"/>
      <c r="P212" s="281" t="str">
        <f t="shared" si="258"/>
        <v/>
      </c>
      <c r="Q212" s="280" t="str">
        <f t="shared" si="282"/>
        <v/>
      </c>
      <c r="R212" s="281" t="str">
        <f t="shared" si="259"/>
        <v/>
      </c>
      <c r="S212" s="280" t="str">
        <f t="shared" si="283"/>
        <v/>
      </c>
      <c r="T212" s="281" t="str">
        <f t="shared" si="260"/>
        <v/>
      </c>
      <c r="U212" s="280" t="str">
        <f t="shared" si="284"/>
        <v/>
      </c>
      <c r="V212" s="281" t="str">
        <f t="shared" si="261"/>
        <v/>
      </c>
      <c r="W212" s="280" t="str">
        <f t="shared" si="285"/>
        <v/>
      </c>
      <c r="X212" s="281" t="str">
        <f t="shared" si="262"/>
        <v/>
      </c>
      <c r="Y212" s="280" t="str">
        <f t="shared" si="286"/>
        <v/>
      </c>
      <c r="Z212" s="281" t="str">
        <f t="shared" si="263"/>
        <v/>
      </c>
      <c r="AA212" s="280" t="str">
        <f t="shared" si="287"/>
        <v/>
      </c>
      <c r="AB212" s="281" t="str">
        <f t="shared" si="264"/>
        <v/>
      </c>
      <c r="AC212" s="280" t="str">
        <f t="shared" si="288"/>
        <v/>
      </c>
      <c r="AD212" s="281" t="str">
        <f t="shared" si="265"/>
        <v/>
      </c>
      <c r="AE212" s="280" t="str">
        <f t="shared" si="289"/>
        <v/>
      </c>
      <c r="AF212" s="281" t="str">
        <f t="shared" si="266"/>
        <v/>
      </c>
      <c r="AG212" s="280" t="str">
        <f t="shared" si="290"/>
        <v/>
      </c>
      <c r="AH212" s="281" t="str">
        <f t="shared" si="267"/>
        <v/>
      </c>
      <c r="AI212" s="280" t="str">
        <f t="shared" si="291"/>
        <v/>
      </c>
      <c r="AJ212" s="281" t="str">
        <f t="shared" si="268"/>
        <v/>
      </c>
      <c r="AK212" s="280" t="str">
        <f t="shared" si="292"/>
        <v/>
      </c>
      <c r="AL212" s="281" t="str">
        <f t="shared" si="269"/>
        <v/>
      </c>
      <c r="AM212" s="280" t="str">
        <f t="shared" si="293"/>
        <v/>
      </c>
      <c r="AN212" s="281" t="str">
        <f t="shared" si="270"/>
        <v/>
      </c>
      <c r="AO212" s="280" t="str">
        <f t="shared" si="294"/>
        <v/>
      </c>
      <c r="AP212" s="281" t="str">
        <f t="shared" si="271"/>
        <v/>
      </c>
      <c r="AQ212" s="280" t="str">
        <f t="shared" si="295"/>
        <v/>
      </c>
      <c r="AR212" s="281" t="str">
        <f t="shared" si="272"/>
        <v/>
      </c>
      <c r="AS212" s="280" t="str">
        <f t="shared" si="296"/>
        <v/>
      </c>
      <c r="AT212" s="281" t="str">
        <f t="shared" si="273"/>
        <v/>
      </c>
      <c r="AU212" s="280" t="str">
        <f t="shared" si="297"/>
        <v/>
      </c>
      <c r="AV212" s="281" t="str">
        <f t="shared" si="274"/>
        <v/>
      </c>
      <c r="AW212" s="280" t="str">
        <f t="shared" si="298"/>
        <v/>
      </c>
      <c r="AX212" s="281" t="str">
        <f t="shared" si="275"/>
        <v/>
      </c>
      <c r="AY212" s="280" t="str">
        <f t="shared" si="299"/>
        <v/>
      </c>
      <c r="AZ212" s="281" t="str">
        <f t="shared" si="276"/>
        <v/>
      </c>
      <c r="BA212" s="280" t="str">
        <f t="shared" si="300"/>
        <v/>
      </c>
      <c r="BB212" s="281" t="str">
        <f t="shared" si="277"/>
        <v/>
      </c>
      <c r="BC212" s="280" t="str">
        <f t="shared" si="301"/>
        <v/>
      </c>
      <c r="BD212" s="281" t="str">
        <f t="shared" si="278"/>
        <v/>
      </c>
      <c r="BE212" s="280" t="str">
        <f t="shared" si="302"/>
        <v/>
      </c>
      <c r="BF212" s="75" t="str">
        <f t="shared" si="279"/>
        <v/>
      </c>
      <c r="BG212" s="78" t="str">
        <f t="shared" si="303"/>
        <v/>
      </c>
      <c r="BH212" s="75" t="str">
        <f t="shared" si="280"/>
        <v/>
      </c>
      <c r="BI212" s="78" t="str">
        <f t="shared" si="304"/>
        <v/>
      </c>
      <c r="BJ212" s="75" t="str">
        <f t="shared" si="281"/>
        <v/>
      </c>
      <c r="BK212" s="78" t="str">
        <f t="shared" si="305"/>
        <v/>
      </c>
    </row>
    <row r="213" spans="1:63" s="66" customFormat="1" ht="21" hidden="1" customHeight="1">
      <c r="A213" s="238">
        <v>78</v>
      </c>
      <c r="B213" s="363"/>
      <c r="C213" s="364"/>
      <c r="D213" s="281"/>
      <c r="E213" s="280"/>
      <c r="F213" s="281"/>
      <c r="G213" s="280"/>
      <c r="H213" s="281"/>
      <c r="I213" s="280"/>
      <c r="J213" s="281"/>
      <c r="K213" s="280"/>
      <c r="L213" s="281"/>
      <c r="M213" s="280"/>
      <c r="N213" s="281"/>
      <c r="O213" s="280"/>
      <c r="P213" s="281" t="str">
        <f t="shared" si="258"/>
        <v/>
      </c>
      <c r="Q213" s="280" t="str">
        <f t="shared" si="282"/>
        <v/>
      </c>
      <c r="R213" s="281" t="str">
        <f t="shared" si="259"/>
        <v/>
      </c>
      <c r="S213" s="280" t="str">
        <f t="shared" si="283"/>
        <v/>
      </c>
      <c r="T213" s="281" t="str">
        <f t="shared" si="260"/>
        <v/>
      </c>
      <c r="U213" s="280" t="str">
        <f t="shared" si="284"/>
        <v/>
      </c>
      <c r="V213" s="281" t="str">
        <f t="shared" si="261"/>
        <v/>
      </c>
      <c r="W213" s="280" t="str">
        <f t="shared" si="285"/>
        <v/>
      </c>
      <c r="X213" s="281" t="str">
        <f t="shared" si="262"/>
        <v/>
      </c>
      <c r="Y213" s="280" t="str">
        <f t="shared" si="286"/>
        <v/>
      </c>
      <c r="Z213" s="281" t="str">
        <f t="shared" si="263"/>
        <v/>
      </c>
      <c r="AA213" s="280" t="str">
        <f t="shared" si="287"/>
        <v/>
      </c>
      <c r="AB213" s="281" t="str">
        <f t="shared" si="264"/>
        <v/>
      </c>
      <c r="AC213" s="280" t="str">
        <f t="shared" si="288"/>
        <v/>
      </c>
      <c r="AD213" s="281" t="str">
        <f t="shared" si="265"/>
        <v/>
      </c>
      <c r="AE213" s="280" t="str">
        <f t="shared" si="289"/>
        <v/>
      </c>
      <c r="AF213" s="281" t="str">
        <f t="shared" si="266"/>
        <v/>
      </c>
      <c r="AG213" s="280" t="str">
        <f t="shared" si="290"/>
        <v/>
      </c>
      <c r="AH213" s="281" t="str">
        <f t="shared" si="267"/>
        <v/>
      </c>
      <c r="AI213" s="280" t="str">
        <f t="shared" si="291"/>
        <v/>
      </c>
      <c r="AJ213" s="281" t="str">
        <f t="shared" si="268"/>
        <v/>
      </c>
      <c r="AK213" s="280" t="str">
        <f t="shared" si="292"/>
        <v/>
      </c>
      <c r="AL213" s="281" t="str">
        <f t="shared" si="269"/>
        <v/>
      </c>
      <c r="AM213" s="280" t="str">
        <f t="shared" si="293"/>
        <v/>
      </c>
      <c r="AN213" s="281" t="str">
        <f t="shared" si="270"/>
        <v/>
      </c>
      <c r="AO213" s="280" t="str">
        <f t="shared" si="294"/>
        <v/>
      </c>
      <c r="AP213" s="281" t="str">
        <f t="shared" si="271"/>
        <v/>
      </c>
      <c r="AQ213" s="280" t="str">
        <f t="shared" si="295"/>
        <v/>
      </c>
      <c r="AR213" s="281" t="str">
        <f t="shared" si="272"/>
        <v/>
      </c>
      <c r="AS213" s="280" t="str">
        <f t="shared" si="296"/>
        <v/>
      </c>
      <c r="AT213" s="281" t="str">
        <f t="shared" si="273"/>
        <v/>
      </c>
      <c r="AU213" s="280" t="str">
        <f t="shared" si="297"/>
        <v/>
      </c>
      <c r="AV213" s="281" t="str">
        <f t="shared" si="274"/>
        <v/>
      </c>
      <c r="AW213" s="280" t="str">
        <f t="shared" si="298"/>
        <v/>
      </c>
      <c r="AX213" s="281" t="str">
        <f t="shared" si="275"/>
        <v/>
      </c>
      <c r="AY213" s="280" t="str">
        <f t="shared" si="299"/>
        <v/>
      </c>
      <c r="AZ213" s="281" t="str">
        <f t="shared" si="276"/>
        <v/>
      </c>
      <c r="BA213" s="280" t="str">
        <f t="shared" si="300"/>
        <v/>
      </c>
      <c r="BB213" s="281" t="str">
        <f t="shared" si="277"/>
        <v/>
      </c>
      <c r="BC213" s="280" t="str">
        <f t="shared" si="301"/>
        <v/>
      </c>
      <c r="BD213" s="281" t="str">
        <f t="shared" si="278"/>
        <v/>
      </c>
      <c r="BE213" s="280" t="str">
        <f t="shared" si="302"/>
        <v/>
      </c>
      <c r="BF213" s="75" t="str">
        <f t="shared" si="279"/>
        <v/>
      </c>
      <c r="BG213" s="78" t="str">
        <f t="shared" si="303"/>
        <v/>
      </c>
      <c r="BH213" s="75" t="str">
        <f t="shared" si="280"/>
        <v/>
      </c>
      <c r="BI213" s="78" t="str">
        <f t="shared" si="304"/>
        <v/>
      </c>
      <c r="BJ213" s="75" t="str">
        <f t="shared" si="281"/>
        <v/>
      </c>
      <c r="BK213" s="78" t="str">
        <f t="shared" si="305"/>
        <v/>
      </c>
    </row>
    <row r="214" spans="1:63" s="66" customFormat="1" ht="21" hidden="1" customHeight="1">
      <c r="A214" s="238">
        <v>79</v>
      </c>
      <c r="B214" s="363"/>
      <c r="C214" s="364"/>
      <c r="D214" s="281"/>
      <c r="E214" s="280"/>
      <c r="F214" s="281"/>
      <c r="G214" s="280"/>
      <c r="H214" s="281"/>
      <c r="I214" s="280"/>
      <c r="J214" s="281"/>
      <c r="K214" s="280"/>
      <c r="L214" s="281"/>
      <c r="M214" s="280"/>
      <c r="N214" s="281"/>
      <c r="O214" s="280"/>
      <c r="P214" s="281" t="str">
        <f t="shared" si="258"/>
        <v/>
      </c>
      <c r="Q214" s="280" t="str">
        <f t="shared" si="282"/>
        <v/>
      </c>
      <c r="R214" s="281" t="str">
        <f t="shared" si="259"/>
        <v/>
      </c>
      <c r="S214" s="280" t="str">
        <f t="shared" si="283"/>
        <v/>
      </c>
      <c r="T214" s="281" t="str">
        <f t="shared" si="260"/>
        <v/>
      </c>
      <c r="U214" s="280" t="str">
        <f t="shared" si="284"/>
        <v/>
      </c>
      <c r="V214" s="281" t="str">
        <f t="shared" si="261"/>
        <v/>
      </c>
      <c r="W214" s="280" t="str">
        <f t="shared" si="285"/>
        <v/>
      </c>
      <c r="X214" s="281" t="str">
        <f t="shared" si="262"/>
        <v/>
      </c>
      <c r="Y214" s="280" t="str">
        <f t="shared" si="286"/>
        <v/>
      </c>
      <c r="Z214" s="281" t="str">
        <f t="shared" si="263"/>
        <v/>
      </c>
      <c r="AA214" s="280" t="str">
        <f t="shared" si="287"/>
        <v/>
      </c>
      <c r="AB214" s="281" t="str">
        <f t="shared" si="264"/>
        <v/>
      </c>
      <c r="AC214" s="280" t="str">
        <f t="shared" si="288"/>
        <v/>
      </c>
      <c r="AD214" s="281" t="str">
        <f t="shared" si="265"/>
        <v/>
      </c>
      <c r="AE214" s="280" t="str">
        <f t="shared" si="289"/>
        <v/>
      </c>
      <c r="AF214" s="281" t="str">
        <f t="shared" si="266"/>
        <v/>
      </c>
      <c r="AG214" s="280" t="str">
        <f t="shared" si="290"/>
        <v/>
      </c>
      <c r="AH214" s="281" t="str">
        <f t="shared" si="267"/>
        <v/>
      </c>
      <c r="AI214" s="280" t="str">
        <f t="shared" si="291"/>
        <v/>
      </c>
      <c r="AJ214" s="281" t="str">
        <f t="shared" si="268"/>
        <v/>
      </c>
      <c r="AK214" s="280" t="str">
        <f t="shared" si="292"/>
        <v/>
      </c>
      <c r="AL214" s="281" t="str">
        <f t="shared" si="269"/>
        <v/>
      </c>
      <c r="AM214" s="280" t="str">
        <f t="shared" si="293"/>
        <v/>
      </c>
      <c r="AN214" s="281" t="str">
        <f t="shared" si="270"/>
        <v/>
      </c>
      <c r="AO214" s="280" t="str">
        <f t="shared" si="294"/>
        <v/>
      </c>
      <c r="AP214" s="281" t="str">
        <f t="shared" si="271"/>
        <v/>
      </c>
      <c r="AQ214" s="280" t="str">
        <f t="shared" si="295"/>
        <v/>
      </c>
      <c r="AR214" s="281" t="str">
        <f t="shared" si="272"/>
        <v/>
      </c>
      <c r="AS214" s="280" t="str">
        <f t="shared" si="296"/>
        <v/>
      </c>
      <c r="AT214" s="281" t="str">
        <f t="shared" si="273"/>
        <v/>
      </c>
      <c r="AU214" s="280" t="str">
        <f t="shared" si="297"/>
        <v/>
      </c>
      <c r="AV214" s="281" t="str">
        <f t="shared" si="274"/>
        <v/>
      </c>
      <c r="AW214" s="280" t="str">
        <f t="shared" si="298"/>
        <v/>
      </c>
      <c r="AX214" s="281" t="str">
        <f t="shared" si="275"/>
        <v/>
      </c>
      <c r="AY214" s="280" t="str">
        <f t="shared" si="299"/>
        <v/>
      </c>
      <c r="AZ214" s="281" t="str">
        <f t="shared" si="276"/>
        <v/>
      </c>
      <c r="BA214" s="280" t="str">
        <f t="shared" si="300"/>
        <v/>
      </c>
      <c r="BB214" s="281" t="str">
        <f t="shared" si="277"/>
        <v/>
      </c>
      <c r="BC214" s="280" t="str">
        <f t="shared" si="301"/>
        <v/>
      </c>
      <c r="BD214" s="281" t="str">
        <f t="shared" si="278"/>
        <v/>
      </c>
      <c r="BE214" s="280" t="str">
        <f t="shared" si="302"/>
        <v/>
      </c>
      <c r="BF214" s="75" t="str">
        <f t="shared" si="279"/>
        <v/>
      </c>
      <c r="BG214" s="78" t="str">
        <f t="shared" si="303"/>
        <v/>
      </c>
      <c r="BH214" s="75" t="str">
        <f t="shared" si="280"/>
        <v/>
      </c>
      <c r="BI214" s="78" t="str">
        <f t="shared" si="304"/>
        <v/>
      </c>
      <c r="BJ214" s="75" t="str">
        <f t="shared" si="281"/>
        <v/>
      </c>
      <c r="BK214" s="78" t="str">
        <f t="shared" si="305"/>
        <v/>
      </c>
    </row>
    <row r="215" spans="1:63" s="66" customFormat="1" ht="21" hidden="1" customHeight="1">
      <c r="A215" s="238">
        <v>80</v>
      </c>
      <c r="B215" s="363"/>
      <c r="C215" s="364"/>
      <c r="D215" s="281"/>
      <c r="E215" s="280"/>
      <c r="F215" s="281"/>
      <c r="G215" s="280"/>
      <c r="H215" s="281"/>
      <c r="I215" s="280"/>
      <c r="J215" s="281"/>
      <c r="K215" s="280"/>
      <c r="L215" s="281"/>
      <c r="M215" s="280"/>
      <c r="N215" s="281"/>
      <c r="O215" s="280"/>
      <c r="P215" s="281" t="str">
        <f t="shared" si="258"/>
        <v/>
      </c>
      <c r="Q215" s="280" t="str">
        <f t="shared" si="282"/>
        <v/>
      </c>
      <c r="R215" s="281" t="str">
        <f t="shared" si="259"/>
        <v/>
      </c>
      <c r="S215" s="280" t="str">
        <f t="shared" si="283"/>
        <v/>
      </c>
      <c r="T215" s="281" t="str">
        <f t="shared" si="260"/>
        <v/>
      </c>
      <c r="U215" s="280" t="str">
        <f t="shared" si="284"/>
        <v/>
      </c>
      <c r="V215" s="281" t="str">
        <f t="shared" si="261"/>
        <v/>
      </c>
      <c r="W215" s="280" t="str">
        <f t="shared" si="285"/>
        <v/>
      </c>
      <c r="X215" s="281" t="str">
        <f t="shared" si="262"/>
        <v/>
      </c>
      <c r="Y215" s="280" t="str">
        <f t="shared" si="286"/>
        <v/>
      </c>
      <c r="Z215" s="281" t="str">
        <f t="shared" si="263"/>
        <v/>
      </c>
      <c r="AA215" s="280" t="str">
        <f t="shared" si="287"/>
        <v/>
      </c>
      <c r="AB215" s="281" t="str">
        <f t="shared" si="264"/>
        <v/>
      </c>
      <c r="AC215" s="280" t="str">
        <f t="shared" si="288"/>
        <v/>
      </c>
      <c r="AD215" s="281" t="str">
        <f t="shared" si="265"/>
        <v/>
      </c>
      <c r="AE215" s="280" t="str">
        <f t="shared" si="289"/>
        <v/>
      </c>
      <c r="AF215" s="281" t="str">
        <f t="shared" si="266"/>
        <v/>
      </c>
      <c r="AG215" s="280" t="str">
        <f t="shared" si="290"/>
        <v/>
      </c>
      <c r="AH215" s="281" t="str">
        <f t="shared" si="267"/>
        <v/>
      </c>
      <c r="AI215" s="280" t="str">
        <f t="shared" si="291"/>
        <v/>
      </c>
      <c r="AJ215" s="281" t="str">
        <f t="shared" si="268"/>
        <v/>
      </c>
      <c r="AK215" s="280" t="str">
        <f t="shared" si="292"/>
        <v/>
      </c>
      <c r="AL215" s="281" t="str">
        <f t="shared" si="269"/>
        <v/>
      </c>
      <c r="AM215" s="280" t="str">
        <f t="shared" si="293"/>
        <v/>
      </c>
      <c r="AN215" s="281" t="str">
        <f t="shared" si="270"/>
        <v/>
      </c>
      <c r="AO215" s="280" t="str">
        <f t="shared" si="294"/>
        <v/>
      </c>
      <c r="AP215" s="281" t="str">
        <f t="shared" si="271"/>
        <v/>
      </c>
      <c r="AQ215" s="280" t="str">
        <f t="shared" si="295"/>
        <v/>
      </c>
      <c r="AR215" s="281" t="str">
        <f t="shared" si="272"/>
        <v/>
      </c>
      <c r="AS215" s="280" t="str">
        <f t="shared" si="296"/>
        <v/>
      </c>
      <c r="AT215" s="281" t="str">
        <f t="shared" si="273"/>
        <v/>
      </c>
      <c r="AU215" s="280" t="str">
        <f t="shared" si="297"/>
        <v/>
      </c>
      <c r="AV215" s="281" t="str">
        <f t="shared" si="274"/>
        <v/>
      </c>
      <c r="AW215" s="280" t="str">
        <f t="shared" si="298"/>
        <v/>
      </c>
      <c r="AX215" s="281" t="str">
        <f t="shared" si="275"/>
        <v/>
      </c>
      <c r="AY215" s="280" t="str">
        <f t="shared" si="299"/>
        <v/>
      </c>
      <c r="AZ215" s="281" t="str">
        <f t="shared" si="276"/>
        <v/>
      </c>
      <c r="BA215" s="280" t="str">
        <f t="shared" si="300"/>
        <v/>
      </c>
      <c r="BB215" s="281" t="str">
        <f t="shared" si="277"/>
        <v/>
      </c>
      <c r="BC215" s="280" t="str">
        <f t="shared" si="301"/>
        <v/>
      </c>
      <c r="BD215" s="281" t="str">
        <f t="shared" si="278"/>
        <v/>
      </c>
      <c r="BE215" s="280" t="str">
        <f t="shared" si="302"/>
        <v/>
      </c>
      <c r="BF215" s="75" t="str">
        <f t="shared" si="279"/>
        <v/>
      </c>
      <c r="BG215" s="78" t="str">
        <f t="shared" si="303"/>
        <v/>
      </c>
      <c r="BH215" s="75" t="str">
        <f t="shared" si="280"/>
        <v/>
      </c>
      <c r="BI215" s="78" t="str">
        <f t="shared" si="304"/>
        <v/>
      </c>
      <c r="BJ215" s="75" t="str">
        <f t="shared" si="281"/>
        <v/>
      </c>
      <c r="BK215" s="78" t="str">
        <f t="shared" si="305"/>
        <v/>
      </c>
    </row>
    <row r="216" spans="1:63" s="66" customFormat="1" ht="21" hidden="1" customHeight="1">
      <c r="A216" s="238">
        <v>81</v>
      </c>
      <c r="B216" s="363"/>
      <c r="C216" s="364"/>
      <c r="D216" s="281"/>
      <c r="E216" s="280"/>
      <c r="F216" s="281"/>
      <c r="G216" s="280"/>
      <c r="H216" s="281"/>
      <c r="I216" s="280"/>
      <c r="J216" s="281"/>
      <c r="K216" s="280"/>
      <c r="L216" s="281"/>
      <c r="M216" s="280"/>
      <c r="N216" s="281"/>
      <c r="O216" s="280"/>
      <c r="P216" s="281" t="str">
        <f t="shared" si="258"/>
        <v/>
      </c>
      <c r="Q216" s="280" t="str">
        <f t="shared" si="282"/>
        <v/>
      </c>
      <c r="R216" s="281" t="str">
        <f t="shared" si="259"/>
        <v/>
      </c>
      <c r="S216" s="280" t="str">
        <f t="shared" si="283"/>
        <v/>
      </c>
      <c r="T216" s="281" t="str">
        <f t="shared" si="260"/>
        <v/>
      </c>
      <c r="U216" s="280" t="str">
        <f t="shared" si="284"/>
        <v/>
      </c>
      <c r="V216" s="281" t="str">
        <f t="shared" si="261"/>
        <v/>
      </c>
      <c r="W216" s="280" t="str">
        <f t="shared" si="285"/>
        <v/>
      </c>
      <c r="X216" s="281" t="str">
        <f t="shared" si="262"/>
        <v/>
      </c>
      <c r="Y216" s="280" t="str">
        <f t="shared" si="286"/>
        <v/>
      </c>
      <c r="Z216" s="281" t="str">
        <f t="shared" si="263"/>
        <v/>
      </c>
      <c r="AA216" s="280" t="str">
        <f t="shared" si="287"/>
        <v/>
      </c>
      <c r="AB216" s="281" t="str">
        <f t="shared" si="264"/>
        <v/>
      </c>
      <c r="AC216" s="280" t="str">
        <f t="shared" si="288"/>
        <v/>
      </c>
      <c r="AD216" s="281" t="str">
        <f t="shared" si="265"/>
        <v/>
      </c>
      <c r="AE216" s="280" t="str">
        <f t="shared" si="289"/>
        <v/>
      </c>
      <c r="AF216" s="281" t="str">
        <f t="shared" si="266"/>
        <v/>
      </c>
      <c r="AG216" s="280" t="str">
        <f t="shared" si="290"/>
        <v/>
      </c>
      <c r="AH216" s="281" t="str">
        <f t="shared" si="267"/>
        <v/>
      </c>
      <c r="AI216" s="280" t="str">
        <f t="shared" si="291"/>
        <v/>
      </c>
      <c r="AJ216" s="281" t="str">
        <f t="shared" si="268"/>
        <v/>
      </c>
      <c r="AK216" s="280" t="str">
        <f t="shared" si="292"/>
        <v/>
      </c>
      <c r="AL216" s="281" t="str">
        <f t="shared" si="269"/>
        <v/>
      </c>
      <c r="AM216" s="280" t="str">
        <f t="shared" si="293"/>
        <v/>
      </c>
      <c r="AN216" s="281" t="str">
        <f t="shared" si="270"/>
        <v/>
      </c>
      <c r="AO216" s="280" t="str">
        <f t="shared" si="294"/>
        <v/>
      </c>
      <c r="AP216" s="281" t="str">
        <f t="shared" si="271"/>
        <v/>
      </c>
      <c r="AQ216" s="280" t="str">
        <f t="shared" si="295"/>
        <v/>
      </c>
      <c r="AR216" s="281" t="str">
        <f t="shared" si="272"/>
        <v/>
      </c>
      <c r="AS216" s="280" t="str">
        <f t="shared" si="296"/>
        <v/>
      </c>
      <c r="AT216" s="281" t="str">
        <f t="shared" si="273"/>
        <v/>
      </c>
      <c r="AU216" s="280" t="str">
        <f t="shared" si="297"/>
        <v/>
      </c>
      <c r="AV216" s="281" t="str">
        <f t="shared" si="274"/>
        <v/>
      </c>
      <c r="AW216" s="280" t="str">
        <f t="shared" si="298"/>
        <v/>
      </c>
      <c r="AX216" s="281" t="str">
        <f t="shared" si="275"/>
        <v/>
      </c>
      <c r="AY216" s="280" t="str">
        <f t="shared" si="299"/>
        <v/>
      </c>
      <c r="AZ216" s="281" t="str">
        <f t="shared" si="276"/>
        <v/>
      </c>
      <c r="BA216" s="280" t="str">
        <f t="shared" si="300"/>
        <v/>
      </c>
      <c r="BB216" s="281" t="str">
        <f t="shared" si="277"/>
        <v/>
      </c>
      <c r="BC216" s="280" t="str">
        <f t="shared" si="301"/>
        <v/>
      </c>
      <c r="BD216" s="281" t="str">
        <f t="shared" si="278"/>
        <v/>
      </c>
      <c r="BE216" s="280" t="str">
        <f t="shared" si="302"/>
        <v/>
      </c>
      <c r="BF216" s="75" t="str">
        <f t="shared" si="279"/>
        <v/>
      </c>
      <c r="BG216" s="78" t="str">
        <f t="shared" si="303"/>
        <v/>
      </c>
      <c r="BH216" s="75" t="str">
        <f t="shared" si="280"/>
        <v/>
      </c>
      <c r="BI216" s="78" t="str">
        <f t="shared" si="304"/>
        <v/>
      </c>
      <c r="BJ216" s="75" t="str">
        <f t="shared" si="281"/>
        <v/>
      </c>
      <c r="BK216" s="78" t="str">
        <f t="shared" si="305"/>
        <v/>
      </c>
    </row>
    <row r="217" spans="1:63" s="66" customFormat="1" ht="21" hidden="1" customHeight="1">
      <c r="A217" s="238">
        <v>82</v>
      </c>
      <c r="B217" s="363"/>
      <c r="C217" s="364"/>
      <c r="D217" s="281"/>
      <c r="E217" s="280"/>
      <c r="F217" s="281"/>
      <c r="G217" s="280"/>
      <c r="H217" s="281"/>
      <c r="I217" s="280"/>
      <c r="J217" s="281"/>
      <c r="K217" s="280"/>
      <c r="L217" s="281"/>
      <c r="M217" s="280"/>
      <c r="N217" s="281"/>
      <c r="O217" s="280"/>
      <c r="P217" s="281" t="str">
        <f t="shared" si="258"/>
        <v/>
      </c>
      <c r="Q217" s="280" t="str">
        <f t="shared" si="282"/>
        <v/>
      </c>
      <c r="R217" s="281" t="str">
        <f t="shared" si="259"/>
        <v/>
      </c>
      <c r="S217" s="280" t="str">
        <f t="shared" si="283"/>
        <v/>
      </c>
      <c r="T217" s="281" t="str">
        <f t="shared" si="260"/>
        <v/>
      </c>
      <c r="U217" s="280" t="str">
        <f t="shared" si="284"/>
        <v/>
      </c>
      <c r="V217" s="281" t="str">
        <f t="shared" si="261"/>
        <v/>
      </c>
      <c r="W217" s="280" t="str">
        <f t="shared" si="285"/>
        <v/>
      </c>
      <c r="X217" s="281" t="str">
        <f t="shared" si="262"/>
        <v/>
      </c>
      <c r="Y217" s="280" t="str">
        <f t="shared" si="286"/>
        <v/>
      </c>
      <c r="Z217" s="281" t="str">
        <f t="shared" si="263"/>
        <v/>
      </c>
      <c r="AA217" s="280" t="str">
        <f t="shared" si="287"/>
        <v/>
      </c>
      <c r="AB217" s="281" t="str">
        <f t="shared" si="264"/>
        <v/>
      </c>
      <c r="AC217" s="280" t="str">
        <f t="shared" si="288"/>
        <v/>
      </c>
      <c r="AD217" s="281" t="str">
        <f t="shared" si="265"/>
        <v/>
      </c>
      <c r="AE217" s="280" t="str">
        <f t="shared" si="289"/>
        <v/>
      </c>
      <c r="AF217" s="281" t="str">
        <f t="shared" si="266"/>
        <v/>
      </c>
      <c r="AG217" s="280" t="str">
        <f t="shared" si="290"/>
        <v/>
      </c>
      <c r="AH217" s="281" t="str">
        <f t="shared" si="267"/>
        <v/>
      </c>
      <c r="AI217" s="280" t="str">
        <f t="shared" si="291"/>
        <v/>
      </c>
      <c r="AJ217" s="281" t="str">
        <f t="shared" si="268"/>
        <v/>
      </c>
      <c r="AK217" s="280" t="str">
        <f t="shared" si="292"/>
        <v/>
      </c>
      <c r="AL217" s="281" t="str">
        <f t="shared" si="269"/>
        <v/>
      </c>
      <c r="AM217" s="280" t="str">
        <f t="shared" si="293"/>
        <v/>
      </c>
      <c r="AN217" s="281" t="str">
        <f t="shared" si="270"/>
        <v/>
      </c>
      <c r="AO217" s="280" t="str">
        <f t="shared" si="294"/>
        <v/>
      </c>
      <c r="AP217" s="281" t="str">
        <f t="shared" si="271"/>
        <v/>
      </c>
      <c r="AQ217" s="280" t="str">
        <f t="shared" si="295"/>
        <v/>
      </c>
      <c r="AR217" s="281" t="str">
        <f t="shared" si="272"/>
        <v/>
      </c>
      <c r="AS217" s="280" t="str">
        <f t="shared" si="296"/>
        <v/>
      </c>
      <c r="AT217" s="281" t="str">
        <f t="shared" si="273"/>
        <v/>
      </c>
      <c r="AU217" s="280" t="str">
        <f t="shared" si="297"/>
        <v/>
      </c>
      <c r="AV217" s="281" t="str">
        <f t="shared" si="274"/>
        <v/>
      </c>
      <c r="AW217" s="280" t="str">
        <f t="shared" si="298"/>
        <v/>
      </c>
      <c r="AX217" s="281" t="str">
        <f t="shared" si="275"/>
        <v/>
      </c>
      <c r="AY217" s="280" t="str">
        <f t="shared" si="299"/>
        <v/>
      </c>
      <c r="AZ217" s="281" t="str">
        <f t="shared" si="276"/>
        <v/>
      </c>
      <c r="BA217" s="280" t="str">
        <f t="shared" si="300"/>
        <v/>
      </c>
      <c r="BB217" s="281" t="str">
        <f t="shared" si="277"/>
        <v/>
      </c>
      <c r="BC217" s="280" t="str">
        <f t="shared" si="301"/>
        <v/>
      </c>
      <c r="BD217" s="281" t="str">
        <f t="shared" si="278"/>
        <v/>
      </c>
      <c r="BE217" s="280" t="str">
        <f t="shared" si="302"/>
        <v/>
      </c>
      <c r="BF217" s="75" t="str">
        <f t="shared" si="279"/>
        <v/>
      </c>
      <c r="BG217" s="78" t="str">
        <f t="shared" si="303"/>
        <v/>
      </c>
      <c r="BH217" s="75" t="str">
        <f t="shared" si="280"/>
        <v/>
      </c>
      <c r="BI217" s="78" t="str">
        <f t="shared" si="304"/>
        <v/>
      </c>
      <c r="BJ217" s="75" t="str">
        <f t="shared" si="281"/>
        <v/>
      </c>
      <c r="BK217" s="78" t="str">
        <f t="shared" si="305"/>
        <v/>
      </c>
    </row>
    <row r="218" spans="1:63" s="66" customFormat="1" ht="21" hidden="1" customHeight="1">
      <c r="A218" s="238">
        <v>83</v>
      </c>
      <c r="B218" s="363"/>
      <c r="C218" s="364"/>
      <c r="D218" s="281"/>
      <c r="E218" s="280"/>
      <c r="F218" s="281"/>
      <c r="G218" s="280"/>
      <c r="H218" s="281"/>
      <c r="I218" s="280"/>
      <c r="J218" s="281"/>
      <c r="K218" s="280"/>
      <c r="L218" s="281"/>
      <c r="M218" s="280"/>
      <c r="N218" s="281"/>
      <c r="O218" s="280"/>
      <c r="P218" s="281" t="str">
        <f t="shared" si="258"/>
        <v/>
      </c>
      <c r="Q218" s="280" t="str">
        <f t="shared" si="282"/>
        <v/>
      </c>
      <c r="R218" s="281" t="str">
        <f t="shared" si="259"/>
        <v/>
      </c>
      <c r="S218" s="280" t="str">
        <f t="shared" si="283"/>
        <v/>
      </c>
      <c r="T218" s="281" t="str">
        <f t="shared" si="260"/>
        <v/>
      </c>
      <c r="U218" s="280" t="str">
        <f t="shared" si="284"/>
        <v/>
      </c>
      <c r="V218" s="281" t="str">
        <f t="shared" si="261"/>
        <v/>
      </c>
      <c r="W218" s="280" t="str">
        <f t="shared" si="285"/>
        <v/>
      </c>
      <c r="X218" s="281" t="str">
        <f t="shared" si="262"/>
        <v/>
      </c>
      <c r="Y218" s="280" t="str">
        <f t="shared" si="286"/>
        <v/>
      </c>
      <c r="Z218" s="281" t="str">
        <f t="shared" si="263"/>
        <v/>
      </c>
      <c r="AA218" s="280" t="str">
        <f t="shared" si="287"/>
        <v/>
      </c>
      <c r="AB218" s="281" t="str">
        <f t="shared" si="264"/>
        <v/>
      </c>
      <c r="AC218" s="280" t="str">
        <f t="shared" si="288"/>
        <v/>
      </c>
      <c r="AD218" s="281" t="str">
        <f t="shared" si="265"/>
        <v/>
      </c>
      <c r="AE218" s="280" t="str">
        <f t="shared" si="289"/>
        <v/>
      </c>
      <c r="AF218" s="281" t="str">
        <f t="shared" si="266"/>
        <v/>
      </c>
      <c r="AG218" s="280" t="str">
        <f t="shared" si="290"/>
        <v/>
      </c>
      <c r="AH218" s="281" t="str">
        <f t="shared" si="267"/>
        <v/>
      </c>
      <c r="AI218" s="280" t="str">
        <f t="shared" si="291"/>
        <v/>
      </c>
      <c r="AJ218" s="281" t="str">
        <f t="shared" si="268"/>
        <v/>
      </c>
      <c r="AK218" s="280" t="str">
        <f t="shared" si="292"/>
        <v/>
      </c>
      <c r="AL218" s="281" t="str">
        <f t="shared" si="269"/>
        <v/>
      </c>
      <c r="AM218" s="280" t="str">
        <f t="shared" si="293"/>
        <v/>
      </c>
      <c r="AN218" s="281" t="str">
        <f t="shared" si="270"/>
        <v/>
      </c>
      <c r="AO218" s="280" t="str">
        <f t="shared" si="294"/>
        <v/>
      </c>
      <c r="AP218" s="281" t="str">
        <f t="shared" si="271"/>
        <v/>
      </c>
      <c r="AQ218" s="280" t="str">
        <f t="shared" si="295"/>
        <v/>
      </c>
      <c r="AR218" s="281" t="str">
        <f t="shared" si="272"/>
        <v/>
      </c>
      <c r="AS218" s="280" t="str">
        <f t="shared" si="296"/>
        <v/>
      </c>
      <c r="AT218" s="281" t="str">
        <f t="shared" si="273"/>
        <v/>
      </c>
      <c r="AU218" s="280" t="str">
        <f t="shared" si="297"/>
        <v/>
      </c>
      <c r="AV218" s="281" t="str">
        <f t="shared" si="274"/>
        <v/>
      </c>
      <c r="AW218" s="280" t="str">
        <f t="shared" si="298"/>
        <v/>
      </c>
      <c r="AX218" s="281" t="str">
        <f t="shared" si="275"/>
        <v/>
      </c>
      <c r="AY218" s="280" t="str">
        <f t="shared" si="299"/>
        <v/>
      </c>
      <c r="AZ218" s="281" t="str">
        <f t="shared" si="276"/>
        <v/>
      </c>
      <c r="BA218" s="280" t="str">
        <f t="shared" si="300"/>
        <v/>
      </c>
      <c r="BB218" s="281" t="str">
        <f t="shared" si="277"/>
        <v/>
      </c>
      <c r="BC218" s="280" t="str">
        <f t="shared" si="301"/>
        <v/>
      </c>
      <c r="BD218" s="281" t="str">
        <f t="shared" si="278"/>
        <v/>
      </c>
      <c r="BE218" s="280" t="str">
        <f t="shared" si="302"/>
        <v/>
      </c>
      <c r="BF218" s="75" t="str">
        <f t="shared" si="279"/>
        <v/>
      </c>
      <c r="BG218" s="78" t="str">
        <f t="shared" si="303"/>
        <v/>
      </c>
      <c r="BH218" s="75" t="str">
        <f t="shared" si="280"/>
        <v/>
      </c>
      <c r="BI218" s="78" t="str">
        <f t="shared" si="304"/>
        <v/>
      </c>
      <c r="BJ218" s="75" t="str">
        <f t="shared" si="281"/>
        <v/>
      </c>
      <c r="BK218" s="78" t="str">
        <f t="shared" si="305"/>
        <v/>
      </c>
    </row>
    <row r="219" spans="1:63" s="66" customFormat="1" ht="21" hidden="1" customHeight="1">
      <c r="A219" s="238">
        <v>84</v>
      </c>
      <c r="B219" s="363"/>
      <c r="C219" s="364"/>
      <c r="D219" s="281"/>
      <c r="E219" s="280"/>
      <c r="F219" s="281"/>
      <c r="G219" s="280"/>
      <c r="H219" s="281"/>
      <c r="I219" s="280"/>
      <c r="J219" s="281"/>
      <c r="K219" s="280"/>
      <c r="L219" s="281"/>
      <c r="M219" s="280"/>
      <c r="N219" s="281"/>
      <c r="O219" s="280"/>
      <c r="P219" s="281" t="str">
        <f t="shared" si="258"/>
        <v/>
      </c>
      <c r="Q219" s="280" t="str">
        <f t="shared" si="282"/>
        <v/>
      </c>
      <c r="R219" s="281" t="str">
        <f t="shared" si="259"/>
        <v/>
      </c>
      <c r="S219" s="280" t="str">
        <f t="shared" si="283"/>
        <v/>
      </c>
      <c r="T219" s="281" t="str">
        <f t="shared" si="260"/>
        <v/>
      </c>
      <c r="U219" s="280" t="str">
        <f t="shared" si="284"/>
        <v/>
      </c>
      <c r="V219" s="281" t="str">
        <f t="shared" si="261"/>
        <v/>
      </c>
      <c r="W219" s="280" t="str">
        <f t="shared" si="285"/>
        <v/>
      </c>
      <c r="X219" s="281" t="str">
        <f t="shared" si="262"/>
        <v/>
      </c>
      <c r="Y219" s="280" t="str">
        <f t="shared" si="286"/>
        <v/>
      </c>
      <c r="Z219" s="281" t="str">
        <f t="shared" si="263"/>
        <v/>
      </c>
      <c r="AA219" s="280" t="str">
        <f t="shared" si="287"/>
        <v/>
      </c>
      <c r="AB219" s="281" t="str">
        <f t="shared" si="264"/>
        <v/>
      </c>
      <c r="AC219" s="280" t="str">
        <f t="shared" si="288"/>
        <v/>
      </c>
      <c r="AD219" s="281" t="str">
        <f t="shared" si="265"/>
        <v/>
      </c>
      <c r="AE219" s="280" t="str">
        <f t="shared" si="289"/>
        <v/>
      </c>
      <c r="AF219" s="281" t="str">
        <f t="shared" si="266"/>
        <v/>
      </c>
      <c r="AG219" s="280" t="str">
        <f t="shared" si="290"/>
        <v/>
      </c>
      <c r="AH219" s="281" t="str">
        <f t="shared" si="267"/>
        <v/>
      </c>
      <c r="AI219" s="280" t="str">
        <f t="shared" si="291"/>
        <v/>
      </c>
      <c r="AJ219" s="281" t="str">
        <f t="shared" si="268"/>
        <v/>
      </c>
      <c r="AK219" s="280" t="str">
        <f t="shared" si="292"/>
        <v/>
      </c>
      <c r="AL219" s="281" t="str">
        <f t="shared" si="269"/>
        <v/>
      </c>
      <c r="AM219" s="280" t="str">
        <f t="shared" si="293"/>
        <v/>
      </c>
      <c r="AN219" s="281" t="str">
        <f t="shared" si="270"/>
        <v/>
      </c>
      <c r="AO219" s="280" t="str">
        <f t="shared" si="294"/>
        <v/>
      </c>
      <c r="AP219" s="281" t="str">
        <f t="shared" si="271"/>
        <v/>
      </c>
      <c r="AQ219" s="280" t="str">
        <f t="shared" si="295"/>
        <v/>
      </c>
      <c r="AR219" s="281" t="str">
        <f t="shared" si="272"/>
        <v/>
      </c>
      <c r="AS219" s="280" t="str">
        <f t="shared" si="296"/>
        <v/>
      </c>
      <c r="AT219" s="281" t="str">
        <f t="shared" si="273"/>
        <v/>
      </c>
      <c r="AU219" s="280" t="str">
        <f t="shared" si="297"/>
        <v/>
      </c>
      <c r="AV219" s="281" t="str">
        <f t="shared" si="274"/>
        <v/>
      </c>
      <c r="AW219" s="280" t="str">
        <f t="shared" si="298"/>
        <v/>
      </c>
      <c r="AX219" s="281" t="str">
        <f t="shared" si="275"/>
        <v/>
      </c>
      <c r="AY219" s="280" t="str">
        <f t="shared" si="299"/>
        <v/>
      </c>
      <c r="AZ219" s="281" t="str">
        <f t="shared" si="276"/>
        <v/>
      </c>
      <c r="BA219" s="280" t="str">
        <f t="shared" si="300"/>
        <v/>
      </c>
      <c r="BB219" s="281" t="str">
        <f t="shared" si="277"/>
        <v/>
      </c>
      <c r="BC219" s="280" t="str">
        <f t="shared" si="301"/>
        <v/>
      </c>
      <c r="BD219" s="281" t="str">
        <f t="shared" si="278"/>
        <v/>
      </c>
      <c r="BE219" s="280" t="str">
        <f t="shared" si="302"/>
        <v/>
      </c>
      <c r="BF219" s="75" t="str">
        <f t="shared" si="279"/>
        <v/>
      </c>
      <c r="BG219" s="78" t="str">
        <f t="shared" si="303"/>
        <v/>
      </c>
      <c r="BH219" s="75" t="str">
        <f t="shared" si="280"/>
        <v/>
      </c>
      <c r="BI219" s="78" t="str">
        <f t="shared" si="304"/>
        <v/>
      </c>
      <c r="BJ219" s="75" t="str">
        <f t="shared" si="281"/>
        <v/>
      </c>
      <c r="BK219" s="78" t="str">
        <f t="shared" si="305"/>
        <v/>
      </c>
    </row>
    <row r="220" spans="1:63" s="66" customFormat="1" ht="21" hidden="1" customHeight="1">
      <c r="A220" s="238">
        <v>85</v>
      </c>
      <c r="B220" s="363"/>
      <c r="C220" s="364"/>
      <c r="D220" s="281"/>
      <c r="E220" s="280"/>
      <c r="F220" s="281"/>
      <c r="G220" s="280"/>
      <c r="H220" s="281"/>
      <c r="I220" s="280"/>
      <c r="J220" s="281"/>
      <c r="K220" s="280"/>
      <c r="L220" s="281"/>
      <c r="M220" s="280"/>
      <c r="N220" s="281"/>
      <c r="O220" s="280"/>
      <c r="P220" s="281" t="str">
        <f t="shared" si="258"/>
        <v/>
      </c>
      <c r="Q220" s="280" t="str">
        <f t="shared" si="282"/>
        <v/>
      </c>
      <c r="R220" s="281" t="str">
        <f t="shared" si="259"/>
        <v/>
      </c>
      <c r="S220" s="280" t="str">
        <f t="shared" si="283"/>
        <v/>
      </c>
      <c r="T220" s="281" t="str">
        <f t="shared" si="260"/>
        <v/>
      </c>
      <c r="U220" s="280" t="str">
        <f t="shared" si="284"/>
        <v/>
      </c>
      <c r="V220" s="281" t="str">
        <f t="shared" si="261"/>
        <v/>
      </c>
      <c r="W220" s="280" t="str">
        <f t="shared" si="285"/>
        <v/>
      </c>
      <c r="X220" s="281" t="str">
        <f t="shared" si="262"/>
        <v/>
      </c>
      <c r="Y220" s="280" t="str">
        <f t="shared" si="286"/>
        <v/>
      </c>
      <c r="Z220" s="281" t="str">
        <f t="shared" si="263"/>
        <v/>
      </c>
      <c r="AA220" s="280" t="str">
        <f t="shared" si="287"/>
        <v/>
      </c>
      <c r="AB220" s="281" t="str">
        <f t="shared" si="264"/>
        <v/>
      </c>
      <c r="AC220" s="280" t="str">
        <f t="shared" si="288"/>
        <v/>
      </c>
      <c r="AD220" s="281" t="str">
        <f t="shared" si="265"/>
        <v/>
      </c>
      <c r="AE220" s="280" t="str">
        <f t="shared" si="289"/>
        <v/>
      </c>
      <c r="AF220" s="281" t="str">
        <f t="shared" si="266"/>
        <v/>
      </c>
      <c r="AG220" s="280" t="str">
        <f t="shared" si="290"/>
        <v/>
      </c>
      <c r="AH220" s="281" t="str">
        <f t="shared" si="267"/>
        <v/>
      </c>
      <c r="AI220" s="280" t="str">
        <f t="shared" si="291"/>
        <v/>
      </c>
      <c r="AJ220" s="281" t="str">
        <f t="shared" si="268"/>
        <v/>
      </c>
      <c r="AK220" s="280" t="str">
        <f t="shared" si="292"/>
        <v/>
      </c>
      <c r="AL220" s="281" t="str">
        <f t="shared" si="269"/>
        <v/>
      </c>
      <c r="AM220" s="280" t="str">
        <f t="shared" si="293"/>
        <v/>
      </c>
      <c r="AN220" s="281" t="str">
        <f t="shared" si="270"/>
        <v/>
      </c>
      <c r="AO220" s="280" t="str">
        <f t="shared" si="294"/>
        <v/>
      </c>
      <c r="AP220" s="281" t="str">
        <f t="shared" si="271"/>
        <v/>
      </c>
      <c r="AQ220" s="280" t="str">
        <f t="shared" si="295"/>
        <v/>
      </c>
      <c r="AR220" s="281" t="str">
        <f t="shared" si="272"/>
        <v/>
      </c>
      <c r="AS220" s="280" t="str">
        <f t="shared" si="296"/>
        <v/>
      </c>
      <c r="AT220" s="281" t="str">
        <f t="shared" si="273"/>
        <v/>
      </c>
      <c r="AU220" s="280" t="str">
        <f t="shared" si="297"/>
        <v/>
      </c>
      <c r="AV220" s="281" t="str">
        <f t="shared" si="274"/>
        <v/>
      </c>
      <c r="AW220" s="280" t="str">
        <f t="shared" si="298"/>
        <v/>
      </c>
      <c r="AX220" s="281" t="str">
        <f t="shared" si="275"/>
        <v/>
      </c>
      <c r="AY220" s="280" t="str">
        <f t="shared" si="299"/>
        <v/>
      </c>
      <c r="AZ220" s="281" t="str">
        <f t="shared" si="276"/>
        <v/>
      </c>
      <c r="BA220" s="280" t="str">
        <f t="shared" si="300"/>
        <v/>
      </c>
      <c r="BB220" s="281" t="str">
        <f t="shared" si="277"/>
        <v/>
      </c>
      <c r="BC220" s="280" t="str">
        <f t="shared" si="301"/>
        <v/>
      </c>
      <c r="BD220" s="281" t="str">
        <f t="shared" si="278"/>
        <v/>
      </c>
      <c r="BE220" s="280" t="str">
        <f t="shared" si="302"/>
        <v/>
      </c>
      <c r="BF220" s="75" t="str">
        <f t="shared" si="279"/>
        <v/>
      </c>
      <c r="BG220" s="78" t="str">
        <f t="shared" si="303"/>
        <v/>
      </c>
      <c r="BH220" s="75" t="str">
        <f t="shared" si="280"/>
        <v/>
      </c>
      <c r="BI220" s="78" t="str">
        <f t="shared" si="304"/>
        <v/>
      </c>
      <c r="BJ220" s="75" t="str">
        <f t="shared" si="281"/>
        <v/>
      </c>
      <c r="BK220" s="78" t="str">
        <f t="shared" si="305"/>
        <v/>
      </c>
    </row>
    <row r="221" spans="1:63" s="66" customFormat="1" ht="21" hidden="1" customHeight="1">
      <c r="A221" s="238">
        <v>86</v>
      </c>
      <c r="B221" s="363"/>
      <c r="C221" s="364"/>
      <c r="D221" s="281"/>
      <c r="E221" s="280"/>
      <c r="F221" s="281"/>
      <c r="G221" s="280"/>
      <c r="H221" s="281"/>
      <c r="I221" s="280"/>
      <c r="J221" s="281"/>
      <c r="K221" s="280"/>
      <c r="L221" s="281"/>
      <c r="M221" s="280"/>
      <c r="N221" s="281"/>
      <c r="O221" s="280"/>
      <c r="P221" s="281" t="str">
        <f t="shared" si="258"/>
        <v/>
      </c>
      <c r="Q221" s="280" t="str">
        <f t="shared" si="282"/>
        <v/>
      </c>
      <c r="R221" s="281" t="str">
        <f t="shared" si="259"/>
        <v/>
      </c>
      <c r="S221" s="280" t="str">
        <f t="shared" si="283"/>
        <v/>
      </c>
      <c r="T221" s="281" t="str">
        <f t="shared" si="260"/>
        <v/>
      </c>
      <c r="U221" s="280" t="str">
        <f t="shared" si="284"/>
        <v/>
      </c>
      <c r="V221" s="281" t="str">
        <f t="shared" si="261"/>
        <v/>
      </c>
      <c r="W221" s="280" t="str">
        <f t="shared" si="285"/>
        <v/>
      </c>
      <c r="X221" s="281" t="str">
        <f t="shared" si="262"/>
        <v/>
      </c>
      <c r="Y221" s="280" t="str">
        <f t="shared" si="286"/>
        <v/>
      </c>
      <c r="Z221" s="281" t="str">
        <f t="shared" si="263"/>
        <v/>
      </c>
      <c r="AA221" s="280" t="str">
        <f t="shared" si="287"/>
        <v/>
      </c>
      <c r="AB221" s="281" t="str">
        <f t="shared" si="264"/>
        <v/>
      </c>
      <c r="AC221" s="280" t="str">
        <f t="shared" si="288"/>
        <v/>
      </c>
      <c r="AD221" s="281" t="str">
        <f t="shared" si="265"/>
        <v/>
      </c>
      <c r="AE221" s="280" t="str">
        <f t="shared" si="289"/>
        <v/>
      </c>
      <c r="AF221" s="281" t="str">
        <f t="shared" si="266"/>
        <v/>
      </c>
      <c r="AG221" s="280" t="str">
        <f t="shared" si="290"/>
        <v/>
      </c>
      <c r="AH221" s="281" t="str">
        <f t="shared" si="267"/>
        <v/>
      </c>
      <c r="AI221" s="280" t="str">
        <f t="shared" si="291"/>
        <v/>
      </c>
      <c r="AJ221" s="281" t="str">
        <f t="shared" si="268"/>
        <v/>
      </c>
      <c r="AK221" s="280" t="str">
        <f t="shared" si="292"/>
        <v/>
      </c>
      <c r="AL221" s="281" t="str">
        <f t="shared" si="269"/>
        <v/>
      </c>
      <c r="AM221" s="280" t="str">
        <f t="shared" si="293"/>
        <v/>
      </c>
      <c r="AN221" s="281" t="str">
        <f t="shared" si="270"/>
        <v/>
      </c>
      <c r="AO221" s="280" t="str">
        <f t="shared" si="294"/>
        <v/>
      </c>
      <c r="AP221" s="281" t="str">
        <f t="shared" si="271"/>
        <v/>
      </c>
      <c r="AQ221" s="280" t="str">
        <f t="shared" si="295"/>
        <v/>
      </c>
      <c r="AR221" s="281" t="str">
        <f t="shared" si="272"/>
        <v/>
      </c>
      <c r="AS221" s="280" t="str">
        <f t="shared" si="296"/>
        <v/>
      </c>
      <c r="AT221" s="281" t="str">
        <f t="shared" si="273"/>
        <v/>
      </c>
      <c r="AU221" s="280" t="str">
        <f t="shared" si="297"/>
        <v/>
      </c>
      <c r="AV221" s="281" t="str">
        <f t="shared" si="274"/>
        <v/>
      </c>
      <c r="AW221" s="280" t="str">
        <f t="shared" si="298"/>
        <v/>
      </c>
      <c r="AX221" s="281" t="str">
        <f t="shared" si="275"/>
        <v/>
      </c>
      <c r="AY221" s="280" t="str">
        <f t="shared" si="299"/>
        <v/>
      </c>
      <c r="AZ221" s="281" t="str">
        <f t="shared" si="276"/>
        <v/>
      </c>
      <c r="BA221" s="280" t="str">
        <f t="shared" si="300"/>
        <v/>
      </c>
      <c r="BB221" s="281" t="str">
        <f t="shared" si="277"/>
        <v/>
      </c>
      <c r="BC221" s="280" t="str">
        <f t="shared" si="301"/>
        <v/>
      </c>
      <c r="BD221" s="281" t="str">
        <f t="shared" si="278"/>
        <v/>
      </c>
      <c r="BE221" s="280" t="str">
        <f t="shared" si="302"/>
        <v/>
      </c>
      <c r="BF221" s="75" t="str">
        <f t="shared" si="279"/>
        <v/>
      </c>
      <c r="BG221" s="78" t="str">
        <f t="shared" si="303"/>
        <v/>
      </c>
      <c r="BH221" s="75" t="str">
        <f t="shared" si="280"/>
        <v/>
      </c>
      <c r="BI221" s="78" t="str">
        <f t="shared" si="304"/>
        <v/>
      </c>
      <c r="BJ221" s="75" t="str">
        <f t="shared" si="281"/>
        <v/>
      </c>
      <c r="BK221" s="78" t="str">
        <f t="shared" si="305"/>
        <v/>
      </c>
    </row>
    <row r="222" spans="1:63" s="66" customFormat="1" ht="21" hidden="1" customHeight="1">
      <c r="A222" s="238">
        <v>87</v>
      </c>
      <c r="B222" s="363"/>
      <c r="C222" s="364"/>
      <c r="D222" s="281"/>
      <c r="E222" s="280"/>
      <c r="F222" s="281"/>
      <c r="G222" s="280"/>
      <c r="H222" s="281"/>
      <c r="I222" s="280"/>
      <c r="J222" s="281"/>
      <c r="K222" s="280"/>
      <c r="L222" s="281"/>
      <c r="M222" s="280"/>
      <c r="N222" s="281"/>
      <c r="O222" s="280"/>
      <c r="P222" s="281" t="str">
        <f t="shared" si="258"/>
        <v/>
      </c>
      <c r="Q222" s="280" t="str">
        <f t="shared" si="282"/>
        <v/>
      </c>
      <c r="R222" s="281" t="str">
        <f t="shared" si="259"/>
        <v/>
      </c>
      <c r="S222" s="280" t="str">
        <f t="shared" si="283"/>
        <v/>
      </c>
      <c r="T222" s="281" t="str">
        <f t="shared" si="260"/>
        <v/>
      </c>
      <c r="U222" s="280" t="str">
        <f t="shared" si="284"/>
        <v/>
      </c>
      <c r="V222" s="281" t="str">
        <f t="shared" si="261"/>
        <v/>
      </c>
      <c r="W222" s="280" t="str">
        <f t="shared" si="285"/>
        <v/>
      </c>
      <c r="X222" s="281" t="str">
        <f t="shared" si="262"/>
        <v/>
      </c>
      <c r="Y222" s="280" t="str">
        <f t="shared" si="286"/>
        <v/>
      </c>
      <c r="Z222" s="281" t="str">
        <f t="shared" si="263"/>
        <v/>
      </c>
      <c r="AA222" s="280" t="str">
        <f t="shared" si="287"/>
        <v/>
      </c>
      <c r="AB222" s="281" t="str">
        <f t="shared" si="264"/>
        <v/>
      </c>
      <c r="AC222" s="280" t="str">
        <f t="shared" si="288"/>
        <v/>
      </c>
      <c r="AD222" s="281" t="str">
        <f t="shared" si="265"/>
        <v/>
      </c>
      <c r="AE222" s="280" t="str">
        <f t="shared" si="289"/>
        <v/>
      </c>
      <c r="AF222" s="281" t="str">
        <f t="shared" si="266"/>
        <v/>
      </c>
      <c r="AG222" s="280" t="str">
        <f t="shared" si="290"/>
        <v/>
      </c>
      <c r="AH222" s="281" t="str">
        <f t="shared" si="267"/>
        <v/>
      </c>
      <c r="AI222" s="280" t="str">
        <f t="shared" si="291"/>
        <v/>
      </c>
      <c r="AJ222" s="281" t="str">
        <f t="shared" si="268"/>
        <v/>
      </c>
      <c r="AK222" s="280" t="str">
        <f t="shared" si="292"/>
        <v/>
      </c>
      <c r="AL222" s="281" t="str">
        <f t="shared" si="269"/>
        <v/>
      </c>
      <c r="AM222" s="280" t="str">
        <f t="shared" si="293"/>
        <v/>
      </c>
      <c r="AN222" s="281" t="str">
        <f t="shared" si="270"/>
        <v/>
      </c>
      <c r="AO222" s="280" t="str">
        <f t="shared" si="294"/>
        <v/>
      </c>
      <c r="AP222" s="281" t="str">
        <f t="shared" si="271"/>
        <v/>
      </c>
      <c r="AQ222" s="280" t="str">
        <f t="shared" si="295"/>
        <v/>
      </c>
      <c r="AR222" s="281" t="str">
        <f t="shared" si="272"/>
        <v/>
      </c>
      <c r="AS222" s="280" t="str">
        <f t="shared" si="296"/>
        <v/>
      </c>
      <c r="AT222" s="281" t="str">
        <f t="shared" si="273"/>
        <v/>
      </c>
      <c r="AU222" s="280" t="str">
        <f t="shared" si="297"/>
        <v/>
      </c>
      <c r="AV222" s="281" t="str">
        <f t="shared" si="274"/>
        <v/>
      </c>
      <c r="AW222" s="280" t="str">
        <f t="shared" si="298"/>
        <v/>
      </c>
      <c r="AX222" s="281" t="str">
        <f t="shared" si="275"/>
        <v/>
      </c>
      <c r="AY222" s="280" t="str">
        <f t="shared" si="299"/>
        <v/>
      </c>
      <c r="AZ222" s="281" t="str">
        <f t="shared" si="276"/>
        <v/>
      </c>
      <c r="BA222" s="280" t="str">
        <f t="shared" si="300"/>
        <v/>
      </c>
      <c r="BB222" s="281" t="str">
        <f t="shared" si="277"/>
        <v/>
      </c>
      <c r="BC222" s="280" t="str">
        <f t="shared" si="301"/>
        <v/>
      </c>
      <c r="BD222" s="281" t="str">
        <f t="shared" si="278"/>
        <v/>
      </c>
      <c r="BE222" s="280" t="str">
        <f t="shared" si="302"/>
        <v/>
      </c>
      <c r="BF222" s="75" t="str">
        <f t="shared" si="279"/>
        <v/>
      </c>
      <c r="BG222" s="78" t="str">
        <f t="shared" si="303"/>
        <v/>
      </c>
      <c r="BH222" s="75" t="str">
        <f t="shared" si="280"/>
        <v/>
      </c>
      <c r="BI222" s="78" t="str">
        <f t="shared" si="304"/>
        <v/>
      </c>
      <c r="BJ222" s="75" t="str">
        <f t="shared" si="281"/>
        <v/>
      </c>
      <c r="BK222" s="78" t="str">
        <f t="shared" si="305"/>
        <v/>
      </c>
    </row>
    <row r="223" spans="1:63" s="66" customFormat="1" ht="21" hidden="1" customHeight="1">
      <c r="A223" s="238">
        <v>88</v>
      </c>
      <c r="B223" s="363"/>
      <c r="C223" s="364"/>
      <c r="D223" s="281"/>
      <c r="E223" s="280"/>
      <c r="F223" s="281"/>
      <c r="G223" s="280"/>
      <c r="H223" s="281"/>
      <c r="I223" s="280"/>
      <c r="J223" s="281"/>
      <c r="K223" s="280"/>
      <c r="L223" s="281"/>
      <c r="M223" s="280"/>
      <c r="N223" s="281"/>
      <c r="O223" s="280"/>
      <c r="P223" s="281" t="str">
        <f t="shared" si="258"/>
        <v/>
      </c>
      <c r="Q223" s="280" t="str">
        <f t="shared" si="282"/>
        <v/>
      </c>
      <c r="R223" s="281" t="str">
        <f t="shared" si="259"/>
        <v/>
      </c>
      <c r="S223" s="280" t="str">
        <f t="shared" si="283"/>
        <v/>
      </c>
      <c r="T223" s="281" t="str">
        <f t="shared" si="260"/>
        <v/>
      </c>
      <c r="U223" s="280" t="str">
        <f t="shared" si="284"/>
        <v/>
      </c>
      <c r="V223" s="281" t="str">
        <f t="shared" si="261"/>
        <v/>
      </c>
      <c r="W223" s="280" t="str">
        <f t="shared" si="285"/>
        <v/>
      </c>
      <c r="X223" s="281" t="str">
        <f t="shared" si="262"/>
        <v/>
      </c>
      <c r="Y223" s="280" t="str">
        <f t="shared" si="286"/>
        <v/>
      </c>
      <c r="Z223" s="281" t="str">
        <f t="shared" si="263"/>
        <v/>
      </c>
      <c r="AA223" s="280" t="str">
        <f t="shared" si="287"/>
        <v/>
      </c>
      <c r="AB223" s="281" t="str">
        <f t="shared" si="264"/>
        <v/>
      </c>
      <c r="AC223" s="280" t="str">
        <f t="shared" si="288"/>
        <v/>
      </c>
      <c r="AD223" s="281" t="str">
        <f t="shared" si="265"/>
        <v/>
      </c>
      <c r="AE223" s="280" t="str">
        <f t="shared" si="289"/>
        <v/>
      </c>
      <c r="AF223" s="281" t="str">
        <f t="shared" si="266"/>
        <v/>
      </c>
      <c r="AG223" s="280" t="str">
        <f t="shared" si="290"/>
        <v/>
      </c>
      <c r="AH223" s="281" t="str">
        <f t="shared" si="267"/>
        <v/>
      </c>
      <c r="AI223" s="280" t="str">
        <f t="shared" si="291"/>
        <v/>
      </c>
      <c r="AJ223" s="281" t="str">
        <f t="shared" si="268"/>
        <v/>
      </c>
      <c r="AK223" s="280" t="str">
        <f t="shared" si="292"/>
        <v/>
      </c>
      <c r="AL223" s="281" t="str">
        <f t="shared" si="269"/>
        <v/>
      </c>
      <c r="AM223" s="280" t="str">
        <f t="shared" si="293"/>
        <v/>
      </c>
      <c r="AN223" s="281" t="str">
        <f t="shared" si="270"/>
        <v/>
      </c>
      <c r="AO223" s="280" t="str">
        <f t="shared" si="294"/>
        <v/>
      </c>
      <c r="AP223" s="281" t="str">
        <f t="shared" si="271"/>
        <v/>
      </c>
      <c r="AQ223" s="280" t="str">
        <f t="shared" si="295"/>
        <v/>
      </c>
      <c r="AR223" s="281" t="str">
        <f t="shared" si="272"/>
        <v/>
      </c>
      <c r="AS223" s="280" t="str">
        <f t="shared" si="296"/>
        <v/>
      </c>
      <c r="AT223" s="281" t="str">
        <f t="shared" si="273"/>
        <v/>
      </c>
      <c r="AU223" s="280" t="str">
        <f t="shared" si="297"/>
        <v/>
      </c>
      <c r="AV223" s="281" t="str">
        <f t="shared" si="274"/>
        <v/>
      </c>
      <c r="AW223" s="280" t="str">
        <f t="shared" si="298"/>
        <v/>
      </c>
      <c r="AX223" s="281" t="str">
        <f t="shared" si="275"/>
        <v/>
      </c>
      <c r="AY223" s="280" t="str">
        <f t="shared" si="299"/>
        <v/>
      </c>
      <c r="AZ223" s="281" t="str">
        <f t="shared" si="276"/>
        <v/>
      </c>
      <c r="BA223" s="280" t="str">
        <f t="shared" si="300"/>
        <v/>
      </c>
      <c r="BB223" s="281" t="str">
        <f t="shared" si="277"/>
        <v/>
      </c>
      <c r="BC223" s="280" t="str">
        <f t="shared" si="301"/>
        <v/>
      </c>
      <c r="BD223" s="281" t="str">
        <f t="shared" si="278"/>
        <v/>
      </c>
      <c r="BE223" s="280" t="str">
        <f t="shared" si="302"/>
        <v/>
      </c>
      <c r="BF223" s="75" t="str">
        <f t="shared" si="279"/>
        <v/>
      </c>
      <c r="BG223" s="78" t="str">
        <f t="shared" si="303"/>
        <v/>
      </c>
      <c r="BH223" s="75" t="str">
        <f t="shared" si="280"/>
        <v/>
      </c>
      <c r="BI223" s="78" t="str">
        <f t="shared" si="304"/>
        <v/>
      </c>
      <c r="BJ223" s="75" t="str">
        <f t="shared" si="281"/>
        <v/>
      </c>
      <c r="BK223" s="78" t="str">
        <f t="shared" si="305"/>
        <v/>
      </c>
    </row>
    <row r="224" spans="1:63" s="66" customFormat="1" ht="21" hidden="1" customHeight="1">
      <c r="A224" s="238">
        <v>89</v>
      </c>
      <c r="B224" s="363"/>
      <c r="C224" s="364"/>
      <c r="D224" s="281"/>
      <c r="E224" s="280"/>
      <c r="F224" s="281"/>
      <c r="G224" s="280"/>
      <c r="H224" s="281"/>
      <c r="I224" s="280"/>
      <c r="J224" s="281"/>
      <c r="K224" s="280"/>
      <c r="L224" s="281"/>
      <c r="M224" s="280"/>
      <c r="N224" s="281"/>
      <c r="O224" s="280"/>
      <c r="P224" s="281" t="str">
        <f t="shared" si="258"/>
        <v/>
      </c>
      <c r="Q224" s="280" t="str">
        <f t="shared" si="282"/>
        <v/>
      </c>
      <c r="R224" s="281" t="str">
        <f t="shared" si="259"/>
        <v/>
      </c>
      <c r="S224" s="280" t="str">
        <f t="shared" si="283"/>
        <v/>
      </c>
      <c r="T224" s="281" t="str">
        <f t="shared" si="260"/>
        <v/>
      </c>
      <c r="U224" s="280" t="str">
        <f t="shared" si="284"/>
        <v/>
      </c>
      <c r="V224" s="281" t="str">
        <f t="shared" si="261"/>
        <v/>
      </c>
      <c r="W224" s="280" t="str">
        <f t="shared" si="285"/>
        <v/>
      </c>
      <c r="X224" s="281" t="str">
        <f t="shared" si="262"/>
        <v/>
      </c>
      <c r="Y224" s="280" t="str">
        <f t="shared" si="286"/>
        <v/>
      </c>
      <c r="Z224" s="281" t="str">
        <f t="shared" si="263"/>
        <v/>
      </c>
      <c r="AA224" s="280" t="str">
        <f t="shared" si="287"/>
        <v/>
      </c>
      <c r="AB224" s="281" t="str">
        <f t="shared" si="264"/>
        <v/>
      </c>
      <c r="AC224" s="280" t="str">
        <f t="shared" si="288"/>
        <v/>
      </c>
      <c r="AD224" s="281" t="str">
        <f t="shared" si="265"/>
        <v/>
      </c>
      <c r="AE224" s="280" t="str">
        <f t="shared" si="289"/>
        <v/>
      </c>
      <c r="AF224" s="281" t="str">
        <f t="shared" si="266"/>
        <v/>
      </c>
      <c r="AG224" s="280" t="str">
        <f t="shared" si="290"/>
        <v/>
      </c>
      <c r="AH224" s="281" t="str">
        <f t="shared" si="267"/>
        <v/>
      </c>
      <c r="AI224" s="280" t="str">
        <f t="shared" si="291"/>
        <v/>
      </c>
      <c r="AJ224" s="281" t="str">
        <f t="shared" si="268"/>
        <v/>
      </c>
      <c r="AK224" s="280" t="str">
        <f t="shared" si="292"/>
        <v/>
      </c>
      <c r="AL224" s="281" t="str">
        <f t="shared" si="269"/>
        <v/>
      </c>
      <c r="AM224" s="280" t="str">
        <f t="shared" si="293"/>
        <v/>
      </c>
      <c r="AN224" s="281" t="str">
        <f t="shared" si="270"/>
        <v/>
      </c>
      <c r="AO224" s="280" t="str">
        <f t="shared" si="294"/>
        <v/>
      </c>
      <c r="AP224" s="281" t="str">
        <f t="shared" si="271"/>
        <v/>
      </c>
      <c r="AQ224" s="280" t="str">
        <f t="shared" si="295"/>
        <v/>
      </c>
      <c r="AR224" s="281" t="str">
        <f t="shared" si="272"/>
        <v/>
      </c>
      <c r="AS224" s="280" t="str">
        <f t="shared" si="296"/>
        <v/>
      </c>
      <c r="AT224" s="281" t="str">
        <f t="shared" si="273"/>
        <v/>
      </c>
      <c r="AU224" s="280" t="str">
        <f t="shared" si="297"/>
        <v/>
      </c>
      <c r="AV224" s="281" t="str">
        <f t="shared" si="274"/>
        <v/>
      </c>
      <c r="AW224" s="280" t="str">
        <f t="shared" si="298"/>
        <v/>
      </c>
      <c r="AX224" s="281" t="str">
        <f t="shared" si="275"/>
        <v/>
      </c>
      <c r="AY224" s="280" t="str">
        <f t="shared" si="299"/>
        <v/>
      </c>
      <c r="AZ224" s="281" t="str">
        <f t="shared" si="276"/>
        <v/>
      </c>
      <c r="BA224" s="280" t="str">
        <f t="shared" si="300"/>
        <v/>
      </c>
      <c r="BB224" s="281" t="str">
        <f t="shared" si="277"/>
        <v/>
      </c>
      <c r="BC224" s="280" t="str">
        <f t="shared" si="301"/>
        <v/>
      </c>
      <c r="BD224" s="281" t="str">
        <f t="shared" si="278"/>
        <v/>
      </c>
      <c r="BE224" s="280" t="str">
        <f t="shared" si="302"/>
        <v/>
      </c>
      <c r="BF224" s="75" t="str">
        <f t="shared" si="279"/>
        <v/>
      </c>
      <c r="BG224" s="78" t="str">
        <f t="shared" si="303"/>
        <v/>
      </c>
      <c r="BH224" s="75" t="str">
        <f t="shared" si="280"/>
        <v/>
      </c>
      <c r="BI224" s="78" t="str">
        <f t="shared" si="304"/>
        <v/>
      </c>
      <c r="BJ224" s="75" t="str">
        <f t="shared" si="281"/>
        <v/>
      </c>
      <c r="BK224" s="78" t="str">
        <f t="shared" si="305"/>
        <v/>
      </c>
    </row>
    <row r="225" spans="1:63" s="66" customFormat="1" ht="21" hidden="1" customHeight="1">
      <c r="A225" s="238">
        <v>90</v>
      </c>
      <c r="B225" s="363"/>
      <c r="C225" s="364"/>
      <c r="D225" s="281"/>
      <c r="E225" s="280"/>
      <c r="F225" s="281"/>
      <c r="G225" s="280"/>
      <c r="H225" s="281"/>
      <c r="I225" s="280"/>
      <c r="J225" s="281"/>
      <c r="K225" s="280"/>
      <c r="L225" s="281"/>
      <c r="M225" s="280"/>
      <c r="N225" s="281"/>
      <c r="O225" s="280"/>
      <c r="P225" s="281" t="str">
        <f t="shared" si="258"/>
        <v/>
      </c>
      <c r="Q225" s="280" t="str">
        <f t="shared" si="282"/>
        <v/>
      </c>
      <c r="R225" s="281" t="str">
        <f t="shared" si="259"/>
        <v/>
      </c>
      <c r="S225" s="280" t="str">
        <f t="shared" si="283"/>
        <v/>
      </c>
      <c r="T225" s="281" t="str">
        <f t="shared" si="260"/>
        <v/>
      </c>
      <c r="U225" s="280" t="str">
        <f t="shared" si="284"/>
        <v/>
      </c>
      <c r="V225" s="281" t="str">
        <f t="shared" si="261"/>
        <v/>
      </c>
      <c r="W225" s="280" t="str">
        <f t="shared" si="285"/>
        <v/>
      </c>
      <c r="X225" s="281" t="str">
        <f t="shared" si="262"/>
        <v/>
      </c>
      <c r="Y225" s="280" t="str">
        <f t="shared" si="286"/>
        <v/>
      </c>
      <c r="Z225" s="281" t="str">
        <f t="shared" si="263"/>
        <v/>
      </c>
      <c r="AA225" s="280" t="str">
        <f t="shared" si="287"/>
        <v/>
      </c>
      <c r="AB225" s="281" t="str">
        <f t="shared" si="264"/>
        <v/>
      </c>
      <c r="AC225" s="280" t="str">
        <f t="shared" si="288"/>
        <v/>
      </c>
      <c r="AD225" s="281" t="str">
        <f t="shared" si="265"/>
        <v/>
      </c>
      <c r="AE225" s="280" t="str">
        <f t="shared" si="289"/>
        <v/>
      </c>
      <c r="AF225" s="281" t="str">
        <f t="shared" si="266"/>
        <v/>
      </c>
      <c r="AG225" s="280" t="str">
        <f t="shared" si="290"/>
        <v/>
      </c>
      <c r="AH225" s="281" t="str">
        <f t="shared" si="267"/>
        <v/>
      </c>
      <c r="AI225" s="280" t="str">
        <f t="shared" si="291"/>
        <v/>
      </c>
      <c r="AJ225" s="281" t="str">
        <f t="shared" si="268"/>
        <v/>
      </c>
      <c r="AK225" s="280" t="str">
        <f t="shared" si="292"/>
        <v/>
      </c>
      <c r="AL225" s="281" t="str">
        <f t="shared" si="269"/>
        <v/>
      </c>
      <c r="AM225" s="280" t="str">
        <f t="shared" si="293"/>
        <v/>
      </c>
      <c r="AN225" s="281" t="str">
        <f t="shared" si="270"/>
        <v/>
      </c>
      <c r="AO225" s="280" t="str">
        <f t="shared" si="294"/>
        <v/>
      </c>
      <c r="AP225" s="281" t="str">
        <f t="shared" si="271"/>
        <v/>
      </c>
      <c r="AQ225" s="280" t="str">
        <f t="shared" si="295"/>
        <v/>
      </c>
      <c r="AR225" s="281" t="str">
        <f t="shared" si="272"/>
        <v/>
      </c>
      <c r="AS225" s="280" t="str">
        <f t="shared" si="296"/>
        <v/>
      </c>
      <c r="AT225" s="281" t="str">
        <f t="shared" si="273"/>
        <v/>
      </c>
      <c r="AU225" s="280" t="str">
        <f t="shared" si="297"/>
        <v/>
      </c>
      <c r="AV225" s="281" t="str">
        <f t="shared" si="274"/>
        <v/>
      </c>
      <c r="AW225" s="280" t="str">
        <f t="shared" si="298"/>
        <v/>
      </c>
      <c r="AX225" s="281" t="str">
        <f t="shared" si="275"/>
        <v/>
      </c>
      <c r="AY225" s="280" t="str">
        <f t="shared" si="299"/>
        <v/>
      </c>
      <c r="AZ225" s="281" t="str">
        <f t="shared" si="276"/>
        <v/>
      </c>
      <c r="BA225" s="280" t="str">
        <f t="shared" si="300"/>
        <v/>
      </c>
      <c r="BB225" s="281" t="str">
        <f t="shared" si="277"/>
        <v/>
      </c>
      <c r="BC225" s="280" t="str">
        <f t="shared" si="301"/>
        <v/>
      </c>
      <c r="BD225" s="281" t="str">
        <f t="shared" si="278"/>
        <v/>
      </c>
      <c r="BE225" s="280" t="str">
        <f t="shared" si="302"/>
        <v/>
      </c>
      <c r="BF225" s="75" t="str">
        <f t="shared" si="279"/>
        <v/>
      </c>
      <c r="BG225" s="78" t="str">
        <f t="shared" si="303"/>
        <v/>
      </c>
      <c r="BH225" s="75" t="str">
        <f t="shared" si="280"/>
        <v/>
      </c>
      <c r="BI225" s="78" t="str">
        <f t="shared" si="304"/>
        <v/>
      </c>
      <c r="BJ225" s="75" t="str">
        <f t="shared" si="281"/>
        <v/>
      </c>
      <c r="BK225" s="78" t="str">
        <f t="shared" si="305"/>
        <v/>
      </c>
    </row>
    <row r="226" spans="1:63" ht="26.25" hidden="1" customHeight="1">
      <c r="A226" s="238">
        <v>91</v>
      </c>
      <c r="B226" s="363"/>
      <c r="C226" s="364"/>
      <c r="D226" s="281"/>
      <c r="E226" s="280"/>
      <c r="F226" s="281"/>
      <c r="G226" s="280"/>
      <c r="H226" s="281"/>
      <c r="I226" s="280"/>
      <c r="J226" s="281"/>
      <c r="K226" s="280"/>
      <c r="L226" s="281"/>
      <c r="M226" s="280"/>
      <c r="N226" s="281"/>
      <c r="O226" s="280"/>
      <c r="P226" s="281" t="str">
        <f t="shared" si="258"/>
        <v/>
      </c>
      <c r="Q226" s="280" t="str">
        <f t="shared" ref="Q226:Q289" si="306">IF($B226="","",IF(P226="","",IF($L$4="Media aritmética",(P226&lt;=$C226)*($H$5/$C$5)+(P226&gt;$C226)*0,IF(AND(ROUND(AVERAGE($D226,$F226,$H226,$J226,$L226,$N226,$P226,$R226,$T226,$V226,$X226,$Z226,$AB226,$AD226,$AF226,$AH226,$AJ226,AL226,AN226,AP226,AR226,AT226,AV226,AX226,AZ226,BB226,BD226,BF226,BH226,BJ226),2)-$C226/2&lt;=P226,(ROUND(AVERAGE($D226,$F226,$H226,$J226,$L226,$N226,$P226,$R226,$T226,$V226,$X226,$Z226,$AB226,$AD226,$AF226,$AH226,$AJ226,AL226,AN226,AP226,AR226,AT226,AV226,AX226,AZ226,BB226,BD226,BF226,BH226,BJ226),2)+$C226/2&gt;P226)),($H$5/$C$5),0))))</f>
        <v/>
      </c>
      <c r="R226" s="281" t="str">
        <f t="shared" si="259"/>
        <v/>
      </c>
      <c r="S226" s="280" t="str">
        <f t="shared" ref="S226:S289" si="307">IF($B226="","",IF(R226="","",IF($L$4="Media aritmética",(R226&lt;=$C226)*($H$5/$C$5)+(R226&gt;$C226)*0,IF(AND(ROUND(AVERAGE($D226,$F226,$H226,$J226,$L226,$N226,$P226,$R226,$T226,$V226,$X226,$Z226,$AB226,$AD226,$AF226,$AH226,$AJ226,AL226,AN226,AP226,AR226,AT226,AV226,AX226,AZ226,BB226,BD226,BF226,BH226,BJ226),2)-$C226/2&lt;=R226,(ROUND(AVERAGE($D226,$F226,$H226,$J226,$L226,$N226,$P226,$R226,$T226,$V226,$X226,$Z226,$AB226,$AD226,$AF226,$AH226,$AJ226,AL226,AN226,AP226,AR226,AT226,AV226,AX226,AZ226,BB226,BD226,BF226,BH226,BJ226),2)+$C226/2&gt;R226)),($H$5/$C$5),0))))</f>
        <v/>
      </c>
      <c r="T226" s="281" t="str">
        <f t="shared" si="260"/>
        <v/>
      </c>
      <c r="U226" s="280" t="str">
        <f t="shared" ref="U226:U289" si="308">IF($B226="","",IF(T226="","",IF($L$4="Media aritmética",(T226&lt;=$C226)*($H$5/$C$5)+(T226&gt;$C226)*0,IF(AND(ROUND(AVERAGE($D226,$F226,$H226,$J226,$L226,$N226,$P226,$R226,$T226,$V226,$X226,$Z226,$AB226,$AD226,$AF226,$AH226,$AJ226,AL226,AN226,AP226,AR226,AT226,AV226,AX226,AZ226,BB226,BD226,BF226,BH226,BJ226),2)-$C226/2&lt;=T226,(ROUND(AVERAGE($D226,$F226,$H226,$J226,$L226,$N226,$P226,$R226,$T226,$V226,$X226,$Z226,$AB226,$AD226,$AF226,$AH226,$AJ226,AL226,AN226,AP226,AR226,AT226,AV226,AX226,AZ226,BB226,BD226,BF226,BH226,BJ226),2)+$C226/2&gt;T226)),($H$5/$C$5),0))))</f>
        <v/>
      </c>
      <c r="V226" s="281" t="str">
        <f t="shared" si="261"/>
        <v/>
      </c>
      <c r="W226" s="280" t="str">
        <f t="shared" ref="W226:W289" si="309">IF($B226="","",IF(V226="","",IF($L$4="Media aritmética",(V226&lt;=$C226)*($H$5/$C$5)+(V226&gt;$C226)*0,IF(AND(ROUND(AVERAGE($D226,$F226,$H226,$J226,$L226,$N226,$P226,$R226,$T226,$V226,$X226,$Z226,$AB226,$AD226,$AF226,$AH226,$AJ226,AL226,AN226,AP226,AR226,AT226,AV226,AX226,AZ226,BB226,BD226,BF226,BH226,BJ226),2)-$C226/2&lt;=V226,(ROUND(AVERAGE($D226,$F226,$H226,$J226,$L226,$N226,$P226,$R226,$T226,$V226,$X226,$Z226,$AB226,$AD226,$AF226,$AH226,$AJ226,AL226,AN226,AP226,AR226,AT226,AV226,AX226,AZ226,BB226,BD226,BF226,BH226,BJ226),2)+$C226/2&gt;V226)),($H$5/$C$5),0))))</f>
        <v/>
      </c>
      <c r="X226" s="281" t="str">
        <f t="shared" si="262"/>
        <v/>
      </c>
      <c r="Y226" s="280" t="str">
        <f t="shared" ref="Y226:Y289" si="310">IF($B226="","",IF(X226="","",IF($L$4="Media aritmética",(X226&lt;=$C226)*($H$5/$C$5)+(X226&gt;$C226)*0,IF(AND(ROUND(AVERAGE($D226,$F226,$H226,$J226,$L226,$N226,$P226,$R226,$T226,$V226,$X226,$Z226,$AB226,$AD226,$AF226,$AH226,$AJ226,AL226,AN226,AP226,AR226,AT226,AV226,AX226,AZ226,BB226,BD226,BF226,BH226,BJ226),2)-$C226/2&lt;=X226,(ROUND(AVERAGE($D226,$F226,$H226,$J226,$L226,$N226,$P226,$R226,$T226,$V226,$X226,$Z226,$AB226,$AD226,$AF226,$AH226,$AJ226,AL226,AN226,AP226,AR226,AT226,AV226,AX226,AZ226,BB226,BD226,BF226,BH226,BJ226),2)+$C226/2&gt;X226)),($H$5/$C$5),0))))</f>
        <v/>
      </c>
      <c r="Z226" s="281" t="str">
        <f t="shared" si="263"/>
        <v/>
      </c>
      <c r="AA226" s="280" t="str">
        <f t="shared" ref="AA226:AA289" si="311">IF($B226="","",IF(Z226="","",IF($L$4="Media aritmética",(Z226&lt;=$C226)*($H$5/$C$5)+(Z226&gt;$C226)*0,IF(AND(ROUND(AVERAGE($D226,$F226,$H226,$J226,$L226,$N226,$P226,$R226,$T226,$V226,$X226,$Z226,$AB226,$AD226,$AF226,$AH226,$AJ226,AL226,AN226,AP226,AR226,AT226,AV226,AX226,AZ226,BB226,BD226,BF226,BH226,BJ226),2)-$C226/2&lt;=Z226,(ROUND(AVERAGE($D226,$F226,$H226,$J226,$L226,$N226,$P226,$R226,$T226,$V226,$X226,$Z226,$AB226,$AD226,$AF226,$AH226,$AJ226,AL226,AN226,AP226,AR226,AT226,AV226,AX226,AZ226,BB226,BD226,BF226,BH226,BJ226),2)+$C226/2&gt;Z226)),($H$5/$C$5),0))))</f>
        <v/>
      </c>
      <c r="AB226" s="281" t="str">
        <f t="shared" si="264"/>
        <v/>
      </c>
      <c r="AC226" s="280" t="str">
        <f t="shared" ref="AC226:AC289" si="312">IF($B226="","",IF(AB226="","",IF($L$4="Media aritmética",(AB226&lt;=$C226)*($H$5/$C$5)+(AB226&gt;$C226)*0,IF(AND(ROUND(AVERAGE($D226,$F226,$H226,$J226,$L226,$N226,$P226,$R226,$T226,$V226,$X226,$Z226,$AB226,$AD226,$AF226,$AH226,$AJ226,AL226,AN226,AP226,AR226,AT226,AV226,AX226,AZ226,BB226,BD226,BF226,BH226,BJ226),2)-$C226/2&lt;=AB226,(ROUND(AVERAGE($D226,$F226,$H226,$J226,$L226,$N226,$P226,$R226,$T226,$V226,$X226,$Z226,$AB226,$AD226,$AF226,$AH226,$AJ226,AL226,AN226,AP226,AR226,AT226,AV226,AX226,AZ226,BB226,BD226,BF226,BH226,BJ226),2)+$C226/2&gt;AB226)),($H$5/$C$5),0))))</f>
        <v/>
      </c>
      <c r="AD226" s="281" t="str">
        <f t="shared" si="265"/>
        <v/>
      </c>
      <c r="AE226" s="280" t="str">
        <f t="shared" ref="AE226:AE289" si="313">IF($B226="","",IF(AD226="","",IF($L$4="Media aritmética",(AD226&lt;=$C226)*($H$5/$C$5)+(AD226&gt;$C226)*0,IF(AND(ROUND(AVERAGE($D226,$F226,$H226,$J226,$L226,$N226,$P226,$R226,$T226,$V226,$X226,$Z226,$AB226,$AD226,$AF226,$AH226,$AJ226,AL226,AN226,AP226,AR226,AT226,AV226,AX226,AZ226,BB226,BD226,BF226,BH226,BJ226),2)-$C226/2&lt;=AD226,(ROUND(AVERAGE($D226,$F226,$H226,$J226,$L226,$N226,$P226,$R226,$T226,$V226,$X226,$Z226,$AB226,$AD226,$AF226,$AH226,$AJ226,AL226,AN226,AP226,AR226,AT226,AV226,AX226,AZ226,BB226,BD226,BF226,BH226,BJ226),2)+$C226/2&gt;AD226)),($H$5/$C$5),0))))</f>
        <v/>
      </c>
      <c r="AF226" s="281" t="str">
        <f t="shared" si="266"/>
        <v/>
      </c>
      <c r="AG226" s="280" t="str">
        <f t="shared" ref="AG226:AG289" si="314">IF($B226="","",IF(AF226="","",IF($L$4="Media aritmética",(AF226&lt;=$C226)*($H$5/$C$5)+(AF226&gt;$C226)*0,IF(AND(ROUND(AVERAGE($D226,$F226,$H226,$J226,$L226,$N226,$P226,$R226,$T226,$V226,$X226,$Z226,$AB226,$AD226,$AF226,$AH226,$AJ226,AL226,AN226,AP226,AR226,AT226,AV226,AX226,AZ226,BB226,BD226,BF226,BH226,BJ226),2)-$C226/2&lt;=AF226,(ROUND(AVERAGE($D226,$F226,$H226,$J226,$L226,$N226,$P226,$R226,$T226,$V226,$X226,$Z226,$AB226,$AD226,$AF226,$AH226,$AJ226,AL226,AN226,AP226,AR226,AT226,AV226,AX226,AZ226,BB226,BD226,BF226,BH226,BJ226),2)+$C226/2&gt;AF226)),($H$5/$C$5),0))))</f>
        <v/>
      </c>
      <c r="AH226" s="281" t="str">
        <f t="shared" si="267"/>
        <v/>
      </c>
      <c r="AI226" s="280" t="str">
        <f t="shared" ref="AI226:AI289" si="315">IF($B226="","",IF(AH226="","",IF($L$4="Media aritmética",(AH226&lt;=$C226)*($H$5/$C$5)+(AH226&gt;$C226)*0,IF(AND(ROUND(AVERAGE($D226,$F226,$H226,$J226,$L226,$N226,$P226,$R226,$T226,$V226,$X226,$Z226,$AB226,$AD226,$AF226,$AH226,$AJ226,AL226,AN226,AP226,AR226,AT226,AV226,AX226,AZ226,BB226,BD226,BF226,BH226,BJ226),2)-$C226/2&lt;=AH226,(ROUND(AVERAGE($D226,$F226,$H226,$J226,$L226,$N226,$P226,$R226,$T226,$V226,$X226,$Z226,$AB226,$AD226,$AF226,$AH226,$AJ226,AL226,AN226,AP226,AR226,AT226,AV226,AX226,AZ226,BB226,BD226,BF226,BH226,BJ226),2)+$C226/2&gt;AH226)),($H$5/$C$5),0))))</f>
        <v/>
      </c>
      <c r="AJ226" s="281" t="str">
        <f t="shared" si="268"/>
        <v/>
      </c>
      <c r="AK226" s="280" t="str">
        <f t="shared" ref="AK226:AK289" si="316">IF($B226="","",IF(AJ226="","",IF($L$4="Media aritmética",(AJ226&lt;=$C226)*($H$5/$C$5)+(AJ226&gt;$C226)*0,IF(AND(ROUND(AVERAGE($D226,$F226,$H226,$J226,$L226,$N226,$P226,$R226,$T226,$V226,$X226,$Z226,$AB226,$AD226,$AF226,$AH226,$AJ226,AL226,AN226,AP226,AR226,AT226,AV226,AX226,AZ226,BB226,BD226,BF226,BH226,BJ226),2)-$C226/2&lt;=AJ226,(ROUND(AVERAGE($D226,$F226,$H226,$J226,$L226,$N226,$P226,$R226,$T226,$V226,$X226,$Z226,$AB226,$AD226,$AF226,$AH226,$AJ226,AL226,AN226,AP226,AR226,AT226,AV226,AX226,AZ226,BB226,BD226,BF226,BH226,BJ226),2)+$C226/2&gt;AJ226)),($H$5/$C$5),0))))</f>
        <v/>
      </c>
      <c r="AL226" s="281" t="str">
        <f t="shared" si="269"/>
        <v/>
      </c>
      <c r="AM226" s="280" t="str">
        <f t="shared" ref="AM226:AM289" si="317">IF($B226="","",IF(AL226="","",IF($L$4="Media aritmética",(AL226&lt;=$C226)*($H$5/$C$5)+(AL226&gt;$C226)*0,IF(AND(ROUND(AVERAGE($D226,$F226,$H226,$J226,$L226,$N226,$P226,$R226,$T226,$V226,$X226,$Z226,$AB226,$AD226,$AF226,$AH226,$AJ226,AL226,AN226,AP226,AR226,AT226,AV226,AX226,AZ226,BB226,BD226,BF226,BH226,BJ226),2)-$C226/2&lt;=AL226,(ROUND(AVERAGE($D226,$F226,$H226,$J226,$L226,$N226,$P226,$R226,$T226,$V226,$X226,$Z226,$AB226,$AD226,$AF226,$AH226,$AJ226,AL226,AN226,AP226,AR226,AT226,AV226,AX226,AZ226,BB226,BD226,BF226,BH226,BJ226),2)+$C226/2&gt;AL226)),($H$5/$C$5),0))))</f>
        <v/>
      </c>
      <c r="AN226" s="281" t="str">
        <f t="shared" si="270"/>
        <v/>
      </c>
      <c r="AO226" s="280" t="str">
        <f t="shared" ref="AO226:AO289" si="318">IF($B226="","",IF(AN226="","",IF($L$4="Media aritmética",(AN226&lt;=$C226)*($H$5/$C$5)+(AN226&gt;$C226)*0,IF(AND(ROUND(AVERAGE($D226,$F226,$H226,$J226,$L226,$N226,$P226,$R226,$T226,$V226,$X226,$Z226,$AB226,$AD226,$AF226,$AH226,$AJ226,AL226,AN226,AP226,AR226,AT226,AV226,AX226,AZ226,BB226,BD226,BF226,BH226,BJ226),2)-$C226/2&lt;=AN226,(ROUND(AVERAGE($D226,$F226,$H226,$J226,$L226,$N226,$P226,$R226,$T226,$V226,$X226,$Z226,$AB226,$AD226,$AF226,$AH226,$AJ226,AL226,AN226,AP226,AR226,AT226,AV226,AX226,AZ226,BB226,BD226,BF226,BH226,BJ226),2)+$C226/2&gt;AN226)),($H$5/$C$5),0))))</f>
        <v/>
      </c>
      <c r="AP226" s="281" t="str">
        <f t="shared" si="271"/>
        <v/>
      </c>
      <c r="AQ226" s="280" t="str">
        <f t="shared" ref="AQ226:AQ289" si="319">IF($B226="","",IF(AP226="","",IF($L$4="Media aritmética",(AP226&lt;=$C226)*($H$5/$C$5)+(AP226&gt;$C226)*0,IF(AND(ROUND(AVERAGE($D226,$F226,$H226,$J226,$L226,$N226,$P226,$R226,$T226,$V226,$X226,$Z226,$AB226,$AD226,$AF226,$AH226,$AJ226,AL226,AN226,AP226,AR226,AT226,AV226,AX226,AZ226,BB226,BD226,BF226,BH226,BJ226),2)-$C226/2&lt;=AP226,(ROUND(AVERAGE($D226,$F226,$H226,$J226,$L226,$N226,$P226,$R226,$T226,$V226,$X226,$Z226,$AB226,$AD226,$AF226,$AH226,$AJ226,AL226,AN226,AP226,AR226,AT226,AV226,AX226,AZ226,BB226,BD226,BF226,BH226,BJ226),2)+$C226/2&gt;AP226)),($H$5/$C$5),0))))</f>
        <v/>
      </c>
      <c r="AR226" s="281" t="str">
        <f t="shared" si="272"/>
        <v/>
      </c>
      <c r="AS226" s="280" t="str">
        <f t="shared" ref="AS226:AS289" si="320">IF($B226="","",IF(AR226="","",IF($L$4="Media aritmética",(AR226&lt;=$C226)*($H$5/$C$5)+(AR226&gt;$C226)*0,IF(AND(ROUND(AVERAGE($D226,$F226,$H226,$J226,$L226,$N226,$P226,$R226,$T226,$V226,$X226,$Z226,$AB226,$AD226,$AF226,$AH226,$AJ226,AL226,AN226,AP226,AR226,AT226,AV226,AX226,AZ226,BB226,BD226,BF226,BH226,BJ226),2)-$C226/2&lt;=AR226,(ROUND(AVERAGE($D226,$F226,$H226,$J226,$L226,$N226,$P226,$R226,$T226,$V226,$X226,$Z226,$AB226,$AD226,$AF226,$AH226,$AJ226,AL226,AN226,AP226,AR226,AT226,AV226,AX226,AZ226,BB226,BD226,BF226,BH226,BJ226),2)+$C226/2&gt;AR226)),($H$5/$C$5),0))))</f>
        <v/>
      </c>
      <c r="AT226" s="281" t="str">
        <f t="shared" si="273"/>
        <v/>
      </c>
      <c r="AU226" s="280" t="str">
        <f t="shared" ref="AU226:AU289" si="321">IF($B226="","",IF(AT226="","",IF($L$4="Media aritmética",(AT226&lt;=$C226)*($H$5/$C$5)+(AT226&gt;$C226)*0,IF(AND(ROUND(AVERAGE($D226,$F226,$H226,$J226,$L226,$N226,$P226,$R226,$T226,$V226,$X226,$Z226,$AB226,$AD226,$AF226,$AH226,$AJ226,AL226,AN226,AP226,AR226,AT226,AV226,AX226,AZ226,BB226,BD226,BF226,BH226,BJ226),2)-$C226/2&lt;=AT226,(ROUND(AVERAGE($D226,$F226,$H226,$J226,$L226,$N226,$P226,$R226,$T226,$V226,$X226,$Z226,$AB226,$AD226,$AF226,$AH226,$AJ226,AL226,AN226,AP226,AR226,AT226,AV226,AX226,AZ226,BB226,BD226,BF226,BH226,BJ226),2)+$C226/2&gt;AT226)),($H$5/$C$5),0))))</f>
        <v/>
      </c>
      <c r="AV226" s="281" t="str">
        <f t="shared" si="274"/>
        <v/>
      </c>
      <c r="AW226" s="280" t="str">
        <f t="shared" ref="AW226:AW289" si="322">IF($B226="","",IF(AV226="","",IF($L$4="Media aritmética",(AV226&lt;=$C226)*($H$5/$C$5)+(AV226&gt;$C226)*0,IF(AND(ROUND(AVERAGE($D226,$F226,$H226,$J226,$L226,$N226,$P226,$R226,$T226,$V226,$X226,$Z226,$AB226,$AD226,$AF226,$AH226,$AJ226,AL226,AN226,AP226,AR226,AT226,AV226,AX226,AZ226,BB226,BD226,BF226,BH226,BJ226),2)-$C226/2&lt;=AV226,(ROUND(AVERAGE($D226,$F226,$H226,$J226,$L226,$N226,$P226,$R226,$T226,$V226,$X226,$Z226,$AB226,$AD226,$AF226,$AH226,$AJ226,AL226,AN226,AP226,AR226,AT226,AV226,AX226,AZ226,BB226,BD226,BF226,BH226,BJ226),2)+$C226/2&gt;AV226)),($H$5/$C$5),0))))</f>
        <v/>
      </c>
      <c r="AX226" s="281" t="str">
        <f t="shared" si="275"/>
        <v/>
      </c>
      <c r="AY226" s="280" t="str">
        <f t="shared" ref="AY226:AY289" si="323">IF($B226="","",IF(AX226="","",IF($L$4="Media aritmética",(AX226&lt;=$C226)*($H$5/$C$5)+(AX226&gt;$C226)*0,IF(AND(ROUND(AVERAGE($D226,$F226,$H226,$J226,$L226,$N226,$P226,$R226,$T226,$V226,$X226,$Z226,$AB226,$AD226,$AF226,$AH226,$AJ226,AL226,AN226,AP226,AR226,AT226,AV226,AX226,AZ226,BB226,BD226,BF226,BH226,BJ226),2)-$C226/2&lt;=AX226,(ROUND(AVERAGE($D226,$F226,$H226,$J226,$L226,$N226,$P226,$R226,$T226,$V226,$X226,$Z226,$AB226,$AD226,$AF226,$AH226,$AJ226,AL226,AN226,AP226,AR226,AT226,AV226,AX226,AZ226,BB226,BD226,BF226,BH226,BJ226),2)+$C226/2&gt;AX226)),($H$5/$C$5),0))))</f>
        <v/>
      </c>
      <c r="AZ226" s="281" t="str">
        <f t="shared" si="276"/>
        <v/>
      </c>
      <c r="BA226" s="280" t="str">
        <f t="shared" si="300"/>
        <v/>
      </c>
      <c r="BB226" s="281" t="str">
        <f t="shared" si="277"/>
        <v/>
      </c>
      <c r="BC226" s="280" t="str">
        <f t="shared" si="301"/>
        <v/>
      </c>
      <c r="BD226" s="281" t="str">
        <f t="shared" si="278"/>
        <v/>
      </c>
      <c r="BE226" s="280" t="str">
        <f t="shared" si="302"/>
        <v/>
      </c>
    </row>
    <row r="227" spans="1:63" ht="26.25" hidden="1" customHeight="1">
      <c r="A227" s="238">
        <v>92</v>
      </c>
      <c r="B227" s="363"/>
      <c r="C227" s="364"/>
      <c r="D227" s="281"/>
      <c r="E227" s="280"/>
      <c r="F227" s="281"/>
      <c r="G227" s="280"/>
      <c r="H227" s="281"/>
      <c r="I227" s="280"/>
      <c r="J227" s="281"/>
      <c r="K227" s="280"/>
      <c r="L227" s="281"/>
      <c r="M227" s="280"/>
      <c r="N227" s="281"/>
      <c r="O227" s="280"/>
      <c r="P227" s="281" t="str">
        <f t="shared" si="258"/>
        <v/>
      </c>
      <c r="Q227" s="280" t="str">
        <f t="shared" si="306"/>
        <v/>
      </c>
      <c r="R227" s="281" t="str">
        <f t="shared" si="259"/>
        <v/>
      </c>
      <c r="S227" s="280" t="str">
        <f t="shared" si="307"/>
        <v/>
      </c>
      <c r="T227" s="281" t="str">
        <f t="shared" si="260"/>
        <v/>
      </c>
      <c r="U227" s="280" t="str">
        <f t="shared" si="308"/>
        <v/>
      </c>
      <c r="V227" s="281" t="str">
        <f t="shared" si="261"/>
        <v/>
      </c>
      <c r="W227" s="280" t="str">
        <f t="shared" si="309"/>
        <v/>
      </c>
      <c r="X227" s="281" t="str">
        <f t="shared" si="262"/>
        <v/>
      </c>
      <c r="Y227" s="280" t="str">
        <f t="shared" si="310"/>
        <v/>
      </c>
      <c r="Z227" s="281" t="str">
        <f t="shared" si="263"/>
        <v/>
      </c>
      <c r="AA227" s="280" t="str">
        <f t="shared" si="311"/>
        <v/>
      </c>
      <c r="AB227" s="281" t="str">
        <f t="shared" si="264"/>
        <v/>
      </c>
      <c r="AC227" s="280" t="str">
        <f t="shared" si="312"/>
        <v/>
      </c>
      <c r="AD227" s="281" t="str">
        <f t="shared" si="265"/>
        <v/>
      </c>
      <c r="AE227" s="280" t="str">
        <f t="shared" si="313"/>
        <v/>
      </c>
      <c r="AF227" s="281" t="str">
        <f t="shared" si="266"/>
        <v/>
      </c>
      <c r="AG227" s="280" t="str">
        <f t="shared" si="314"/>
        <v/>
      </c>
      <c r="AH227" s="281" t="str">
        <f t="shared" si="267"/>
        <v/>
      </c>
      <c r="AI227" s="280" t="str">
        <f t="shared" si="315"/>
        <v/>
      </c>
      <c r="AJ227" s="281" t="str">
        <f t="shared" si="268"/>
        <v/>
      </c>
      <c r="AK227" s="280" t="str">
        <f t="shared" si="316"/>
        <v/>
      </c>
      <c r="AL227" s="281" t="str">
        <f t="shared" si="269"/>
        <v/>
      </c>
      <c r="AM227" s="280" t="str">
        <f t="shared" si="317"/>
        <v/>
      </c>
      <c r="AN227" s="281" t="str">
        <f t="shared" si="270"/>
        <v/>
      </c>
      <c r="AO227" s="280" t="str">
        <f t="shared" si="318"/>
        <v/>
      </c>
      <c r="AP227" s="281" t="str">
        <f t="shared" si="271"/>
        <v/>
      </c>
      <c r="AQ227" s="280" t="str">
        <f t="shared" si="319"/>
        <v/>
      </c>
      <c r="AR227" s="281" t="str">
        <f t="shared" si="272"/>
        <v/>
      </c>
      <c r="AS227" s="280" t="str">
        <f t="shared" si="320"/>
        <v/>
      </c>
      <c r="AT227" s="281" t="str">
        <f t="shared" si="273"/>
        <v/>
      </c>
      <c r="AU227" s="280" t="str">
        <f t="shared" si="321"/>
        <v/>
      </c>
      <c r="AV227" s="281" t="str">
        <f t="shared" si="274"/>
        <v/>
      </c>
      <c r="AW227" s="280" t="str">
        <f t="shared" si="322"/>
        <v/>
      </c>
      <c r="AX227" s="281" t="str">
        <f t="shared" si="275"/>
        <v/>
      </c>
      <c r="AY227" s="280" t="str">
        <f t="shared" si="323"/>
        <v/>
      </c>
      <c r="AZ227" s="281" t="str">
        <f t="shared" si="276"/>
        <v/>
      </c>
      <c r="BA227" s="280" t="str">
        <f t="shared" si="300"/>
        <v/>
      </c>
      <c r="BB227" s="281" t="str">
        <f t="shared" si="277"/>
        <v/>
      </c>
      <c r="BC227" s="280" t="str">
        <f t="shared" si="301"/>
        <v/>
      </c>
      <c r="BD227" s="281" t="str">
        <f t="shared" si="278"/>
        <v/>
      </c>
      <c r="BE227" s="280" t="str">
        <f t="shared" si="302"/>
        <v/>
      </c>
    </row>
    <row r="228" spans="1:63" ht="26.25" hidden="1" customHeight="1">
      <c r="A228" s="238">
        <v>93</v>
      </c>
      <c r="B228" s="363"/>
      <c r="C228" s="364"/>
      <c r="D228" s="281"/>
      <c r="E228" s="280"/>
      <c r="F228" s="281"/>
      <c r="G228" s="280"/>
      <c r="H228" s="281"/>
      <c r="I228" s="280"/>
      <c r="J228" s="281"/>
      <c r="K228" s="280"/>
      <c r="L228" s="281"/>
      <c r="M228" s="280"/>
      <c r="N228" s="281"/>
      <c r="O228" s="280"/>
      <c r="P228" s="281" t="str">
        <f t="shared" si="258"/>
        <v/>
      </c>
      <c r="Q228" s="280" t="str">
        <f t="shared" si="306"/>
        <v/>
      </c>
      <c r="R228" s="281" t="str">
        <f t="shared" si="259"/>
        <v/>
      </c>
      <c r="S228" s="280" t="str">
        <f t="shared" si="307"/>
        <v/>
      </c>
      <c r="T228" s="281" t="str">
        <f t="shared" si="260"/>
        <v/>
      </c>
      <c r="U228" s="280" t="str">
        <f t="shared" si="308"/>
        <v/>
      </c>
      <c r="V228" s="281" t="str">
        <f t="shared" si="261"/>
        <v/>
      </c>
      <c r="W228" s="280" t="str">
        <f t="shared" si="309"/>
        <v/>
      </c>
      <c r="X228" s="281" t="str">
        <f t="shared" si="262"/>
        <v/>
      </c>
      <c r="Y228" s="280" t="str">
        <f t="shared" si="310"/>
        <v/>
      </c>
      <c r="Z228" s="281" t="str">
        <f t="shared" si="263"/>
        <v/>
      </c>
      <c r="AA228" s="280" t="str">
        <f t="shared" si="311"/>
        <v/>
      </c>
      <c r="AB228" s="281" t="str">
        <f t="shared" si="264"/>
        <v/>
      </c>
      <c r="AC228" s="280" t="str">
        <f t="shared" si="312"/>
        <v/>
      </c>
      <c r="AD228" s="281" t="str">
        <f t="shared" si="265"/>
        <v/>
      </c>
      <c r="AE228" s="280" t="str">
        <f t="shared" si="313"/>
        <v/>
      </c>
      <c r="AF228" s="281" t="str">
        <f t="shared" si="266"/>
        <v/>
      </c>
      <c r="AG228" s="280" t="str">
        <f t="shared" si="314"/>
        <v/>
      </c>
      <c r="AH228" s="281" t="str">
        <f t="shared" si="267"/>
        <v/>
      </c>
      <c r="AI228" s="280" t="str">
        <f t="shared" si="315"/>
        <v/>
      </c>
      <c r="AJ228" s="281" t="str">
        <f t="shared" si="268"/>
        <v/>
      </c>
      <c r="AK228" s="280" t="str">
        <f t="shared" si="316"/>
        <v/>
      </c>
      <c r="AL228" s="281" t="str">
        <f t="shared" si="269"/>
        <v/>
      </c>
      <c r="AM228" s="280" t="str">
        <f t="shared" si="317"/>
        <v/>
      </c>
      <c r="AN228" s="281" t="str">
        <f t="shared" si="270"/>
        <v/>
      </c>
      <c r="AO228" s="280" t="str">
        <f t="shared" si="318"/>
        <v/>
      </c>
      <c r="AP228" s="281" t="str">
        <f t="shared" si="271"/>
        <v/>
      </c>
      <c r="AQ228" s="280" t="str">
        <f t="shared" si="319"/>
        <v/>
      </c>
      <c r="AR228" s="281" t="str">
        <f t="shared" si="272"/>
        <v/>
      </c>
      <c r="AS228" s="280" t="str">
        <f t="shared" si="320"/>
        <v/>
      </c>
      <c r="AT228" s="281" t="str">
        <f t="shared" si="273"/>
        <v/>
      </c>
      <c r="AU228" s="280" t="str">
        <f t="shared" si="321"/>
        <v/>
      </c>
      <c r="AV228" s="281" t="str">
        <f t="shared" si="274"/>
        <v/>
      </c>
      <c r="AW228" s="280" t="str">
        <f t="shared" si="322"/>
        <v/>
      </c>
      <c r="AX228" s="281" t="str">
        <f t="shared" si="275"/>
        <v/>
      </c>
      <c r="AY228" s="280" t="str">
        <f t="shared" si="323"/>
        <v/>
      </c>
      <c r="AZ228" s="281" t="str">
        <f t="shared" si="276"/>
        <v/>
      </c>
      <c r="BA228" s="280" t="str">
        <f t="shared" si="300"/>
        <v/>
      </c>
      <c r="BB228" s="281" t="str">
        <f t="shared" si="277"/>
        <v/>
      </c>
      <c r="BC228" s="280" t="str">
        <f t="shared" si="301"/>
        <v/>
      </c>
      <c r="BD228" s="281" t="str">
        <f t="shared" si="278"/>
        <v/>
      </c>
      <c r="BE228" s="280" t="str">
        <f t="shared" si="302"/>
        <v/>
      </c>
    </row>
    <row r="229" spans="1:63" ht="26.25" hidden="1" customHeight="1">
      <c r="A229" s="238">
        <v>94</v>
      </c>
      <c r="B229" s="363"/>
      <c r="C229" s="364"/>
      <c r="D229" s="281"/>
      <c r="E229" s="280"/>
      <c r="F229" s="281"/>
      <c r="G229" s="280"/>
      <c r="H229" s="281"/>
      <c r="I229" s="280"/>
      <c r="J229" s="281"/>
      <c r="K229" s="280"/>
      <c r="L229" s="281"/>
      <c r="M229" s="280"/>
      <c r="N229" s="281"/>
      <c r="O229" s="280"/>
      <c r="P229" s="281" t="str">
        <f t="shared" si="258"/>
        <v/>
      </c>
      <c r="Q229" s="280" t="str">
        <f t="shared" si="306"/>
        <v/>
      </c>
      <c r="R229" s="281" t="str">
        <f t="shared" si="259"/>
        <v/>
      </c>
      <c r="S229" s="280" t="str">
        <f t="shared" si="307"/>
        <v/>
      </c>
      <c r="T229" s="281" t="str">
        <f t="shared" si="260"/>
        <v/>
      </c>
      <c r="U229" s="280" t="str">
        <f t="shared" si="308"/>
        <v/>
      </c>
      <c r="V229" s="281" t="str">
        <f t="shared" si="261"/>
        <v/>
      </c>
      <c r="W229" s="280" t="str">
        <f t="shared" si="309"/>
        <v/>
      </c>
      <c r="X229" s="281" t="str">
        <f t="shared" si="262"/>
        <v/>
      </c>
      <c r="Y229" s="280" t="str">
        <f t="shared" si="310"/>
        <v/>
      </c>
      <c r="Z229" s="281" t="str">
        <f t="shared" si="263"/>
        <v/>
      </c>
      <c r="AA229" s="280" t="str">
        <f t="shared" si="311"/>
        <v/>
      </c>
      <c r="AB229" s="281" t="str">
        <f t="shared" si="264"/>
        <v/>
      </c>
      <c r="AC229" s="280" t="str">
        <f t="shared" si="312"/>
        <v/>
      </c>
      <c r="AD229" s="281" t="str">
        <f t="shared" si="265"/>
        <v/>
      </c>
      <c r="AE229" s="280" t="str">
        <f t="shared" si="313"/>
        <v/>
      </c>
      <c r="AF229" s="281" t="str">
        <f t="shared" si="266"/>
        <v/>
      </c>
      <c r="AG229" s="280" t="str">
        <f t="shared" si="314"/>
        <v/>
      </c>
      <c r="AH229" s="281" t="str">
        <f t="shared" si="267"/>
        <v/>
      </c>
      <c r="AI229" s="280" t="str">
        <f t="shared" si="315"/>
        <v/>
      </c>
      <c r="AJ229" s="281" t="str">
        <f t="shared" si="268"/>
        <v/>
      </c>
      <c r="AK229" s="280" t="str">
        <f t="shared" si="316"/>
        <v/>
      </c>
      <c r="AL229" s="281" t="str">
        <f t="shared" si="269"/>
        <v/>
      </c>
      <c r="AM229" s="280" t="str">
        <f t="shared" si="317"/>
        <v/>
      </c>
      <c r="AN229" s="281" t="str">
        <f t="shared" si="270"/>
        <v/>
      </c>
      <c r="AO229" s="280" t="str">
        <f t="shared" si="318"/>
        <v/>
      </c>
      <c r="AP229" s="281" t="str">
        <f t="shared" si="271"/>
        <v/>
      </c>
      <c r="AQ229" s="280" t="str">
        <f t="shared" si="319"/>
        <v/>
      </c>
      <c r="AR229" s="281" t="str">
        <f t="shared" si="272"/>
        <v/>
      </c>
      <c r="AS229" s="280" t="str">
        <f t="shared" si="320"/>
        <v/>
      </c>
      <c r="AT229" s="281" t="str">
        <f t="shared" si="273"/>
        <v/>
      </c>
      <c r="AU229" s="280" t="str">
        <f t="shared" si="321"/>
        <v/>
      </c>
      <c r="AV229" s="281" t="str">
        <f t="shared" si="274"/>
        <v/>
      </c>
      <c r="AW229" s="280" t="str">
        <f t="shared" si="322"/>
        <v/>
      </c>
      <c r="AX229" s="281" t="str">
        <f t="shared" si="275"/>
        <v/>
      </c>
      <c r="AY229" s="280" t="str">
        <f t="shared" si="323"/>
        <v/>
      </c>
      <c r="AZ229" s="281" t="str">
        <f t="shared" si="276"/>
        <v/>
      </c>
      <c r="BA229" s="280" t="str">
        <f t="shared" si="300"/>
        <v/>
      </c>
      <c r="BB229" s="281" t="str">
        <f t="shared" si="277"/>
        <v/>
      </c>
      <c r="BC229" s="280" t="str">
        <f t="shared" si="301"/>
        <v/>
      </c>
      <c r="BD229" s="281" t="str">
        <f t="shared" si="278"/>
        <v/>
      </c>
      <c r="BE229" s="280" t="str">
        <f t="shared" si="302"/>
        <v/>
      </c>
    </row>
    <row r="230" spans="1:63" ht="26.25" hidden="1" customHeight="1">
      <c r="A230" s="238">
        <v>95</v>
      </c>
      <c r="B230" s="363"/>
      <c r="C230" s="364"/>
      <c r="D230" s="281"/>
      <c r="E230" s="280"/>
      <c r="F230" s="281"/>
      <c r="G230" s="280"/>
      <c r="H230" s="281"/>
      <c r="I230" s="280"/>
      <c r="J230" s="281"/>
      <c r="K230" s="280"/>
      <c r="L230" s="281"/>
      <c r="M230" s="280"/>
      <c r="N230" s="281"/>
      <c r="O230" s="280"/>
      <c r="P230" s="281" t="str">
        <f t="shared" si="258"/>
        <v/>
      </c>
      <c r="Q230" s="280" t="str">
        <f t="shared" si="306"/>
        <v/>
      </c>
      <c r="R230" s="281" t="str">
        <f t="shared" si="259"/>
        <v/>
      </c>
      <c r="S230" s="280" t="str">
        <f t="shared" si="307"/>
        <v/>
      </c>
      <c r="T230" s="281" t="str">
        <f t="shared" si="260"/>
        <v/>
      </c>
      <c r="U230" s="280" t="str">
        <f t="shared" si="308"/>
        <v/>
      </c>
      <c r="V230" s="281" t="str">
        <f t="shared" si="261"/>
        <v/>
      </c>
      <c r="W230" s="280" t="str">
        <f t="shared" si="309"/>
        <v/>
      </c>
      <c r="X230" s="281" t="str">
        <f t="shared" si="262"/>
        <v/>
      </c>
      <c r="Y230" s="280" t="str">
        <f t="shared" si="310"/>
        <v/>
      </c>
      <c r="Z230" s="281" t="str">
        <f t="shared" si="263"/>
        <v/>
      </c>
      <c r="AA230" s="280" t="str">
        <f t="shared" si="311"/>
        <v/>
      </c>
      <c r="AB230" s="281" t="str">
        <f t="shared" si="264"/>
        <v/>
      </c>
      <c r="AC230" s="280" t="str">
        <f t="shared" si="312"/>
        <v/>
      </c>
      <c r="AD230" s="281" t="str">
        <f t="shared" si="265"/>
        <v/>
      </c>
      <c r="AE230" s="280" t="str">
        <f t="shared" si="313"/>
        <v/>
      </c>
      <c r="AF230" s="281" t="str">
        <f t="shared" si="266"/>
        <v/>
      </c>
      <c r="AG230" s="280" t="str">
        <f t="shared" si="314"/>
        <v/>
      </c>
      <c r="AH230" s="281" t="str">
        <f t="shared" si="267"/>
        <v/>
      </c>
      <c r="AI230" s="280" t="str">
        <f t="shared" si="315"/>
        <v/>
      </c>
      <c r="AJ230" s="281" t="str">
        <f t="shared" si="268"/>
        <v/>
      </c>
      <c r="AK230" s="280" t="str">
        <f t="shared" si="316"/>
        <v/>
      </c>
      <c r="AL230" s="281" t="str">
        <f t="shared" si="269"/>
        <v/>
      </c>
      <c r="AM230" s="280" t="str">
        <f t="shared" si="317"/>
        <v/>
      </c>
      <c r="AN230" s="281" t="str">
        <f t="shared" si="270"/>
        <v/>
      </c>
      <c r="AO230" s="280" t="str">
        <f t="shared" si="318"/>
        <v/>
      </c>
      <c r="AP230" s="281" t="str">
        <f t="shared" si="271"/>
        <v/>
      </c>
      <c r="AQ230" s="280" t="str">
        <f t="shared" si="319"/>
        <v/>
      </c>
      <c r="AR230" s="281" t="str">
        <f t="shared" si="272"/>
        <v/>
      </c>
      <c r="AS230" s="280" t="str">
        <f t="shared" si="320"/>
        <v/>
      </c>
      <c r="AT230" s="281" t="str">
        <f t="shared" si="273"/>
        <v/>
      </c>
      <c r="AU230" s="280" t="str">
        <f t="shared" si="321"/>
        <v/>
      </c>
      <c r="AV230" s="281" t="str">
        <f t="shared" si="274"/>
        <v/>
      </c>
      <c r="AW230" s="280" t="str">
        <f t="shared" si="322"/>
        <v/>
      </c>
      <c r="AX230" s="281" t="str">
        <f t="shared" si="275"/>
        <v/>
      </c>
      <c r="AY230" s="280" t="str">
        <f t="shared" si="323"/>
        <v/>
      </c>
      <c r="AZ230" s="281" t="str">
        <f t="shared" si="276"/>
        <v/>
      </c>
      <c r="BA230" s="280" t="str">
        <f t="shared" si="300"/>
        <v/>
      </c>
      <c r="BB230" s="281" t="str">
        <f t="shared" si="277"/>
        <v/>
      </c>
      <c r="BC230" s="280" t="str">
        <f t="shared" si="301"/>
        <v/>
      </c>
      <c r="BD230" s="281" t="str">
        <f t="shared" si="278"/>
        <v/>
      </c>
      <c r="BE230" s="280" t="str">
        <f t="shared" si="302"/>
        <v/>
      </c>
    </row>
    <row r="231" spans="1:63" ht="26.25" hidden="1" customHeight="1">
      <c r="A231" s="238">
        <v>96</v>
      </c>
      <c r="B231" s="363"/>
      <c r="C231" s="364"/>
      <c r="D231" s="281"/>
      <c r="E231" s="280"/>
      <c r="F231" s="281"/>
      <c r="G231" s="280"/>
      <c r="H231" s="281"/>
      <c r="I231" s="280"/>
      <c r="J231" s="281"/>
      <c r="K231" s="280"/>
      <c r="L231" s="281"/>
      <c r="M231" s="280"/>
      <c r="N231" s="281"/>
      <c r="O231" s="280"/>
      <c r="P231" s="281" t="str">
        <f t="shared" si="258"/>
        <v/>
      </c>
      <c r="Q231" s="280" t="str">
        <f t="shared" si="306"/>
        <v/>
      </c>
      <c r="R231" s="281" t="str">
        <f t="shared" si="259"/>
        <v/>
      </c>
      <c r="S231" s="280" t="str">
        <f t="shared" si="307"/>
        <v/>
      </c>
      <c r="T231" s="281" t="str">
        <f t="shared" si="260"/>
        <v/>
      </c>
      <c r="U231" s="280" t="str">
        <f t="shared" si="308"/>
        <v/>
      </c>
      <c r="V231" s="281" t="str">
        <f t="shared" si="261"/>
        <v/>
      </c>
      <c r="W231" s="280" t="str">
        <f t="shared" si="309"/>
        <v/>
      </c>
      <c r="X231" s="281" t="str">
        <f t="shared" si="262"/>
        <v/>
      </c>
      <c r="Y231" s="280" t="str">
        <f t="shared" si="310"/>
        <v/>
      </c>
      <c r="Z231" s="281" t="str">
        <f t="shared" si="263"/>
        <v/>
      </c>
      <c r="AA231" s="280" t="str">
        <f t="shared" si="311"/>
        <v/>
      </c>
      <c r="AB231" s="281" t="str">
        <f t="shared" si="264"/>
        <v/>
      </c>
      <c r="AC231" s="280" t="str">
        <f t="shared" si="312"/>
        <v/>
      </c>
      <c r="AD231" s="281" t="str">
        <f t="shared" si="265"/>
        <v/>
      </c>
      <c r="AE231" s="280" t="str">
        <f t="shared" si="313"/>
        <v/>
      </c>
      <c r="AF231" s="281" t="str">
        <f t="shared" si="266"/>
        <v/>
      </c>
      <c r="AG231" s="280" t="str">
        <f t="shared" si="314"/>
        <v/>
      </c>
      <c r="AH231" s="281" t="str">
        <f t="shared" si="267"/>
        <v/>
      </c>
      <c r="AI231" s="280" t="str">
        <f t="shared" si="315"/>
        <v/>
      </c>
      <c r="AJ231" s="281" t="str">
        <f t="shared" si="268"/>
        <v/>
      </c>
      <c r="AK231" s="280" t="str">
        <f t="shared" si="316"/>
        <v/>
      </c>
      <c r="AL231" s="281" t="str">
        <f t="shared" si="269"/>
        <v/>
      </c>
      <c r="AM231" s="280" t="str">
        <f t="shared" si="317"/>
        <v/>
      </c>
      <c r="AN231" s="281" t="str">
        <f t="shared" si="270"/>
        <v/>
      </c>
      <c r="AO231" s="280" t="str">
        <f t="shared" si="318"/>
        <v/>
      </c>
      <c r="AP231" s="281" t="str">
        <f t="shared" si="271"/>
        <v/>
      </c>
      <c r="AQ231" s="280" t="str">
        <f t="shared" si="319"/>
        <v/>
      </c>
      <c r="AR231" s="281" t="str">
        <f t="shared" si="272"/>
        <v/>
      </c>
      <c r="AS231" s="280" t="str">
        <f t="shared" si="320"/>
        <v/>
      </c>
      <c r="AT231" s="281" t="str">
        <f t="shared" si="273"/>
        <v/>
      </c>
      <c r="AU231" s="280" t="str">
        <f t="shared" si="321"/>
        <v/>
      </c>
      <c r="AV231" s="281" t="str">
        <f t="shared" si="274"/>
        <v/>
      </c>
      <c r="AW231" s="280" t="str">
        <f t="shared" si="322"/>
        <v/>
      </c>
      <c r="AX231" s="281" t="str">
        <f t="shared" si="275"/>
        <v/>
      </c>
      <c r="AY231" s="280" t="str">
        <f t="shared" si="323"/>
        <v/>
      </c>
      <c r="AZ231" s="281" t="str">
        <f t="shared" si="276"/>
        <v/>
      </c>
      <c r="BA231" s="280" t="str">
        <f t="shared" si="300"/>
        <v/>
      </c>
      <c r="BB231" s="281" t="str">
        <f t="shared" si="277"/>
        <v/>
      </c>
      <c r="BC231" s="280" t="str">
        <f t="shared" si="301"/>
        <v/>
      </c>
      <c r="BD231" s="281" t="str">
        <f t="shared" si="278"/>
        <v/>
      </c>
      <c r="BE231" s="280" t="str">
        <f t="shared" si="302"/>
        <v/>
      </c>
    </row>
    <row r="232" spans="1:63" ht="26.25" hidden="1" customHeight="1">
      <c r="A232" s="238">
        <v>97</v>
      </c>
      <c r="B232" s="363"/>
      <c r="C232" s="364"/>
      <c r="D232" s="281"/>
      <c r="E232" s="280"/>
      <c r="F232" s="281"/>
      <c r="G232" s="280"/>
      <c r="H232" s="281"/>
      <c r="I232" s="280"/>
      <c r="J232" s="281"/>
      <c r="K232" s="280"/>
      <c r="L232" s="281"/>
      <c r="M232" s="280"/>
      <c r="N232" s="281"/>
      <c r="O232" s="280"/>
      <c r="P232" s="281" t="str">
        <f t="shared" si="258"/>
        <v/>
      </c>
      <c r="Q232" s="280" t="str">
        <f t="shared" si="306"/>
        <v/>
      </c>
      <c r="R232" s="281" t="str">
        <f t="shared" si="259"/>
        <v/>
      </c>
      <c r="S232" s="280" t="str">
        <f t="shared" si="307"/>
        <v/>
      </c>
      <c r="T232" s="281" t="str">
        <f t="shared" si="260"/>
        <v/>
      </c>
      <c r="U232" s="280" t="str">
        <f t="shared" si="308"/>
        <v/>
      </c>
      <c r="V232" s="281" t="str">
        <f t="shared" si="261"/>
        <v/>
      </c>
      <c r="W232" s="280" t="str">
        <f t="shared" si="309"/>
        <v/>
      </c>
      <c r="X232" s="281" t="str">
        <f t="shared" si="262"/>
        <v/>
      </c>
      <c r="Y232" s="280" t="str">
        <f t="shared" si="310"/>
        <v/>
      </c>
      <c r="Z232" s="281" t="str">
        <f t="shared" si="263"/>
        <v/>
      </c>
      <c r="AA232" s="280" t="str">
        <f t="shared" si="311"/>
        <v/>
      </c>
      <c r="AB232" s="281" t="str">
        <f t="shared" si="264"/>
        <v/>
      </c>
      <c r="AC232" s="280" t="str">
        <f t="shared" si="312"/>
        <v/>
      </c>
      <c r="AD232" s="281" t="str">
        <f t="shared" si="265"/>
        <v/>
      </c>
      <c r="AE232" s="280" t="str">
        <f t="shared" si="313"/>
        <v/>
      </c>
      <c r="AF232" s="281" t="str">
        <f t="shared" si="266"/>
        <v/>
      </c>
      <c r="AG232" s="280" t="str">
        <f t="shared" si="314"/>
        <v/>
      </c>
      <c r="AH232" s="281" t="str">
        <f t="shared" si="267"/>
        <v/>
      </c>
      <c r="AI232" s="280" t="str">
        <f t="shared" si="315"/>
        <v/>
      </c>
      <c r="AJ232" s="281" t="str">
        <f t="shared" si="268"/>
        <v/>
      </c>
      <c r="AK232" s="280" t="str">
        <f t="shared" si="316"/>
        <v/>
      </c>
      <c r="AL232" s="281" t="str">
        <f t="shared" si="269"/>
        <v/>
      </c>
      <c r="AM232" s="280" t="str">
        <f t="shared" si="317"/>
        <v/>
      </c>
      <c r="AN232" s="281" t="str">
        <f t="shared" si="270"/>
        <v/>
      </c>
      <c r="AO232" s="280" t="str">
        <f t="shared" si="318"/>
        <v/>
      </c>
      <c r="AP232" s="281" t="str">
        <f t="shared" si="271"/>
        <v/>
      </c>
      <c r="AQ232" s="280" t="str">
        <f t="shared" si="319"/>
        <v/>
      </c>
      <c r="AR232" s="281" t="str">
        <f t="shared" si="272"/>
        <v/>
      </c>
      <c r="AS232" s="280" t="str">
        <f t="shared" si="320"/>
        <v/>
      </c>
      <c r="AT232" s="281" t="str">
        <f t="shared" si="273"/>
        <v/>
      </c>
      <c r="AU232" s="280" t="str">
        <f t="shared" si="321"/>
        <v/>
      </c>
      <c r="AV232" s="281" t="str">
        <f t="shared" si="274"/>
        <v/>
      </c>
      <c r="AW232" s="280" t="str">
        <f t="shared" si="322"/>
        <v/>
      </c>
      <c r="AX232" s="281" t="str">
        <f t="shared" si="275"/>
        <v/>
      </c>
      <c r="AY232" s="280" t="str">
        <f t="shared" si="323"/>
        <v/>
      </c>
      <c r="AZ232" s="281" t="str">
        <f t="shared" si="276"/>
        <v/>
      </c>
      <c r="BA232" s="280" t="str">
        <f t="shared" si="300"/>
        <v/>
      </c>
      <c r="BB232" s="281" t="str">
        <f t="shared" si="277"/>
        <v/>
      </c>
      <c r="BC232" s="280" t="str">
        <f t="shared" si="301"/>
        <v/>
      </c>
      <c r="BD232" s="281" t="str">
        <f t="shared" si="278"/>
        <v/>
      </c>
      <c r="BE232" s="280" t="str">
        <f t="shared" si="302"/>
        <v/>
      </c>
    </row>
    <row r="233" spans="1:63" ht="26.25" hidden="1" customHeight="1">
      <c r="A233" s="238">
        <v>98</v>
      </c>
      <c r="B233" s="363"/>
      <c r="C233" s="364"/>
      <c r="D233" s="281"/>
      <c r="E233" s="280"/>
      <c r="F233" s="281"/>
      <c r="G233" s="280"/>
      <c r="H233" s="281"/>
      <c r="I233" s="280"/>
      <c r="J233" s="281"/>
      <c r="K233" s="280"/>
      <c r="L233" s="281"/>
      <c r="M233" s="280"/>
      <c r="N233" s="281"/>
      <c r="O233" s="280"/>
      <c r="P233" s="281" t="str">
        <f t="shared" si="258"/>
        <v/>
      </c>
      <c r="Q233" s="280" t="str">
        <f t="shared" si="306"/>
        <v/>
      </c>
      <c r="R233" s="281" t="str">
        <f t="shared" si="259"/>
        <v/>
      </c>
      <c r="S233" s="280" t="str">
        <f t="shared" si="307"/>
        <v/>
      </c>
      <c r="T233" s="281" t="str">
        <f t="shared" si="260"/>
        <v/>
      </c>
      <c r="U233" s="280" t="str">
        <f t="shared" si="308"/>
        <v/>
      </c>
      <c r="V233" s="281" t="str">
        <f t="shared" si="261"/>
        <v/>
      </c>
      <c r="W233" s="280" t="str">
        <f t="shared" si="309"/>
        <v/>
      </c>
      <c r="X233" s="281" t="str">
        <f t="shared" si="262"/>
        <v/>
      </c>
      <c r="Y233" s="280" t="str">
        <f t="shared" si="310"/>
        <v/>
      </c>
      <c r="Z233" s="281" t="str">
        <f t="shared" si="263"/>
        <v/>
      </c>
      <c r="AA233" s="280" t="str">
        <f t="shared" si="311"/>
        <v/>
      </c>
      <c r="AB233" s="281" t="str">
        <f t="shared" si="264"/>
        <v/>
      </c>
      <c r="AC233" s="280" t="str">
        <f t="shared" si="312"/>
        <v/>
      </c>
      <c r="AD233" s="281" t="str">
        <f t="shared" si="265"/>
        <v/>
      </c>
      <c r="AE233" s="280" t="str">
        <f t="shared" si="313"/>
        <v/>
      </c>
      <c r="AF233" s="281" t="str">
        <f t="shared" si="266"/>
        <v/>
      </c>
      <c r="AG233" s="280" t="str">
        <f t="shared" si="314"/>
        <v/>
      </c>
      <c r="AH233" s="281" t="str">
        <f t="shared" si="267"/>
        <v/>
      </c>
      <c r="AI233" s="280" t="str">
        <f t="shared" si="315"/>
        <v/>
      </c>
      <c r="AJ233" s="281" t="str">
        <f t="shared" si="268"/>
        <v/>
      </c>
      <c r="AK233" s="280" t="str">
        <f t="shared" si="316"/>
        <v/>
      </c>
      <c r="AL233" s="281" t="str">
        <f t="shared" si="269"/>
        <v/>
      </c>
      <c r="AM233" s="280" t="str">
        <f t="shared" si="317"/>
        <v/>
      </c>
      <c r="AN233" s="281" t="str">
        <f t="shared" si="270"/>
        <v/>
      </c>
      <c r="AO233" s="280" t="str">
        <f t="shared" si="318"/>
        <v/>
      </c>
      <c r="AP233" s="281" t="str">
        <f t="shared" si="271"/>
        <v/>
      </c>
      <c r="AQ233" s="280" t="str">
        <f t="shared" si="319"/>
        <v/>
      </c>
      <c r="AR233" s="281" t="str">
        <f t="shared" si="272"/>
        <v/>
      </c>
      <c r="AS233" s="280" t="str">
        <f t="shared" si="320"/>
        <v/>
      </c>
      <c r="AT233" s="281" t="str">
        <f t="shared" si="273"/>
        <v/>
      </c>
      <c r="AU233" s="280" t="str">
        <f t="shared" si="321"/>
        <v/>
      </c>
      <c r="AV233" s="281" t="str">
        <f t="shared" si="274"/>
        <v/>
      </c>
      <c r="AW233" s="280" t="str">
        <f t="shared" si="322"/>
        <v/>
      </c>
      <c r="AX233" s="281" t="str">
        <f t="shared" si="275"/>
        <v/>
      </c>
      <c r="AY233" s="280" t="str">
        <f t="shared" si="323"/>
        <v/>
      </c>
      <c r="AZ233" s="281" t="str">
        <f t="shared" si="276"/>
        <v/>
      </c>
      <c r="BA233" s="280" t="str">
        <f t="shared" si="300"/>
        <v/>
      </c>
      <c r="BB233" s="281" t="str">
        <f t="shared" si="277"/>
        <v/>
      </c>
      <c r="BC233" s="280" t="str">
        <f t="shared" si="301"/>
        <v/>
      </c>
      <c r="BD233" s="281" t="str">
        <f t="shared" si="278"/>
        <v/>
      </c>
      <c r="BE233" s="280" t="str">
        <f t="shared" si="302"/>
        <v/>
      </c>
    </row>
    <row r="234" spans="1:63" ht="26.25" hidden="1" customHeight="1">
      <c r="A234" s="238">
        <v>99</v>
      </c>
      <c r="B234" s="363"/>
      <c r="C234" s="364"/>
      <c r="D234" s="281"/>
      <c r="E234" s="280"/>
      <c r="F234" s="281"/>
      <c r="G234" s="280"/>
      <c r="H234" s="281"/>
      <c r="I234" s="280"/>
      <c r="J234" s="281"/>
      <c r="K234" s="280"/>
      <c r="L234" s="281"/>
      <c r="M234" s="280"/>
      <c r="N234" s="281"/>
      <c r="O234" s="280"/>
      <c r="P234" s="281" t="str">
        <f t="shared" si="258"/>
        <v/>
      </c>
      <c r="Q234" s="280" t="str">
        <f t="shared" si="306"/>
        <v/>
      </c>
      <c r="R234" s="281" t="str">
        <f t="shared" si="259"/>
        <v/>
      </c>
      <c r="S234" s="280" t="str">
        <f t="shared" si="307"/>
        <v/>
      </c>
      <c r="T234" s="281" t="str">
        <f t="shared" si="260"/>
        <v/>
      </c>
      <c r="U234" s="280" t="str">
        <f t="shared" si="308"/>
        <v/>
      </c>
      <c r="V234" s="281" t="str">
        <f t="shared" si="261"/>
        <v/>
      </c>
      <c r="W234" s="280" t="str">
        <f t="shared" si="309"/>
        <v/>
      </c>
      <c r="X234" s="281" t="str">
        <f t="shared" si="262"/>
        <v/>
      </c>
      <c r="Y234" s="280" t="str">
        <f t="shared" si="310"/>
        <v/>
      </c>
      <c r="Z234" s="281" t="str">
        <f t="shared" si="263"/>
        <v/>
      </c>
      <c r="AA234" s="280" t="str">
        <f t="shared" si="311"/>
        <v/>
      </c>
      <c r="AB234" s="281" t="str">
        <f t="shared" si="264"/>
        <v/>
      </c>
      <c r="AC234" s="280" t="str">
        <f t="shared" si="312"/>
        <v/>
      </c>
      <c r="AD234" s="281" t="str">
        <f t="shared" si="265"/>
        <v/>
      </c>
      <c r="AE234" s="280" t="str">
        <f t="shared" si="313"/>
        <v/>
      </c>
      <c r="AF234" s="281" t="str">
        <f t="shared" si="266"/>
        <v/>
      </c>
      <c r="AG234" s="280" t="str">
        <f t="shared" si="314"/>
        <v/>
      </c>
      <c r="AH234" s="281" t="str">
        <f t="shared" si="267"/>
        <v/>
      </c>
      <c r="AI234" s="280" t="str">
        <f t="shared" si="315"/>
        <v/>
      </c>
      <c r="AJ234" s="281" t="str">
        <f t="shared" si="268"/>
        <v/>
      </c>
      <c r="AK234" s="280" t="str">
        <f t="shared" si="316"/>
        <v/>
      </c>
      <c r="AL234" s="281" t="str">
        <f t="shared" si="269"/>
        <v/>
      </c>
      <c r="AM234" s="280" t="str">
        <f t="shared" si="317"/>
        <v/>
      </c>
      <c r="AN234" s="281" t="str">
        <f t="shared" si="270"/>
        <v/>
      </c>
      <c r="AO234" s="280" t="str">
        <f t="shared" si="318"/>
        <v/>
      </c>
      <c r="AP234" s="281" t="str">
        <f t="shared" si="271"/>
        <v/>
      </c>
      <c r="AQ234" s="280" t="str">
        <f t="shared" si="319"/>
        <v/>
      </c>
      <c r="AR234" s="281" t="str">
        <f t="shared" si="272"/>
        <v/>
      </c>
      <c r="AS234" s="280" t="str">
        <f t="shared" si="320"/>
        <v/>
      </c>
      <c r="AT234" s="281" t="str">
        <f t="shared" si="273"/>
        <v/>
      </c>
      <c r="AU234" s="280" t="str">
        <f t="shared" si="321"/>
        <v/>
      </c>
      <c r="AV234" s="281" t="str">
        <f t="shared" si="274"/>
        <v/>
      </c>
      <c r="AW234" s="280" t="str">
        <f t="shared" si="322"/>
        <v/>
      </c>
      <c r="AX234" s="281" t="str">
        <f t="shared" si="275"/>
        <v/>
      </c>
      <c r="AY234" s="280" t="str">
        <f t="shared" si="323"/>
        <v/>
      </c>
      <c r="AZ234" s="281" t="str">
        <f t="shared" si="276"/>
        <v/>
      </c>
      <c r="BA234" s="280" t="str">
        <f t="shared" si="300"/>
        <v/>
      </c>
      <c r="BB234" s="281" t="str">
        <f t="shared" si="277"/>
        <v/>
      </c>
      <c r="BC234" s="280" t="str">
        <f t="shared" si="301"/>
        <v/>
      </c>
      <c r="BD234" s="281" t="str">
        <f t="shared" si="278"/>
        <v/>
      </c>
      <c r="BE234" s="280" t="str">
        <f t="shared" si="302"/>
        <v/>
      </c>
    </row>
    <row r="235" spans="1:63" ht="26.25" hidden="1" customHeight="1">
      <c r="A235" s="238">
        <v>100</v>
      </c>
      <c r="B235" s="363"/>
      <c r="C235" s="364"/>
      <c r="D235" s="281"/>
      <c r="E235" s="280"/>
      <c r="F235" s="281"/>
      <c r="G235" s="280"/>
      <c r="H235" s="281"/>
      <c r="I235" s="280"/>
      <c r="J235" s="281"/>
      <c r="K235" s="280"/>
      <c r="L235" s="281"/>
      <c r="M235" s="280"/>
      <c r="N235" s="281"/>
      <c r="O235" s="280"/>
      <c r="P235" s="281" t="str">
        <f t="shared" si="258"/>
        <v/>
      </c>
      <c r="Q235" s="280" t="str">
        <f t="shared" si="306"/>
        <v/>
      </c>
      <c r="R235" s="281" t="str">
        <f t="shared" si="259"/>
        <v/>
      </c>
      <c r="S235" s="280" t="str">
        <f t="shared" si="307"/>
        <v/>
      </c>
      <c r="T235" s="281" t="str">
        <f t="shared" si="260"/>
        <v/>
      </c>
      <c r="U235" s="280" t="str">
        <f t="shared" si="308"/>
        <v/>
      </c>
      <c r="V235" s="281" t="str">
        <f t="shared" si="261"/>
        <v/>
      </c>
      <c r="W235" s="280" t="str">
        <f t="shared" si="309"/>
        <v/>
      </c>
      <c r="X235" s="281" t="str">
        <f t="shared" si="262"/>
        <v/>
      </c>
      <c r="Y235" s="280" t="str">
        <f t="shared" si="310"/>
        <v/>
      </c>
      <c r="Z235" s="281" t="str">
        <f t="shared" si="263"/>
        <v/>
      </c>
      <c r="AA235" s="280" t="str">
        <f t="shared" si="311"/>
        <v/>
      </c>
      <c r="AB235" s="281" t="str">
        <f t="shared" si="264"/>
        <v/>
      </c>
      <c r="AC235" s="280" t="str">
        <f t="shared" si="312"/>
        <v/>
      </c>
      <c r="AD235" s="281" t="str">
        <f t="shared" si="265"/>
        <v/>
      </c>
      <c r="AE235" s="280" t="str">
        <f t="shared" si="313"/>
        <v/>
      </c>
      <c r="AF235" s="281" t="str">
        <f t="shared" si="266"/>
        <v/>
      </c>
      <c r="AG235" s="280" t="str">
        <f t="shared" si="314"/>
        <v/>
      </c>
      <c r="AH235" s="281" t="str">
        <f t="shared" si="267"/>
        <v/>
      </c>
      <c r="AI235" s="280" t="str">
        <f t="shared" si="315"/>
        <v/>
      </c>
      <c r="AJ235" s="281" t="str">
        <f t="shared" si="268"/>
        <v/>
      </c>
      <c r="AK235" s="280" t="str">
        <f t="shared" si="316"/>
        <v/>
      </c>
      <c r="AL235" s="281" t="str">
        <f t="shared" si="269"/>
        <v/>
      </c>
      <c r="AM235" s="280" t="str">
        <f t="shared" si="317"/>
        <v/>
      </c>
      <c r="AN235" s="281" t="str">
        <f t="shared" si="270"/>
        <v/>
      </c>
      <c r="AO235" s="280" t="str">
        <f t="shared" si="318"/>
        <v/>
      </c>
      <c r="AP235" s="281" t="str">
        <f t="shared" si="271"/>
        <v/>
      </c>
      <c r="AQ235" s="280" t="str">
        <f t="shared" si="319"/>
        <v/>
      </c>
      <c r="AR235" s="281" t="str">
        <f t="shared" si="272"/>
        <v/>
      </c>
      <c r="AS235" s="280" t="str">
        <f t="shared" si="320"/>
        <v/>
      </c>
      <c r="AT235" s="281" t="str">
        <f t="shared" si="273"/>
        <v/>
      </c>
      <c r="AU235" s="280" t="str">
        <f t="shared" si="321"/>
        <v/>
      </c>
      <c r="AV235" s="281" t="str">
        <f t="shared" si="274"/>
        <v/>
      </c>
      <c r="AW235" s="280" t="str">
        <f t="shared" si="322"/>
        <v/>
      </c>
      <c r="AX235" s="281" t="str">
        <f t="shared" si="275"/>
        <v/>
      </c>
      <c r="AY235" s="280" t="str">
        <f t="shared" si="323"/>
        <v/>
      </c>
      <c r="AZ235" s="281" t="str">
        <f t="shared" si="276"/>
        <v/>
      </c>
      <c r="BA235" s="280" t="str">
        <f t="shared" si="300"/>
        <v/>
      </c>
      <c r="BB235" s="281" t="str">
        <f t="shared" si="277"/>
        <v/>
      </c>
      <c r="BC235" s="280" t="str">
        <f t="shared" si="301"/>
        <v/>
      </c>
      <c r="BD235" s="281" t="str">
        <f t="shared" si="278"/>
        <v/>
      </c>
      <c r="BE235" s="280" t="str">
        <f t="shared" si="302"/>
        <v/>
      </c>
    </row>
    <row r="236" spans="1:63" ht="26.25" hidden="1" customHeight="1">
      <c r="A236" s="238">
        <v>101</v>
      </c>
      <c r="B236" s="363"/>
      <c r="C236" s="364"/>
      <c r="D236" s="281"/>
      <c r="E236" s="280"/>
      <c r="F236" s="281"/>
      <c r="G236" s="280"/>
      <c r="H236" s="281"/>
      <c r="I236" s="280"/>
      <c r="J236" s="281"/>
      <c r="K236" s="280"/>
      <c r="L236" s="281"/>
      <c r="M236" s="280"/>
      <c r="N236" s="281"/>
      <c r="O236" s="280"/>
      <c r="P236" s="281" t="str">
        <f t="shared" si="258"/>
        <v/>
      </c>
      <c r="Q236" s="280" t="str">
        <f t="shared" si="306"/>
        <v/>
      </c>
      <c r="R236" s="281" t="str">
        <f t="shared" si="259"/>
        <v/>
      </c>
      <c r="S236" s="280" t="str">
        <f t="shared" si="307"/>
        <v/>
      </c>
      <c r="T236" s="281" t="str">
        <f t="shared" si="260"/>
        <v/>
      </c>
      <c r="U236" s="280" t="str">
        <f t="shared" si="308"/>
        <v/>
      </c>
      <c r="V236" s="281" t="str">
        <f t="shared" si="261"/>
        <v/>
      </c>
      <c r="W236" s="280" t="str">
        <f t="shared" si="309"/>
        <v/>
      </c>
      <c r="X236" s="281" t="str">
        <f t="shared" si="262"/>
        <v/>
      </c>
      <c r="Y236" s="280" t="str">
        <f t="shared" si="310"/>
        <v/>
      </c>
      <c r="Z236" s="281" t="str">
        <f t="shared" si="263"/>
        <v/>
      </c>
      <c r="AA236" s="280" t="str">
        <f t="shared" si="311"/>
        <v/>
      </c>
      <c r="AB236" s="281" t="str">
        <f t="shared" si="264"/>
        <v/>
      </c>
      <c r="AC236" s="280" t="str">
        <f t="shared" si="312"/>
        <v/>
      </c>
      <c r="AD236" s="281" t="str">
        <f t="shared" si="265"/>
        <v/>
      </c>
      <c r="AE236" s="280" t="str">
        <f t="shared" si="313"/>
        <v/>
      </c>
      <c r="AF236" s="281" t="str">
        <f t="shared" si="266"/>
        <v/>
      </c>
      <c r="AG236" s="280" t="str">
        <f t="shared" si="314"/>
        <v/>
      </c>
      <c r="AH236" s="281" t="str">
        <f t="shared" si="267"/>
        <v/>
      </c>
      <c r="AI236" s="280" t="str">
        <f t="shared" si="315"/>
        <v/>
      </c>
      <c r="AJ236" s="281" t="str">
        <f t="shared" si="268"/>
        <v/>
      </c>
      <c r="AK236" s="280" t="str">
        <f t="shared" si="316"/>
        <v/>
      </c>
      <c r="AL236" s="281" t="str">
        <f t="shared" si="269"/>
        <v/>
      </c>
      <c r="AM236" s="280" t="str">
        <f t="shared" si="317"/>
        <v/>
      </c>
      <c r="AN236" s="281" t="str">
        <f t="shared" si="270"/>
        <v/>
      </c>
      <c r="AO236" s="280" t="str">
        <f t="shared" si="318"/>
        <v/>
      </c>
      <c r="AP236" s="281" t="str">
        <f t="shared" si="271"/>
        <v/>
      </c>
      <c r="AQ236" s="280" t="str">
        <f t="shared" si="319"/>
        <v/>
      </c>
      <c r="AR236" s="281" t="str">
        <f t="shared" si="272"/>
        <v/>
      </c>
      <c r="AS236" s="280" t="str">
        <f t="shared" si="320"/>
        <v/>
      </c>
      <c r="AT236" s="281" t="str">
        <f t="shared" si="273"/>
        <v/>
      </c>
      <c r="AU236" s="280" t="str">
        <f t="shared" si="321"/>
        <v/>
      </c>
      <c r="AV236" s="281" t="str">
        <f t="shared" si="274"/>
        <v/>
      </c>
      <c r="AW236" s="280" t="str">
        <f t="shared" si="322"/>
        <v/>
      </c>
      <c r="AX236" s="281" t="str">
        <f t="shared" si="275"/>
        <v/>
      </c>
      <c r="AY236" s="280" t="str">
        <f t="shared" si="323"/>
        <v/>
      </c>
      <c r="AZ236" s="281" t="str">
        <f t="shared" si="276"/>
        <v/>
      </c>
      <c r="BA236" s="280" t="str">
        <f t="shared" si="300"/>
        <v/>
      </c>
      <c r="BB236" s="281" t="str">
        <f t="shared" si="277"/>
        <v/>
      </c>
      <c r="BC236" s="280" t="str">
        <f t="shared" si="301"/>
        <v/>
      </c>
      <c r="BD236" s="281" t="str">
        <f t="shared" si="278"/>
        <v/>
      </c>
      <c r="BE236" s="280" t="str">
        <f t="shared" si="302"/>
        <v/>
      </c>
    </row>
    <row r="237" spans="1:63" ht="26.25" hidden="1" customHeight="1">
      <c r="A237" s="238">
        <v>102</v>
      </c>
      <c r="B237" s="363"/>
      <c r="C237" s="364"/>
      <c r="D237" s="281"/>
      <c r="E237" s="280"/>
      <c r="F237" s="281"/>
      <c r="G237" s="280"/>
      <c r="H237" s="281"/>
      <c r="I237" s="280"/>
      <c r="J237" s="281"/>
      <c r="K237" s="280"/>
      <c r="L237" s="281"/>
      <c r="M237" s="280"/>
      <c r="N237" s="281"/>
      <c r="O237" s="280"/>
      <c r="P237" s="281" t="str">
        <f t="shared" si="258"/>
        <v/>
      </c>
      <c r="Q237" s="280" t="str">
        <f t="shared" si="306"/>
        <v/>
      </c>
      <c r="R237" s="281" t="str">
        <f t="shared" si="259"/>
        <v/>
      </c>
      <c r="S237" s="280" t="str">
        <f t="shared" si="307"/>
        <v/>
      </c>
      <c r="T237" s="281" t="str">
        <f t="shared" si="260"/>
        <v/>
      </c>
      <c r="U237" s="280" t="str">
        <f t="shared" si="308"/>
        <v/>
      </c>
      <c r="V237" s="281" t="str">
        <f t="shared" si="261"/>
        <v/>
      </c>
      <c r="W237" s="280" t="str">
        <f t="shared" si="309"/>
        <v/>
      </c>
      <c r="X237" s="281" t="str">
        <f t="shared" si="262"/>
        <v/>
      </c>
      <c r="Y237" s="280" t="str">
        <f t="shared" si="310"/>
        <v/>
      </c>
      <c r="Z237" s="281" t="str">
        <f t="shared" si="263"/>
        <v/>
      </c>
      <c r="AA237" s="280" t="str">
        <f t="shared" si="311"/>
        <v/>
      </c>
      <c r="AB237" s="281" t="str">
        <f t="shared" si="264"/>
        <v/>
      </c>
      <c r="AC237" s="280" t="str">
        <f t="shared" si="312"/>
        <v/>
      </c>
      <c r="AD237" s="281" t="str">
        <f t="shared" si="265"/>
        <v/>
      </c>
      <c r="AE237" s="280" t="str">
        <f t="shared" si="313"/>
        <v/>
      </c>
      <c r="AF237" s="281" t="str">
        <f t="shared" si="266"/>
        <v/>
      </c>
      <c r="AG237" s="280" t="str">
        <f t="shared" si="314"/>
        <v/>
      </c>
      <c r="AH237" s="281" t="str">
        <f t="shared" si="267"/>
        <v/>
      </c>
      <c r="AI237" s="280" t="str">
        <f t="shared" si="315"/>
        <v/>
      </c>
      <c r="AJ237" s="281" t="str">
        <f t="shared" si="268"/>
        <v/>
      </c>
      <c r="AK237" s="280" t="str">
        <f t="shared" si="316"/>
        <v/>
      </c>
      <c r="AL237" s="281" t="str">
        <f t="shared" si="269"/>
        <v/>
      </c>
      <c r="AM237" s="280" t="str">
        <f t="shared" si="317"/>
        <v/>
      </c>
      <c r="AN237" s="281" t="str">
        <f t="shared" si="270"/>
        <v/>
      </c>
      <c r="AO237" s="280" t="str">
        <f t="shared" si="318"/>
        <v/>
      </c>
      <c r="AP237" s="281" t="str">
        <f t="shared" si="271"/>
        <v/>
      </c>
      <c r="AQ237" s="280" t="str">
        <f t="shared" si="319"/>
        <v/>
      </c>
      <c r="AR237" s="281" t="str">
        <f t="shared" si="272"/>
        <v/>
      </c>
      <c r="AS237" s="280" t="str">
        <f t="shared" si="320"/>
        <v/>
      </c>
      <c r="AT237" s="281" t="str">
        <f t="shared" si="273"/>
        <v/>
      </c>
      <c r="AU237" s="280" t="str">
        <f t="shared" si="321"/>
        <v/>
      </c>
      <c r="AV237" s="281" t="str">
        <f t="shared" si="274"/>
        <v/>
      </c>
      <c r="AW237" s="280" t="str">
        <f t="shared" si="322"/>
        <v/>
      </c>
      <c r="AX237" s="281" t="str">
        <f t="shared" si="275"/>
        <v/>
      </c>
      <c r="AY237" s="280" t="str">
        <f t="shared" si="323"/>
        <v/>
      </c>
      <c r="AZ237" s="281" t="str">
        <f t="shared" si="276"/>
        <v/>
      </c>
      <c r="BA237" s="280" t="str">
        <f t="shared" si="300"/>
        <v/>
      </c>
      <c r="BB237" s="281" t="str">
        <f t="shared" si="277"/>
        <v/>
      </c>
      <c r="BC237" s="280" t="str">
        <f t="shared" si="301"/>
        <v/>
      </c>
      <c r="BD237" s="281" t="str">
        <f t="shared" si="278"/>
        <v/>
      </c>
      <c r="BE237" s="280" t="str">
        <f t="shared" si="302"/>
        <v/>
      </c>
    </row>
    <row r="238" spans="1:63" ht="26.25" hidden="1" customHeight="1">
      <c r="A238" s="238">
        <v>103</v>
      </c>
      <c r="B238" s="363"/>
      <c r="C238" s="364"/>
      <c r="D238" s="281"/>
      <c r="E238" s="280"/>
      <c r="F238" s="281"/>
      <c r="G238" s="280"/>
      <c r="H238" s="281"/>
      <c r="I238" s="280"/>
      <c r="J238" s="281"/>
      <c r="K238" s="280"/>
      <c r="L238" s="281"/>
      <c r="M238" s="280"/>
      <c r="N238" s="281"/>
      <c r="O238" s="280"/>
      <c r="P238" s="281" t="str">
        <f t="shared" si="258"/>
        <v/>
      </c>
      <c r="Q238" s="280" t="str">
        <f t="shared" si="306"/>
        <v/>
      </c>
      <c r="R238" s="281" t="str">
        <f t="shared" si="259"/>
        <v/>
      </c>
      <c r="S238" s="280" t="str">
        <f t="shared" si="307"/>
        <v/>
      </c>
      <c r="T238" s="281" t="str">
        <f t="shared" si="260"/>
        <v/>
      </c>
      <c r="U238" s="280" t="str">
        <f t="shared" si="308"/>
        <v/>
      </c>
      <c r="V238" s="281" t="str">
        <f t="shared" si="261"/>
        <v/>
      </c>
      <c r="W238" s="280" t="str">
        <f t="shared" si="309"/>
        <v/>
      </c>
      <c r="X238" s="281" t="str">
        <f t="shared" si="262"/>
        <v/>
      </c>
      <c r="Y238" s="280" t="str">
        <f t="shared" si="310"/>
        <v/>
      </c>
      <c r="Z238" s="281" t="str">
        <f t="shared" si="263"/>
        <v/>
      </c>
      <c r="AA238" s="280" t="str">
        <f t="shared" si="311"/>
        <v/>
      </c>
      <c r="AB238" s="281" t="str">
        <f t="shared" si="264"/>
        <v/>
      </c>
      <c r="AC238" s="280" t="str">
        <f t="shared" si="312"/>
        <v/>
      </c>
      <c r="AD238" s="281" t="str">
        <f t="shared" si="265"/>
        <v/>
      </c>
      <c r="AE238" s="280" t="str">
        <f t="shared" si="313"/>
        <v/>
      </c>
      <c r="AF238" s="281" t="str">
        <f t="shared" si="266"/>
        <v/>
      </c>
      <c r="AG238" s="280" t="str">
        <f t="shared" si="314"/>
        <v/>
      </c>
      <c r="AH238" s="281" t="str">
        <f t="shared" si="267"/>
        <v/>
      </c>
      <c r="AI238" s="280" t="str">
        <f t="shared" si="315"/>
        <v/>
      </c>
      <c r="AJ238" s="281" t="str">
        <f t="shared" si="268"/>
        <v/>
      </c>
      <c r="AK238" s="280" t="str">
        <f t="shared" si="316"/>
        <v/>
      </c>
      <c r="AL238" s="281" t="str">
        <f t="shared" si="269"/>
        <v/>
      </c>
      <c r="AM238" s="280" t="str">
        <f t="shared" si="317"/>
        <v/>
      </c>
      <c r="AN238" s="281" t="str">
        <f t="shared" si="270"/>
        <v/>
      </c>
      <c r="AO238" s="280" t="str">
        <f t="shared" si="318"/>
        <v/>
      </c>
      <c r="AP238" s="281" t="str">
        <f t="shared" si="271"/>
        <v/>
      </c>
      <c r="AQ238" s="280" t="str">
        <f t="shared" si="319"/>
        <v/>
      </c>
      <c r="AR238" s="281" t="str">
        <f t="shared" si="272"/>
        <v/>
      </c>
      <c r="AS238" s="280" t="str">
        <f t="shared" si="320"/>
        <v/>
      </c>
      <c r="AT238" s="281" t="str">
        <f t="shared" si="273"/>
        <v/>
      </c>
      <c r="AU238" s="280" t="str">
        <f t="shared" si="321"/>
        <v/>
      </c>
      <c r="AV238" s="281" t="str">
        <f t="shared" si="274"/>
        <v/>
      </c>
      <c r="AW238" s="280" t="str">
        <f t="shared" si="322"/>
        <v/>
      </c>
      <c r="AX238" s="281" t="str">
        <f t="shared" si="275"/>
        <v/>
      </c>
      <c r="AY238" s="280" t="str">
        <f t="shared" si="323"/>
        <v/>
      </c>
      <c r="AZ238" s="281" t="str">
        <f t="shared" si="276"/>
        <v/>
      </c>
      <c r="BA238" s="280" t="str">
        <f t="shared" si="300"/>
        <v/>
      </c>
      <c r="BB238" s="281" t="str">
        <f t="shared" si="277"/>
        <v/>
      </c>
      <c r="BC238" s="280" t="str">
        <f t="shared" si="301"/>
        <v/>
      </c>
      <c r="BD238" s="281" t="str">
        <f t="shared" si="278"/>
        <v/>
      </c>
      <c r="BE238" s="280" t="str">
        <f t="shared" si="302"/>
        <v/>
      </c>
    </row>
    <row r="239" spans="1:63" ht="26.25" hidden="1" customHeight="1">
      <c r="A239" s="238">
        <v>104</v>
      </c>
      <c r="B239" s="363"/>
      <c r="C239" s="364"/>
      <c r="D239" s="281"/>
      <c r="E239" s="280"/>
      <c r="F239" s="281"/>
      <c r="G239" s="280"/>
      <c r="H239" s="281"/>
      <c r="I239" s="280"/>
      <c r="J239" s="281"/>
      <c r="K239" s="280"/>
      <c r="L239" s="281"/>
      <c r="M239" s="280"/>
      <c r="N239" s="281"/>
      <c r="O239" s="280"/>
      <c r="P239" s="281" t="str">
        <f t="shared" si="258"/>
        <v/>
      </c>
      <c r="Q239" s="280" t="str">
        <f t="shared" si="306"/>
        <v/>
      </c>
      <c r="R239" s="281" t="str">
        <f t="shared" si="259"/>
        <v/>
      </c>
      <c r="S239" s="280" t="str">
        <f t="shared" si="307"/>
        <v/>
      </c>
      <c r="T239" s="281" t="str">
        <f t="shared" si="260"/>
        <v/>
      </c>
      <c r="U239" s="280" t="str">
        <f t="shared" si="308"/>
        <v/>
      </c>
      <c r="V239" s="281" t="str">
        <f t="shared" si="261"/>
        <v/>
      </c>
      <c r="W239" s="280" t="str">
        <f t="shared" si="309"/>
        <v/>
      </c>
      <c r="X239" s="281" t="str">
        <f t="shared" si="262"/>
        <v/>
      </c>
      <c r="Y239" s="280" t="str">
        <f t="shared" si="310"/>
        <v/>
      </c>
      <c r="Z239" s="281" t="str">
        <f t="shared" si="263"/>
        <v/>
      </c>
      <c r="AA239" s="280" t="str">
        <f t="shared" si="311"/>
        <v/>
      </c>
      <c r="AB239" s="281" t="str">
        <f t="shared" si="264"/>
        <v/>
      </c>
      <c r="AC239" s="280" t="str">
        <f t="shared" si="312"/>
        <v/>
      </c>
      <c r="AD239" s="281" t="str">
        <f t="shared" si="265"/>
        <v/>
      </c>
      <c r="AE239" s="280" t="str">
        <f t="shared" si="313"/>
        <v/>
      </c>
      <c r="AF239" s="281" t="str">
        <f t="shared" si="266"/>
        <v/>
      </c>
      <c r="AG239" s="280" t="str">
        <f t="shared" si="314"/>
        <v/>
      </c>
      <c r="AH239" s="281" t="str">
        <f t="shared" si="267"/>
        <v/>
      </c>
      <c r="AI239" s="280" t="str">
        <f t="shared" si="315"/>
        <v/>
      </c>
      <c r="AJ239" s="281" t="str">
        <f t="shared" si="268"/>
        <v/>
      </c>
      <c r="AK239" s="280" t="str">
        <f t="shared" si="316"/>
        <v/>
      </c>
      <c r="AL239" s="281" t="str">
        <f t="shared" si="269"/>
        <v/>
      </c>
      <c r="AM239" s="280" t="str">
        <f t="shared" si="317"/>
        <v/>
      </c>
      <c r="AN239" s="281" t="str">
        <f t="shared" si="270"/>
        <v/>
      </c>
      <c r="AO239" s="280" t="str">
        <f t="shared" si="318"/>
        <v/>
      </c>
      <c r="AP239" s="281" t="str">
        <f t="shared" si="271"/>
        <v/>
      </c>
      <c r="AQ239" s="280" t="str">
        <f t="shared" si="319"/>
        <v/>
      </c>
      <c r="AR239" s="281" t="str">
        <f t="shared" si="272"/>
        <v/>
      </c>
      <c r="AS239" s="280" t="str">
        <f t="shared" si="320"/>
        <v/>
      </c>
      <c r="AT239" s="281" t="str">
        <f t="shared" si="273"/>
        <v/>
      </c>
      <c r="AU239" s="280" t="str">
        <f t="shared" si="321"/>
        <v/>
      </c>
      <c r="AV239" s="281" t="str">
        <f t="shared" si="274"/>
        <v/>
      </c>
      <c r="AW239" s="280" t="str">
        <f t="shared" si="322"/>
        <v/>
      </c>
      <c r="AX239" s="281" t="str">
        <f t="shared" si="275"/>
        <v/>
      </c>
      <c r="AY239" s="280" t="str">
        <f t="shared" si="323"/>
        <v/>
      </c>
      <c r="AZ239" s="281" t="str">
        <f t="shared" si="276"/>
        <v/>
      </c>
      <c r="BA239" s="280" t="str">
        <f t="shared" si="300"/>
        <v/>
      </c>
      <c r="BB239" s="281" t="str">
        <f t="shared" si="277"/>
        <v/>
      </c>
      <c r="BC239" s="280" t="str">
        <f t="shared" si="301"/>
        <v/>
      </c>
      <c r="BD239" s="281" t="str">
        <f t="shared" si="278"/>
        <v/>
      </c>
      <c r="BE239" s="280" t="str">
        <f t="shared" si="302"/>
        <v/>
      </c>
    </row>
    <row r="240" spans="1:63" ht="26.25" hidden="1" customHeight="1">
      <c r="A240" s="238">
        <v>105</v>
      </c>
      <c r="B240" s="363"/>
      <c r="C240" s="364"/>
      <c r="D240" s="281"/>
      <c r="E240" s="280"/>
      <c r="F240" s="281"/>
      <c r="G240" s="280"/>
      <c r="H240" s="281"/>
      <c r="I240" s="280"/>
      <c r="J240" s="281"/>
      <c r="K240" s="280"/>
      <c r="L240" s="281"/>
      <c r="M240" s="280"/>
      <c r="N240" s="281"/>
      <c r="O240" s="280"/>
      <c r="P240" s="281" t="str">
        <f t="shared" si="258"/>
        <v/>
      </c>
      <c r="Q240" s="280" t="str">
        <f t="shared" si="306"/>
        <v/>
      </c>
      <c r="R240" s="281" t="str">
        <f t="shared" si="259"/>
        <v/>
      </c>
      <c r="S240" s="280" t="str">
        <f t="shared" si="307"/>
        <v/>
      </c>
      <c r="T240" s="281" t="str">
        <f t="shared" si="260"/>
        <v/>
      </c>
      <c r="U240" s="280" t="str">
        <f t="shared" si="308"/>
        <v/>
      </c>
      <c r="V240" s="281" t="str">
        <f t="shared" si="261"/>
        <v/>
      </c>
      <c r="W240" s="280" t="str">
        <f t="shared" si="309"/>
        <v/>
      </c>
      <c r="X240" s="281" t="str">
        <f t="shared" si="262"/>
        <v/>
      </c>
      <c r="Y240" s="280" t="str">
        <f t="shared" si="310"/>
        <v/>
      </c>
      <c r="Z240" s="281" t="str">
        <f t="shared" si="263"/>
        <v/>
      </c>
      <c r="AA240" s="280" t="str">
        <f t="shared" si="311"/>
        <v/>
      </c>
      <c r="AB240" s="281" t="str">
        <f t="shared" si="264"/>
        <v/>
      </c>
      <c r="AC240" s="280" t="str">
        <f t="shared" si="312"/>
        <v/>
      </c>
      <c r="AD240" s="281" t="str">
        <f t="shared" si="265"/>
        <v/>
      </c>
      <c r="AE240" s="280" t="str">
        <f t="shared" si="313"/>
        <v/>
      </c>
      <c r="AF240" s="281" t="str">
        <f t="shared" si="266"/>
        <v/>
      </c>
      <c r="AG240" s="280" t="str">
        <f t="shared" si="314"/>
        <v/>
      </c>
      <c r="AH240" s="281" t="str">
        <f t="shared" si="267"/>
        <v/>
      </c>
      <c r="AI240" s="280" t="str">
        <f t="shared" si="315"/>
        <v/>
      </c>
      <c r="AJ240" s="281" t="str">
        <f t="shared" si="268"/>
        <v/>
      </c>
      <c r="AK240" s="280" t="str">
        <f t="shared" si="316"/>
        <v/>
      </c>
      <c r="AL240" s="281" t="str">
        <f t="shared" si="269"/>
        <v/>
      </c>
      <c r="AM240" s="280" t="str">
        <f t="shared" si="317"/>
        <v/>
      </c>
      <c r="AN240" s="281" t="str">
        <f t="shared" si="270"/>
        <v/>
      </c>
      <c r="AO240" s="280" t="str">
        <f t="shared" si="318"/>
        <v/>
      </c>
      <c r="AP240" s="281" t="str">
        <f t="shared" si="271"/>
        <v/>
      </c>
      <c r="AQ240" s="280" t="str">
        <f t="shared" si="319"/>
        <v/>
      </c>
      <c r="AR240" s="281" t="str">
        <f t="shared" si="272"/>
        <v/>
      </c>
      <c r="AS240" s="280" t="str">
        <f t="shared" si="320"/>
        <v/>
      </c>
      <c r="AT240" s="281" t="str">
        <f t="shared" si="273"/>
        <v/>
      </c>
      <c r="AU240" s="280" t="str">
        <f t="shared" si="321"/>
        <v/>
      </c>
      <c r="AV240" s="281" t="str">
        <f t="shared" si="274"/>
        <v/>
      </c>
      <c r="AW240" s="280" t="str">
        <f t="shared" si="322"/>
        <v/>
      </c>
      <c r="AX240" s="281" t="str">
        <f t="shared" si="275"/>
        <v/>
      </c>
      <c r="AY240" s="280" t="str">
        <f t="shared" si="323"/>
        <v/>
      </c>
      <c r="AZ240" s="281" t="str">
        <f t="shared" si="276"/>
        <v/>
      </c>
      <c r="BA240" s="280" t="str">
        <f t="shared" si="300"/>
        <v/>
      </c>
      <c r="BB240" s="281" t="str">
        <f t="shared" si="277"/>
        <v/>
      </c>
      <c r="BC240" s="280" t="str">
        <f t="shared" si="301"/>
        <v/>
      </c>
      <c r="BD240" s="281" t="str">
        <f t="shared" si="278"/>
        <v/>
      </c>
      <c r="BE240" s="280" t="str">
        <f t="shared" si="302"/>
        <v/>
      </c>
    </row>
    <row r="241" spans="1:57" ht="26.25" hidden="1" customHeight="1">
      <c r="A241" s="238">
        <v>106</v>
      </c>
      <c r="B241" s="363"/>
      <c r="C241" s="364"/>
      <c r="D241" s="281"/>
      <c r="E241" s="280"/>
      <c r="F241" s="281"/>
      <c r="G241" s="280"/>
      <c r="H241" s="281"/>
      <c r="I241" s="280"/>
      <c r="J241" s="281"/>
      <c r="K241" s="280"/>
      <c r="L241" s="281"/>
      <c r="M241" s="280"/>
      <c r="N241" s="281"/>
      <c r="O241" s="280"/>
      <c r="P241" s="281" t="str">
        <f t="shared" si="258"/>
        <v/>
      </c>
      <c r="Q241" s="280" t="str">
        <f t="shared" si="306"/>
        <v/>
      </c>
      <c r="R241" s="281" t="str">
        <f t="shared" si="259"/>
        <v/>
      </c>
      <c r="S241" s="280" t="str">
        <f t="shared" si="307"/>
        <v/>
      </c>
      <c r="T241" s="281" t="str">
        <f t="shared" si="260"/>
        <v/>
      </c>
      <c r="U241" s="280" t="str">
        <f t="shared" si="308"/>
        <v/>
      </c>
      <c r="V241" s="281" t="str">
        <f t="shared" si="261"/>
        <v/>
      </c>
      <c r="W241" s="280" t="str">
        <f t="shared" si="309"/>
        <v/>
      </c>
      <c r="X241" s="281" t="str">
        <f t="shared" si="262"/>
        <v/>
      </c>
      <c r="Y241" s="280" t="str">
        <f t="shared" si="310"/>
        <v/>
      </c>
      <c r="Z241" s="281" t="str">
        <f t="shared" si="263"/>
        <v/>
      </c>
      <c r="AA241" s="280" t="str">
        <f t="shared" si="311"/>
        <v/>
      </c>
      <c r="AB241" s="281" t="str">
        <f t="shared" si="264"/>
        <v/>
      </c>
      <c r="AC241" s="280" t="str">
        <f t="shared" si="312"/>
        <v/>
      </c>
      <c r="AD241" s="281" t="str">
        <f t="shared" si="265"/>
        <v/>
      </c>
      <c r="AE241" s="280" t="str">
        <f t="shared" si="313"/>
        <v/>
      </c>
      <c r="AF241" s="281" t="str">
        <f t="shared" si="266"/>
        <v/>
      </c>
      <c r="AG241" s="280" t="str">
        <f t="shared" si="314"/>
        <v/>
      </c>
      <c r="AH241" s="281" t="str">
        <f t="shared" si="267"/>
        <v/>
      </c>
      <c r="AI241" s="280" t="str">
        <f t="shared" si="315"/>
        <v/>
      </c>
      <c r="AJ241" s="281" t="str">
        <f t="shared" si="268"/>
        <v/>
      </c>
      <c r="AK241" s="280" t="str">
        <f t="shared" si="316"/>
        <v/>
      </c>
      <c r="AL241" s="281" t="str">
        <f t="shared" si="269"/>
        <v/>
      </c>
      <c r="AM241" s="280" t="str">
        <f t="shared" si="317"/>
        <v/>
      </c>
      <c r="AN241" s="281" t="str">
        <f t="shared" si="270"/>
        <v/>
      </c>
      <c r="AO241" s="280" t="str">
        <f t="shared" si="318"/>
        <v/>
      </c>
      <c r="AP241" s="281" t="str">
        <f t="shared" si="271"/>
        <v/>
      </c>
      <c r="AQ241" s="280" t="str">
        <f t="shared" si="319"/>
        <v/>
      </c>
      <c r="AR241" s="281" t="str">
        <f t="shared" si="272"/>
        <v/>
      </c>
      <c r="AS241" s="280" t="str">
        <f t="shared" si="320"/>
        <v/>
      </c>
      <c r="AT241" s="281" t="str">
        <f t="shared" si="273"/>
        <v/>
      </c>
      <c r="AU241" s="280" t="str">
        <f t="shared" si="321"/>
        <v/>
      </c>
      <c r="AV241" s="281" t="str">
        <f t="shared" si="274"/>
        <v/>
      </c>
      <c r="AW241" s="280" t="str">
        <f t="shared" si="322"/>
        <v/>
      </c>
      <c r="AX241" s="281" t="str">
        <f t="shared" si="275"/>
        <v/>
      </c>
      <c r="AY241" s="280" t="str">
        <f t="shared" si="323"/>
        <v/>
      </c>
      <c r="AZ241" s="281" t="str">
        <f t="shared" si="276"/>
        <v/>
      </c>
      <c r="BA241" s="280" t="str">
        <f t="shared" si="300"/>
        <v/>
      </c>
      <c r="BB241" s="281" t="str">
        <f t="shared" si="277"/>
        <v/>
      </c>
      <c r="BC241" s="280" t="str">
        <f t="shared" si="301"/>
        <v/>
      </c>
      <c r="BD241" s="281" t="str">
        <f t="shared" si="278"/>
        <v/>
      </c>
      <c r="BE241" s="280" t="str">
        <f t="shared" si="302"/>
        <v/>
      </c>
    </row>
    <row r="242" spans="1:57" ht="26.25" hidden="1" customHeight="1">
      <c r="A242" s="238">
        <v>107</v>
      </c>
      <c r="B242" s="363"/>
      <c r="C242" s="364"/>
      <c r="D242" s="281"/>
      <c r="E242" s="280"/>
      <c r="F242" s="281"/>
      <c r="G242" s="280"/>
      <c r="H242" s="281"/>
      <c r="I242" s="280"/>
      <c r="J242" s="281"/>
      <c r="K242" s="280"/>
      <c r="L242" s="281"/>
      <c r="M242" s="280"/>
      <c r="N242" s="281"/>
      <c r="O242" s="280"/>
      <c r="P242" s="281" t="str">
        <f t="shared" si="258"/>
        <v/>
      </c>
      <c r="Q242" s="280" t="str">
        <f t="shared" si="306"/>
        <v/>
      </c>
      <c r="R242" s="281" t="str">
        <f t="shared" si="259"/>
        <v/>
      </c>
      <c r="S242" s="280" t="str">
        <f t="shared" si="307"/>
        <v/>
      </c>
      <c r="T242" s="281" t="str">
        <f t="shared" si="260"/>
        <v/>
      </c>
      <c r="U242" s="280" t="str">
        <f t="shared" si="308"/>
        <v/>
      </c>
      <c r="V242" s="281" t="str">
        <f t="shared" si="261"/>
        <v/>
      </c>
      <c r="W242" s="280" t="str">
        <f t="shared" si="309"/>
        <v/>
      </c>
      <c r="X242" s="281" t="str">
        <f t="shared" si="262"/>
        <v/>
      </c>
      <c r="Y242" s="280" t="str">
        <f t="shared" si="310"/>
        <v/>
      </c>
      <c r="Z242" s="281" t="str">
        <f t="shared" si="263"/>
        <v/>
      </c>
      <c r="AA242" s="280" t="str">
        <f t="shared" si="311"/>
        <v/>
      </c>
      <c r="AB242" s="281" t="str">
        <f t="shared" si="264"/>
        <v/>
      </c>
      <c r="AC242" s="280" t="str">
        <f t="shared" si="312"/>
        <v/>
      </c>
      <c r="AD242" s="281" t="str">
        <f t="shared" si="265"/>
        <v/>
      </c>
      <c r="AE242" s="280" t="str">
        <f t="shared" si="313"/>
        <v/>
      </c>
      <c r="AF242" s="281" t="str">
        <f t="shared" si="266"/>
        <v/>
      </c>
      <c r="AG242" s="280" t="str">
        <f t="shared" si="314"/>
        <v/>
      </c>
      <c r="AH242" s="281" t="str">
        <f t="shared" si="267"/>
        <v/>
      </c>
      <c r="AI242" s="280" t="str">
        <f t="shared" si="315"/>
        <v/>
      </c>
      <c r="AJ242" s="281" t="str">
        <f t="shared" si="268"/>
        <v/>
      </c>
      <c r="AK242" s="280" t="str">
        <f t="shared" si="316"/>
        <v/>
      </c>
      <c r="AL242" s="281" t="str">
        <f t="shared" si="269"/>
        <v/>
      </c>
      <c r="AM242" s="280" t="str">
        <f t="shared" si="317"/>
        <v/>
      </c>
      <c r="AN242" s="281" t="str">
        <f t="shared" si="270"/>
        <v/>
      </c>
      <c r="AO242" s="280" t="str">
        <f t="shared" si="318"/>
        <v/>
      </c>
      <c r="AP242" s="281" t="str">
        <f t="shared" si="271"/>
        <v/>
      </c>
      <c r="AQ242" s="280" t="str">
        <f t="shared" si="319"/>
        <v/>
      </c>
      <c r="AR242" s="281" t="str">
        <f t="shared" si="272"/>
        <v/>
      </c>
      <c r="AS242" s="280" t="str">
        <f t="shared" si="320"/>
        <v/>
      </c>
      <c r="AT242" s="281" t="str">
        <f t="shared" si="273"/>
        <v/>
      </c>
      <c r="AU242" s="280" t="str">
        <f t="shared" si="321"/>
        <v/>
      </c>
      <c r="AV242" s="281" t="str">
        <f t="shared" si="274"/>
        <v/>
      </c>
      <c r="AW242" s="280" t="str">
        <f t="shared" si="322"/>
        <v/>
      </c>
      <c r="AX242" s="281" t="str">
        <f t="shared" si="275"/>
        <v/>
      </c>
      <c r="AY242" s="280" t="str">
        <f t="shared" si="323"/>
        <v/>
      </c>
      <c r="AZ242" s="281" t="str">
        <f t="shared" si="276"/>
        <v/>
      </c>
      <c r="BA242" s="280" t="str">
        <f t="shared" si="300"/>
        <v/>
      </c>
      <c r="BB242" s="281" t="str">
        <f t="shared" si="277"/>
        <v/>
      </c>
      <c r="BC242" s="280" t="str">
        <f t="shared" si="301"/>
        <v/>
      </c>
      <c r="BD242" s="281" t="str">
        <f t="shared" si="278"/>
        <v/>
      </c>
      <c r="BE242" s="280" t="str">
        <f t="shared" si="302"/>
        <v/>
      </c>
    </row>
    <row r="243" spans="1:57" ht="26.25" hidden="1" customHeight="1">
      <c r="A243" s="238">
        <v>108</v>
      </c>
      <c r="B243" s="363"/>
      <c r="C243" s="364"/>
      <c r="D243" s="281"/>
      <c r="E243" s="280"/>
      <c r="F243" s="281"/>
      <c r="G243" s="280"/>
      <c r="H243" s="281"/>
      <c r="I243" s="280"/>
      <c r="J243" s="281"/>
      <c r="K243" s="280"/>
      <c r="L243" s="281"/>
      <c r="M243" s="280"/>
      <c r="N243" s="281"/>
      <c r="O243" s="280"/>
      <c r="P243" s="281" t="str">
        <f t="shared" si="258"/>
        <v/>
      </c>
      <c r="Q243" s="280" t="str">
        <f t="shared" si="306"/>
        <v/>
      </c>
      <c r="R243" s="281" t="str">
        <f t="shared" si="259"/>
        <v/>
      </c>
      <c r="S243" s="280" t="str">
        <f t="shared" si="307"/>
        <v/>
      </c>
      <c r="T243" s="281" t="str">
        <f t="shared" si="260"/>
        <v/>
      </c>
      <c r="U243" s="280" t="str">
        <f t="shared" si="308"/>
        <v/>
      </c>
      <c r="V243" s="281" t="str">
        <f t="shared" si="261"/>
        <v/>
      </c>
      <c r="W243" s="280" t="str">
        <f t="shared" si="309"/>
        <v/>
      </c>
      <c r="X243" s="281" t="str">
        <f t="shared" si="262"/>
        <v/>
      </c>
      <c r="Y243" s="280" t="str">
        <f t="shared" si="310"/>
        <v/>
      </c>
      <c r="Z243" s="281" t="str">
        <f t="shared" si="263"/>
        <v/>
      </c>
      <c r="AA243" s="280" t="str">
        <f t="shared" si="311"/>
        <v/>
      </c>
      <c r="AB243" s="281" t="str">
        <f t="shared" si="264"/>
        <v/>
      </c>
      <c r="AC243" s="280" t="str">
        <f t="shared" si="312"/>
        <v/>
      </c>
      <c r="AD243" s="281" t="str">
        <f t="shared" si="265"/>
        <v/>
      </c>
      <c r="AE243" s="280" t="str">
        <f t="shared" si="313"/>
        <v/>
      </c>
      <c r="AF243" s="281" t="str">
        <f t="shared" si="266"/>
        <v/>
      </c>
      <c r="AG243" s="280" t="str">
        <f t="shared" si="314"/>
        <v/>
      </c>
      <c r="AH243" s="281" t="str">
        <f t="shared" si="267"/>
        <v/>
      </c>
      <c r="AI243" s="280" t="str">
        <f t="shared" si="315"/>
        <v/>
      </c>
      <c r="AJ243" s="281" t="str">
        <f t="shared" si="268"/>
        <v/>
      </c>
      <c r="AK243" s="280" t="str">
        <f t="shared" si="316"/>
        <v/>
      </c>
      <c r="AL243" s="281" t="str">
        <f t="shared" si="269"/>
        <v/>
      </c>
      <c r="AM243" s="280" t="str">
        <f t="shared" si="317"/>
        <v/>
      </c>
      <c r="AN243" s="281" t="str">
        <f t="shared" si="270"/>
        <v/>
      </c>
      <c r="AO243" s="280" t="str">
        <f t="shared" si="318"/>
        <v/>
      </c>
      <c r="AP243" s="281" t="str">
        <f t="shared" si="271"/>
        <v/>
      </c>
      <c r="AQ243" s="280" t="str">
        <f t="shared" si="319"/>
        <v/>
      </c>
      <c r="AR243" s="281" t="str">
        <f t="shared" si="272"/>
        <v/>
      </c>
      <c r="AS243" s="280" t="str">
        <f t="shared" si="320"/>
        <v/>
      </c>
      <c r="AT243" s="281" t="str">
        <f t="shared" si="273"/>
        <v/>
      </c>
      <c r="AU243" s="280" t="str">
        <f t="shared" si="321"/>
        <v/>
      </c>
      <c r="AV243" s="281" t="str">
        <f t="shared" si="274"/>
        <v/>
      </c>
      <c r="AW243" s="280" t="str">
        <f t="shared" si="322"/>
        <v/>
      </c>
      <c r="AX243" s="281" t="str">
        <f t="shared" si="275"/>
        <v/>
      </c>
      <c r="AY243" s="280" t="str">
        <f t="shared" si="323"/>
        <v/>
      </c>
      <c r="AZ243" s="281" t="str">
        <f t="shared" si="276"/>
        <v/>
      </c>
      <c r="BA243" s="280" t="str">
        <f t="shared" si="300"/>
        <v/>
      </c>
      <c r="BB243" s="281" t="str">
        <f t="shared" si="277"/>
        <v/>
      </c>
      <c r="BC243" s="280" t="str">
        <f t="shared" si="301"/>
        <v/>
      </c>
      <c r="BD243" s="281" t="str">
        <f t="shared" si="278"/>
        <v/>
      </c>
      <c r="BE243" s="280" t="str">
        <f t="shared" si="302"/>
        <v/>
      </c>
    </row>
    <row r="244" spans="1:57" ht="26.25" hidden="1" customHeight="1">
      <c r="A244" s="238">
        <v>109</v>
      </c>
      <c r="B244" s="363"/>
      <c r="C244" s="364"/>
      <c r="D244" s="281"/>
      <c r="E244" s="280"/>
      <c r="F244" s="281"/>
      <c r="G244" s="280"/>
      <c r="H244" s="281"/>
      <c r="I244" s="280"/>
      <c r="J244" s="281"/>
      <c r="K244" s="280"/>
      <c r="L244" s="281"/>
      <c r="M244" s="280"/>
      <c r="N244" s="281"/>
      <c r="O244" s="280"/>
      <c r="P244" s="281" t="str">
        <f t="shared" si="258"/>
        <v/>
      </c>
      <c r="Q244" s="280" t="str">
        <f t="shared" si="306"/>
        <v/>
      </c>
      <c r="R244" s="281" t="str">
        <f t="shared" si="259"/>
        <v/>
      </c>
      <c r="S244" s="280" t="str">
        <f t="shared" si="307"/>
        <v/>
      </c>
      <c r="T244" s="281" t="str">
        <f t="shared" si="260"/>
        <v/>
      </c>
      <c r="U244" s="280" t="str">
        <f t="shared" si="308"/>
        <v/>
      </c>
      <c r="V244" s="281" t="str">
        <f t="shared" si="261"/>
        <v/>
      </c>
      <c r="W244" s="280" t="str">
        <f t="shared" si="309"/>
        <v/>
      </c>
      <c r="X244" s="281" t="str">
        <f t="shared" si="262"/>
        <v/>
      </c>
      <c r="Y244" s="280" t="str">
        <f t="shared" si="310"/>
        <v/>
      </c>
      <c r="Z244" s="281" t="str">
        <f t="shared" si="263"/>
        <v/>
      </c>
      <c r="AA244" s="280" t="str">
        <f t="shared" si="311"/>
        <v/>
      </c>
      <c r="AB244" s="281" t="str">
        <f t="shared" si="264"/>
        <v/>
      </c>
      <c r="AC244" s="280" t="str">
        <f t="shared" si="312"/>
        <v/>
      </c>
      <c r="AD244" s="281" t="str">
        <f t="shared" si="265"/>
        <v/>
      </c>
      <c r="AE244" s="280" t="str">
        <f t="shared" si="313"/>
        <v/>
      </c>
      <c r="AF244" s="281" t="str">
        <f t="shared" si="266"/>
        <v/>
      </c>
      <c r="AG244" s="280" t="str">
        <f t="shared" si="314"/>
        <v/>
      </c>
      <c r="AH244" s="281" t="str">
        <f t="shared" si="267"/>
        <v/>
      </c>
      <c r="AI244" s="280" t="str">
        <f t="shared" si="315"/>
        <v/>
      </c>
      <c r="AJ244" s="281" t="str">
        <f t="shared" si="268"/>
        <v/>
      </c>
      <c r="AK244" s="280" t="str">
        <f t="shared" si="316"/>
        <v/>
      </c>
      <c r="AL244" s="281" t="str">
        <f t="shared" si="269"/>
        <v/>
      </c>
      <c r="AM244" s="280" t="str">
        <f t="shared" si="317"/>
        <v/>
      </c>
      <c r="AN244" s="281" t="str">
        <f t="shared" si="270"/>
        <v/>
      </c>
      <c r="AO244" s="280" t="str">
        <f t="shared" si="318"/>
        <v/>
      </c>
      <c r="AP244" s="281" t="str">
        <f t="shared" si="271"/>
        <v/>
      </c>
      <c r="AQ244" s="280" t="str">
        <f t="shared" si="319"/>
        <v/>
      </c>
      <c r="AR244" s="281" t="str">
        <f t="shared" si="272"/>
        <v/>
      </c>
      <c r="AS244" s="280" t="str">
        <f t="shared" si="320"/>
        <v/>
      </c>
      <c r="AT244" s="281" t="str">
        <f t="shared" si="273"/>
        <v/>
      </c>
      <c r="AU244" s="280" t="str">
        <f t="shared" si="321"/>
        <v/>
      </c>
      <c r="AV244" s="281" t="str">
        <f t="shared" si="274"/>
        <v/>
      </c>
      <c r="AW244" s="280" t="str">
        <f t="shared" si="322"/>
        <v/>
      </c>
      <c r="AX244" s="281" t="str">
        <f t="shared" si="275"/>
        <v/>
      </c>
      <c r="AY244" s="280" t="str">
        <f t="shared" si="323"/>
        <v/>
      </c>
      <c r="AZ244" s="281" t="str">
        <f t="shared" si="276"/>
        <v/>
      </c>
      <c r="BA244" s="280" t="str">
        <f t="shared" si="300"/>
        <v/>
      </c>
      <c r="BB244" s="281" t="str">
        <f t="shared" si="277"/>
        <v/>
      </c>
      <c r="BC244" s="280" t="str">
        <f t="shared" si="301"/>
        <v/>
      </c>
      <c r="BD244" s="281" t="str">
        <f t="shared" si="278"/>
        <v/>
      </c>
      <c r="BE244" s="280" t="str">
        <f t="shared" si="302"/>
        <v/>
      </c>
    </row>
    <row r="245" spans="1:57" ht="26.25" hidden="1" customHeight="1">
      <c r="A245" s="238">
        <v>110</v>
      </c>
      <c r="B245" s="363"/>
      <c r="C245" s="364"/>
      <c r="D245" s="281"/>
      <c r="E245" s="280"/>
      <c r="F245" s="281"/>
      <c r="G245" s="280"/>
      <c r="H245" s="281"/>
      <c r="I245" s="280"/>
      <c r="J245" s="281"/>
      <c r="K245" s="280"/>
      <c r="L245" s="281"/>
      <c r="M245" s="280"/>
      <c r="N245" s="281"/>
      <c r="O245" s="280"/>
      <c r="P245" s="281" t="str">
        <f t="shared" si="258"/>
        <v/>
      </c>
      <c r="Q245" s="280" t="str">
        <f t="shared" si="306"/>
        <v/>
      </c>
      <c r="R245" s="281" t="str">
        <f t="shared" si="259"/>
        <v/>
      </c>
      <c r="S245" s="280" t="str">
        <f t="shared" si="307"/>
        <v/>
      </c>
      <c r="T245" s="281" t="str">
        <f t="shared" si="260"/>
        <v/>
      </c>
      <c r="U245" s="280" t="str">
        <f t="shared" si="308"/>
        <v/>
      </c>
      <c r="V245" s="281" t="str">
        <f t="shared" si="261"/>
        <v/>
      </c>
      <c r="W245" s="280" t="str">
        <f t="shared" si="309"/>
        <v/>
      </c>
      <c r="X245" s="281" t="str">
        <f t="shared" si="262"/>
        <v/>
      </c>
      <c r="Y245" s="280" t="str">
        <f t="shared" si="310"/>
        <v/>
      </c>
      <c r="Z245" s="281" t="str">
        <f t="shared" si="263"/>
        <v/>
      </c>
      <c r="AA245" s="280" t="str">
        <f t="shared" si="311"/>
        <v/>
      </c>
      <c r="AB245" s="281" t="str">
        <f t="shared" si="264"/>
        <v/>
      </c>
      <c r="AC245" s="280" t="str">
        <f t="shared" si="312"/>
        <v/>
      </c>
      <c r="AD245" s="281" t="str">
        <f t="shared" si="265"/>
        <v/>
      </c>
      <c r="AE245" s="280" t="str">
        <f t="shared" si="313"/>
        <v/>
      </c>
      <c r="AF245" s="281" t="str">
        <f t="shared" si="266"/>
        <v/>
      </c>
      <c r="AG245" s="280" t="str">
        <f t="shared" si="314"/>
        <v/>
      </c>
      <c r="AH245" s="281" t="str">
        <f t="shared" si="267"/>
        <v/>
      </c>
      <c r="AI245" s="280" t="str">
        <f t="shared" si="315"/>
        <v/>
      </c>
      <c r="AJ245" s="281" t="str">
        <f t="shared" si="268"/>
        <v/>
      </c>
      <c r="AK245" s="280" t="str">
        <f t="shared" si="316"/>
        <v/>
      </c>
      <c r="AL245" s="281" t="str">
        <f t="shared" si="269"/>
        <v/>
      </c>
      <c r="AM245" s="280" t="str">
        <f t="shared" si="317"/>
        <v/>
      </c>
      <c r="AN245" s="281" t="str">
        <f t="shared" si="270"/>
        <v/>
      </c>
      <c r="AO245" s="280" t="str">
        <f t="shared" si="318"/>
        <v/>
      </c>
      <c r="AP245" s="281" t="str">
        <f t="shared" si="271"/>
        <v/>
      </c>
      <c r="AQ245" s="280" t="str">
        <f t="shared" si="319"/>
        <v/>
      </c>
      <c r="AR245" s="281" t="str">
        <f t="shared" si="272"/>
        <v/>
      </c>
      <c r="AS245" s="280" t="str">
        <f t="shared" si="320"/>
        <v/>
      </c>
      <c r="AT245" s="281" t="str">
        <f t="shared" si="273"/>
        <v/>
      </c>
      <c r="AU245" s="280" t="str">
        <f t="shared" si="321"/>
        <v/>
      </c>
      <c r="AV245" s="281" t="str">
        <f t="shared" si="274"/>
        <v/>
      </c>
      <c r="AW245" s="280" t="str">
        <f t="shared" si="322"/>
        <v/>
      </c>
      <c r="AX245" s="281" t="str">
        <f t="shared" si="275"/>
        <v/>
      </c>
      <c r="AY245" s="280" t="str">
        <f t="shared" si="323"/>
        <v/>
      </c>
      <c r="AZ245" s="281" t="str">
        <f t="shared" si="276"/>
        <v/>
      </c>
      <c r="BA245" s="280" t="str">
        <f t="shared" si="300"/>
        <v/>
      </c>
      <c r="BB245" s="281" t="str">
        <f t="shared" si="277"/>
        <v/>
      </c>
      <c r="BC245" s="280" t="str">
        <f t="shared" si="301"/>
        <v/>
      </c>
      <c r="BD245" s="281" t="str">
        <f t="shared" si="278"/>
        <v/>
      </c>
      <c r="BE245" s="280" t="str">
        <f t="shared" si="302"/>
        <v/>
      </c>
    </row>
    <row r="246" spans="1:57" ht="26.25" hidden="1" customHeight="1">
      <c r="A246" s="238">
        <v>111</v>
      </c>
      <c r="B246" s="363"/>
      <c r="C246" s="364"/>
      <c r="D246" s="281"/>
      <c r="E246" s="280"/>
      <c r="F246" s="281"/>
      <c r="G246" s="280"/>
      <c r="H246" s="281"/>
      <c r="I246" s="280"/>
      <c r="J246" s="281"/>
      <c r="K246" s="280"/>
      <c r="L246" s="281"/>
      <c r="M246" s="280"/>
      <c r="N246" s="281"/>
      <c r="O246" s="280"/>
      <c r="P246" s="281" t="str">
        <f t="shared" si="258"/>
        <v/>
      </c>
      <c r="Q246" s="280" t="str">
        <f t="shared" si="306"/>
        <v/>
      </c>
      <c r="R246" s="281" t="str">
        <f t="shared" si="259"/>
        <v/>
      </c>
      <c r="S246" s="280" t="str">
        <f t="shared" si="307"/>
        <v/>
      </c>
      <c r="T246" s="281" t="str">
        <f t="shared" si="260"/>
        <v/>
      </c>
      <c r="U246" s="280" t="str">
        <f t="shared" si="308"/>
        <v/>
      </c>
      <c r="V246" s="281" t="str">
        <f t="shared" si="261"/>
        <v/>
      </c>
      <c r="W246" s="280" t="str">
        <f t="shared" si="309"/>
        <v/>
      </c>
      <c r="X246" s="281" t="str">
        <f t="shared" si="262"/>
        <v/>
      </c>
      <c r="Y246" s="280" t="str">
        <f t="shared" si="310"/>
        <v/>
      </c>
      <c r="Z246" s="281" t="str">
        <f t="shared" si="263"/>
        <v/>
      </c>
      <c r="AA246" s="280" t="str">
        <f t="shared" si="311"/>
        <v/>
      </c>
      <c r="AB246" s="281" t="str">
        <f t="shared" si="264"/>
        <v/>
      </c>
      <c r="AC246" s="280" t="str">
        <f t="shared" si="312"/>
        <v/>
      </c>
      <c r="AD246" s="281" t="str">
        <f t="shared" si="265"/>
        <v/>
      </c>
      <c r="AE246" s="280" t="str">
        <f t="shared" si="313"/>
        <v/>
      </c>
      <c r="AF246" s="281" t="str">
        <f t="shared" si="266"/>
        <v/>
      </c>
      <c r="AG246" s="280" t="str">
        <f t="shared" si="314"/>
        <v/>
      </c>
      <c r="AH246" s="281" t="str">
        <f t="shared" si="267"/>
        <v/>
      </c>
      <c r="AI246" s="280" t="str">
        <f t="shared" si="315"/>
        <v/>
      </c>
      <c r="AJ246" s="281" t="str">
        <f t="shared" si="268"/>
        <v/>
      </c>
      <c r="AK246" s="280" t="str">
        <f t="shared" si="316"/>
        <v/>
      </c>
      <c r="AL246" s="281" t="str">
        <f t="shared" si="269"/>
        <v/>
      </c>
      <c r="AM246" s="280" t="str">
        <f t="shared" si="317"/>
        <v/>
      </c>
      <c r="AN246" s="281" t="str">
        <f t="shared" si="270"/>
        <v/>
      </c>
      <c r="AO246" s="280" t="str">
        <f t="shared" si="318"/>
        <v/>
      </c>
      <c r="AP246" s="281" t="str">
        <f t="shared" si="271"/>
        <v/>
      </c>
      <c r="AQ246" s="280" t="str">
        <f t="shared" si="319"/>
        <v/>
      </c>
      <c r="AR246" s="281" t="str">
        <f t="shared" si="272"/>
        <v/>
      </c>
      <c r="AS246" s="280" t="str">
        <f t="shared" si="320"/>
        <v/>
      </c>
      <c r="AT246" s="281" t="str">
        <f t="shared" si="273"/>
        <v/>
      </c>
      <c r="AU246" s="280" t="str">
        <f t="shared" si="321"/>
        <v/>
      </c>
      <c r="AV246" s="281" t="str">
        <f t="shared" si="274"/>
        <v/>
      </c>
      <c r="AW246" s="280" t="str">
        <f t="shared" si="322"/>
        <v/>
      </c>
      <c r="AX246" s="281" t="str">
        <f t="shared" si="275"/>
        <v/>
      </c>
      <c r="AY246" s="280" t="str">
        <f t="shared" si="323"/>
        <v/>
      </c>
      <c r="AZ246" s="281" t="str">
        <f t="shared" si="276"/>
        <v/>
      </c>
      <c r="BA246" s="280" t="str">
        <f t="shared" si="300"/>
        <v/>
      </c>
      <c r="BB246" s="281" t="str">
        <f t="shared" si="277"/>
        <v/>
      </c>
      <c r="BC246" s="280" t="str">
        <f t="shared" si="301"/>
        <v/>
      </c>
      <c r="BD246" s="281" t="str">
        <f t="shared" si="278"/>
        <v/>
      </c>
      <c r="BE246" s="280" t="str">
        <f t="shared" si="302"/>
        <v/>
      </c>
    </row>
    <row r="247" spans="1:57" ht="26.25" hidden="1" customHeight="1">
      <c r="A247" s="238">
        <v>112</v>
      </c>
      <c r="B247" s="363"/>
      <c r="C247" s="364"/>
      <c r="D247" s="281"/>
      <c r="E247" s="280"/>
      <c r="F247" s="281"/>
      <c r="G247" s="280"/>
      <c r="H247" s="281"/>
      <c r="I247" s="280"/>
      <c r="J247" s="281"/>
      <c r="K247" s="280"/>
      <c r="L247" s="281"/>
      <c r="M247" s="280"/>
      <c r="N247" s="281"/>
      <c r="O247" s="280"/>
      <c r="P247" s="281" t="str">
        <f t="shared" si="258"/>
        <v/>
      </c>
      <c r="Q247" s="280" t="str">
        <f t="shared" si="306"/>
        <v/>
      </c>
      <c r="R247" s="281" t="str">
        <f t="shared" si="259"/>
        <v/>
      </c>
      <c r="S247" s="280" t="str">
        <f t="shared" si="307"/>
        <v/>
      </c>
      <c r="T247" s="281" t="str">
        <f t="shared" si="260"/>
        <v/>
      </c>
      <c r="U247" s="280" t="str">
        <f t="shared" si="308"/>
        <v/>
      </c>
      <c r="V247" s="281" t="str">
        <f t="shared" si="261"/>
        <v/>
      </c>
      <c r="W247" s="280" t="str">
        <f t="shared" si="309"/>
        <v/>
      </c>
      <c r="X247" s="281" t="str">
        <f t="shared" si="262"/>
        <v/>
      </c>
      <c r="Y247" s="280" t="str">
        <f t="shared" si="310"/>
        <v/>
      </c>
      <c r="Z247" s="281" t="str">
        <f t="shared" si="263"/>
        <v/>
      </c>
      <c r="AA247" s="280" t="str">
        <f t="shared" si="311"/>
        <v/>
      </c>
      <c r="AB247" s="281" t="str">
        <f t="shared" si="264"/>
        <v/>
      </c>
      <c r="AC247" s="280" t="str">
        <f t="shared" si="312"/>
        <v/>
      </c>
      <c r="AD247" s="281" t="str">
        <f t="shared" si="265"/>
        <v/>
      </c>
      <c r="AE247" s="280" t="str">
        <f t="shared" si="313"/>
        <v/>
      </c>
      <c r="AF247" s="281" t="str">
        <f t="shared" si="266"/>
        <v/>
      </c>
      <c r="AG247" s="280" t="str">
        <f t="shared" si="314"/>
        <v/>
      </c>
      <c r="AH247" s="281" t="str">
        <f t="shared" si="267"/>
        <v/>
      </c>
      <c r="AI247" s="280" t="str">
        <f t="shared" si="315"/>
        <v/>
      </c>
      <c r="AJ247" s="281" t="str">
        <f t="shared" si="268"/>
        <v/>
      </c>
      <c r="AK247" s="280" t="str">
        <f t="shared" si="316"/>
        <v/>
      </c>
      <c r="AL247" s="281" t="str">
        <f t="shared" si="269"/>
        <v/>
      </c>
      <c r="AM247" s="280" t="str">
        <f t="shared" si="317"/>
        <v/>
      </c>
      <c r="AN247" s="281" t="str">
        <f t="shared" si="270"/>
        <v/>
      </c>
      <c r="AO247" s="280" t="str">
        <f t="shared" si="318"/>
        <v/>
      </c>
      <c r="AP247" s="281" t="str">
        <f t="shared" si="271"/>
        <v/>
      </c>
      <c r="AQ247" s="280" t="str">
        <f t="shared" si="319"/>
        <v/>
      </c>
      <c r="AR247" s="281" t="str">
        <f t="shared" si="272"/>
        <v/>
      </c>
      <c r="AS247" s="280" t="str">
        <f t="shared" si="320"/>
        <v/>
      </c>
      <c r="AT247" s="281" t="str">
        <f t="shared" si="273"/>
        <v/>
      </c>
      <c r="AU247" s="280" t="str">
        <f t="shared" si="321"/>
        <v/>
      </c>
      <c r="AV247" s="281" t="str">
        <f t="shared" si="274"/>
        <v/>
      </c>
      <c r="AW247" s="280" t="str">
        <f t="shared" si="322"/>
        <v/>
      </c>
      <c r="AX247" s="281" t="str">
        <f t="shared" si="275"/>
        <v/>
      </c>
      <c r="AY247" s="280" t="str">
        <f t="shared" si="323"/>
        <v/>
      </c>
      <c r="AZ247" s="281" t="str">
        <f t="shared" si="276"/>
        <v/>
      </c>
      <c r="BA247" s="280" t="str">
        <f t="shared" si="300"/>
        <v/>
      </c>
      <c r="BB247" s="281" t="str">
        <f t="shared" si="277"/>
        <v/>
      </c>
      <c r="BC247" s="280" t="str">
        <f t="shared" si="301"/>
        <v/>
      </c>
      <c r="BD247" s="281" t="str">
        <f t="shared" si="278"/>
        <v/>
      </c>
      <c r="BE247" s="280" t="str">
        <f t="shared" si="302"/>
        <v/>
      </c>
    </row>
    <row r="248" spans="1:57" ht="26.25" hidden="1" customHeight="1">
      <c r="A248" s="238">
        <v>113</v>
      </c>
      <c r="B248" s="363"/>
      <c r="C248" s="364"/>
      <c r="D248" s="281"/>
      <c r="E248" s="280"/>
      <c r="F248" s="281"/>
      <c r="G248" s="280"/>
      <c r="H248" s="281"/>
      <c r="I248" s="280"/>
      <c r="J248" s="281"/>
      <c r="K248" s="280"/>
      <c r="L248" s="281"/>
      <c r="M248" s="280"/>
      <c r="N248" s="281"/>
      <c r="O248" s="280"/>
      <c r="P248" s="281" t="str">
        <f t="shared" si="258"/>
        <v/>
      </c>
      <c r="Q248" s="280" t="str">
        <f t="shared" si="306"/>
        <v/>
      </c>
      <c r="R248" s="281" t="str">
        <f t="shared" si="259"/>
        <v/>
      </c>
      <c r="S248" s="280" t="str">
        <f t="shared" si="307"/>
        <v/>
      </c>
      <c r="T248" s="281" t="str">
        <f t="shared" si="260"/>
        <v/>
      </c>
      <c r="U248" s="280" t="str">
        <f t="shared" si="308"/>
        <v/>
      </c>
      <c r="V248" s="281" t="str">
        <f t="shared" si="261"/>
        <v/>
      </c>
      <c r="W248" s="280" t="str">
        <f t="shared" si="309"/>
        <v/>
      </c>
      <c r="X248" s="281" t="str">
        <f t="shared" si="262"/>
        <v/>
      </c>
      <c r="Y248" s="280" t="str">
        <f t="shared" si="310"/>
        <v/>
      </c>
      <c r="Z248" s="281" t="str">
        <f t="shared" si="263"/>
        <v/>
      </c>
      <c r="AA248" s="280" t="str">
        <f t="shared" si="311"/>
        <v/>
      </c>
      <c r="AB248" s="281" t="str">
        <f t="shared" si="264"/>
        <v/>
      </c>
      <c r="AC248" s="280" t="str">
        <f t="shared" si="312"/>
        <v/>
      </c>
      <c r="AD248" s="281" t="str">
        <f t="shared" si="265"/>
        <v/>
      </c>
      <c r="AE248" s="280" t="str">
        <f t="shared" si="313"/>
        <v/>
      </c>
      <c r="AF248" s="281" t="str">
        <f t="shared" si="266"/>
        <v/>
      </c>
      <c r="AG248" s="280" t="str">
        <f t="shared" si="314"/>
        <v/>
      </c>
      <c r="AH248" s="281" t="str">
        <f t="shared" si="267"/>
        <v/>
      </c>
      <c r="AI248" s="280" t="str">
        <f t="shared" si="315"/>
        <v/>
      </c>
      <c r="AJ248" s="281" t="str">
        <f t="shared" si="268"/>
        <v/>
      </c>
      <c r="AK248" s="280" t="str">
        <f t="shared" si="316"/>
        <v/>
      </c>
      <c r="AL248" s="281" t="str">
        <f t="shared" si="269"/>
        <v/>
      </c>
      <c r="AM248" s="280" t="str">
        <f t="shared" si="317"/>
        <v/>
      </c>
      <c r="AN248" s="281" t="str">
        <f t="shared" si="270"/>
        <v/>
      </c>
      <c r="AO248" s="280" t="str">
        <f t="shared" si="318"/>
        <v/>
      </c>
      <c r="AP248" s="281" t="str">
        <f t="shared" si="271"/>
        <v/>
      </c>
      <c r="AQ248" s="280" t="str">
        <f t="shared" si="319"/>
        <v/>
      </c>
      <c r="AR248" s="281" t="str">
        <f t="shared" si="272"/>
        <v/>
      </c>
      <c r="AS248" s="280" t="str">
        <f t="shared" si="320"/>
        <v/>
      </c>
      <c r="AT248" s="281" t="str">
        <f t="shared" si="273"/>
        <v/>
      </c>
      <c r="AU248" s="280" t="str">
        <f t="shared" si="321"/>
        <v/>
      </c>
      <c r="AV248" s="281" t="str">
        <f t="shared" si="274"/>
        <v/>
      </c>
      <c r="AW248" s="280" t="str">
        <f t="shared" si="322"/>
        <v/>
      </c>
      <c r="AX248" s="281" t="str">
        <f t="shared" si="275"/>
        <v/>
      </c>
      <c r="AY248" s="280" t="str">
        <f t="shared" si="323"/>
        <v/>
      </c>
      <c r="AZ248" s="281" t="str">
        <f t="shared" si="276"/>
        <v/>
      </c>
      <c r="BA248" s="280" t="str">
        <f t="shared" si="300"/>
        <v/>
      </c>
      <c r="BB248" s="281" t="str">
        <f t="shared" si="277"/>
        <v/>
      </c>
      <c r="BC248" s="280" t="str">
        <f t="shared" si="301"/>
        <v/>
      </c>
      <c r="BD248" s="281" t="str">
        <f t="shared" si="278"/>
        <v/>
      </c>
      <c r="BE248" s="280" t="str">
        <f t="shared" si="302"/>
        <v/>
      </c>
    </row>
    <row r="249" spans="1:57" ht="26.25" hidden="1" customHeight="1">
      <c r="A249" s="238">
        <v>114</v>
      </c>
      <c r="B249" s="363"/>
      <c r="C249" s="364"/>
      <c r="D249" s="281"/>
      <c r="E249" s="280"/>
      <c r="F249" s="281"/>
      <c r="G249" s="280"/>
      <c r="H249" s="281"/>
      <c r="I249" s="280"/>
      <c r="J249" s="281"/>
      <c r="K249" s="280"/>
      <c r="L249" s="281"/>
      <c r="M249" s="280"/>
      <c r="N249" s="281"/>
      <c r="O249" s="280"/>
      <c r="P249" s="281" t="str">
        <f t="shared" si="258"/>
        <v/>
      </c>
      <c r="Q249" s="280" t="str">
        <f t="shared" si="306"/>
        <v/>
      </c>
      <c r="R249" s="281" t="str">
        <f t="shared" si="259"/>
        <v/>
      </c>
      <c r="S249" s="280" t="str">
        <f t="shared" si="307"/>
        <v/>
      </c>
      <c r="T249" s="281" t="str">
        <f t="shared" si="260"/>
        <v/>
      </c>
      <c r="U249" s="280" t="str">
        <f t="shared" si="308"/>
        <v/>
      </c>
      <c r="V249" s="281" t="str">
        <f t="shared" si="261"/>
        <v/>
      </c>
      <c r="W249" s="280" t="str">
        <f t="shared" si="309"/>
        <v/>
      </c>
      <c r="X249" s="281" t="str">
        <f t="shared" si="262"/>
        <v/>
      </c>
      <c r="Y249" s="280" t="str">
        <f t="shared" si="310"/>
        <v/>
      </c>
      <c r="Z249" s="281" t="str">
        <f t="shared" si="263"/>
        <v/>
      </c>
      <c r="AA249" s="280" t="str">
        <f t="shared" si="311"/>
        <v/>
      </c>
      <c r="AB249" s="281" t="str">
        <f t="shared" si="264"/>
        <v/>
      </c>
      <c r="AC249" s="280" t="str">
        <f t="shared" si="312"/>
        <v/>
      </c>
      <c r="AD249" s="281" t="str">
        <f t="shared" si="265"/>
        <v/>
      </c>
      <c r="AE249" s="280" t="str">
        <f t="shared" si="313"/>
        <v/>
      </c>
      <c r="AF249" s="281" t="str">
        <f t="shared" si="266"/>
        <v/>
      </c>
      <c r="AG249" s="280" t="str">
        <f t="shared" si="314"/>
        <v/>
      </c>
      <c r="AH249" s="281" t="str">
        <f t="shared" si="267"/>
        <v/>
      </c>
      <c r="AI249" s="280" t="str">
        <f t="shared" si="315"/>
        <v/>
      </c>
      <c r="AJ249" s="281" t="str">
        <f t="shared" si="268"/>
        <v/>
      </c>
      <c r="AK249" s="280" t="str">
        <f t="shared" si="316"/>
        <v/>
      </c>
      <c r="AL249" s="281" t="str">
        <f t="shared" si="269"/>
        <v/>
      </c>
      <c r="AM249" s="280" t="str">
        <f t="shared" si="317"/>
        <v/>
      </c>
      <c r="AN249" s="281" t="str">
        <f t="shared" si="270"/>
        <v/>
      </c>
      <c r="AO249" s="280" t="str">
        <f t="shared" si="318"/>
        <v/>
      </c>
      <c r="AP249" s="281" t="str">
        <f t="shared" si="271"/>
        <v/>
      </c>
      <c r="AQ249" s="280" t="str">
        <f t="shared" si="319"/>
        <v/>
      </c>
      <c r="AR249" s="281" t="str">
        <f t="shared" si="272"/>
        <v/>
      </c>
      <c r="AS249" s="280" t="str">
        <f t="shared" si="320"/>
        <v/>
      </c>
      <c r="AT249" s="281" t="str">
        <f t="shared" si="273"/>
        <v/>
      </c>
      <c r="AU249" s="280" t="str">
        <f t="shared" si="321"/>
        <v/>
      </c>
      <c r="AV249" s="281" t="str">
        <f t="shared" si="274"/>
        <v/>
      </c>
      <c r="AW249" s="280" t="str">
        <f t="shared" si="322"/>
        <v/>
      </c>
      <c r="AX249" s="281" t="str">
        <f t="shared" si="275"/>
        <v/>
      </c>
      <c r="AY249" s="280" t="str">
        <f t="shared" si="323"/>
        <v/>
      </c>
      <c r="AZ249" s="281" t="str">
        <f t="shared" si="276"/>
        <v/>
      </c>
      <c r="BA249" s="280" t="str">
        <f t="shared" si="300"/>
        <v/>
      </c>
      <c r="BB249" s="281" t="str">
        <f t="shared" si="277"/>
        <v/>
      </c>
      <c r="BC249" s="280" t="str">
        <f t="shared" si="301"/>
        <v/>
      </c>
      <c r="BD249" s="281" t="str">
        <f t="shared" si="278"/>
        <v/>
      </c>
      <c r="BE249" s="280" t="str">
        <f t="shared" si="302"/>
        <v/>
      </c>
    </row>
    <row r="250" spans="1:57" ht="26.25" hidden="1" customHeight="1">
      <c r="A250" s="238">
        <v>115</v>
      </c>
      <c r="B250" s="363"/>
      <c r="C250" s="364"/>
      <c r="D250" s="281"/>
      <c r="E250" s="280"/>
      <c r="F250" s="281"/>
      <c r="G250" s="280"/>
      <c r="H250" s="281"/>
      <c r="I250" s="280"/>
      <c r="J250" s="281"/>
      <c r="K250" s="280"/>
      <c r="L250" s="281"/>
      <c r="M250" s="280"/>
      <c r="N250" s="281"/>
      <c r="O250" s="280"/>
      <c r="P250" s="281" t="str">
        <f t="shared" si="258"/>
        <v/>
      </c>
      <c r="Q250" s="280" t="str">
        <f t="shared" si="306"/>
        <v/>
      </c>
      <c r="R250" s="281" t="str">
        <f t="shared" si="259"/>
        <v/>
      </c>
      <c r="S250" s="280" t="str">
        <f t="shared" si="307"/>
        <v/>
      </c>
      <c r="T250" s="281" t="str">
        <f t="shared" si="260"/>
        <v/>
      </c>
      <c r="U250" s="280" t="str">
        <f t="shared" si="308"/>
        <v/>
      </c>
      <c r="V250" s="281" t="str">
        <f t="shared" si="261"/>
        <v/>
      </c>
      <c r="W250" s="280" t="str">
        <f t="shared" si="309"/>
        <v/>
      </c>
      <c r="X250" s="281" t="str">
        <f t="shared" si="262"/>
        <v/>
      </c>
      <c r="Y250" s="280" t="str">
        <f t="shared" si="310"/>
        <v/>
      </c>
      <c r="Z250" s="281" t="str">
        <f t="shared" si="263"/>
        <v/>
      </c>
      <c r="AA250" s="280" t="str">
        <f t="shared" si="311"/>
        <v/>
      </c>
      <c r="AB250" s="281" t="str">
        <f t="shared" si="264"/>
        <v/>
      </c>
      <c r="AC250" s="280" t="str">
        <f t="shared" si="312"/>
        <v/>
      </c>
      <c r="AD250" s="281" t="str">
        <f t="shared" si="265"/>
        <v/>
      </c>
      <c r="AE250" s="280" t="str">
        <f t="shared" si="313"/>
        <v/>
      </c>
      <c r="AF250" s="281" t="str">
        <f t="shared" si="266"/>
        <v/>
      </c>
      <c r="AG250" s="280" t="str">
        <f t="shared" si="314"/>
        <v/>
      </c>
      <c r="AH250" s="281" t="str">
        <f t="shared" si="267"/>
        <v/>
      </c>
      <c r="AI250" s="280" t="str">
        <f t="shared" si="315"/>
        <v/>
      </c>
      <c r="AJ250" s="281" t="str">
        <f t="shared" si="268"/>
        <v/>
      </c>
      <c r="AK250" s="280" t="str">
        <f t="shared" si="316"/>
        <v/>
      </c>
      <c r="AL250" s="281" t="str">
        <f t="shared" si="269"/>
        <v/>
      </c>
      <c r="AM250" s="280" t="str">
        <f t="shared" si="317"/>
        <v/>
      </c>
      <c r="AN250" s="281" t="str">
        <f t="shared" si="270"/>
        <v/>
      </c>
      <c r="AO250" s="280" t="str">
        <f t="shared" si="318"/>
        <v/>
      </c>
      <c r="AP250" s="281" t="str">
        <f t="shared" si="271"/>
        <v/>
      </c>
      <c r="AQ250" s="280" t="str">
        <f t="shared" si="319"/>
        <v/>
      </c>
      <c r="AR250" s="281" t="str">
        <f t="shared" si="272"/>
        <v/>
      </c>
      <c r="AS250" s="280" t="str">
        <f t="shared" si="320"/>
        <v/>
      </c>
      <c r="AT250" s="281" t="str">
        <f t="shared" si="273"/>
        <v/>
      </c>
      <c r="AU250" s="280" t="str">
        <f t="shared" si="321"/>
        <v/>
      </c>
      <c r="AV250" s="281" t="str">
        <f t="shared" si="274"/>
        <v/>
      </c>
      <c r="AW250" s="280" t="str">
        <f t="shared" si="322"/>
        <v/>
      </c>
      <c r="AX250" s="281" t="str">
        <f t="shared" si="275"/>
        <v/>
      </c>
      <c r="AY250" s="280" t="str">
        <f t="shared" si="323"/>
        <v/>
      </c>
      <c r="AZ250" s="281" t="str">
        <f t="shared" si="276"/>
        <v/>
      </c>
      <c r="BA250" s="280" t="str">
        <f t="shared" si="300"/>
        <v/>
      </c>
      <c r="BB250" s="281" t="str">
        <f t="shared" si="277"/>
        <v/>
      </c>
      <c r="BC250" s="280" t="str">
        <f t="shared" si="301"/>
        <v/>
      </c>
      <c r="BD250" s="281" t="str">
        <f t="shared" si="278"/>
        <v/>
      </c>
      <c r="BE250" s="280" t="str">
        <f t="shared" si="302"/>
        <v/>
      </c>
    </row>
    <row r="251" spans="1:57" ht="26.25" hidden="1" customHeight="1">
      <c r="A251" s="238">
        <v>116</v>
      </c>
      <c r="B251" s="363"/>
      <c r="C251" s="364"/>
      <c r="D251" s="281"/>
      <c r="E251" s="280"/>
      <c r="F251" s="281"/>
      <c r="G251" s="280"/>
      <c r="H251" s="281"/>
      <c r="I251" s="280"/>
      <c r="J251" s="281"/>
      <c r="K251" s="280"/>
      <c r="L251" s="281"/>
      <c r="M251" s="280"/>
      <c r="N251" s="281"/>
      <c r="O251" s="280"/>
      <c r="P251" s="281" t="str">
        <f t="shared" si="258"/>
        <v/>
      </c>
      <c r="Q251" s="280" t="str">
        <f t="shared" si="306"/>
        <v/>
      </c>
      <c r="R251" s="281" t="str">
        <f t="shared" si="259"/>
        <v/>
      </c>
      <c r="S251" s="280" t="str">
        <f t="shared" si="307"/>
        <v/>
      </c>
      <c r="T251" s="281" t="str">
        <f t="shared" si="260"/>
        <v/>
      </c>
      <c r="U251" s="280" t="str">
        <f t="shared" si="308"/>
        <v/>
      </c>
      <c r="V251" s="281" t="str">
        <f t="shared" si="261"/>
        <v/>
      </c>
      <c r="W251" s="280" t="str">
        <f t="shared" si="309"/>
        <v/>
      </c>
      <c r="X251" s="281" t="str">
        <f t="shared" si="262"/>
        <v/>
      </c>
      <c r="Y251" s="280" t="str">
        <f t="shared" si="310"/>
        <v/>
      </c>
      <c r="Z251" s="281" t="str">
        <f t="shared" si="263"/>
        <v/>
      </c>
      <c r="AA251" s="280" t="str">
        <f t="shared" si="311"/>
        <v/>
      </c>
      <c r="AB251" s="281" t="str">
        <f t="shared" si="264"/>
        <v/>
      </c>
      <c r="AC251" s="280" t="str">
        <f t="shared" si="312"/>
        <v/>
      </c>
      <c r="AD251" s="281" t="str">
        <f t="shared" si="265"/>
        <v/>
      </c>
      <c r="AE251" s="280" t="str">
        <f t="shared" si="313"/>
        <v/>
      </c>
      <c r="AF251" s="281" t="str">
        <f t="shared" si="266"/>
        <v/>
      </c>
      <c r="AG251" s="280" t="str">
        <f t="shared" si="314"/>
        <v/>
      </c>
      <c r="AH251" s="281" t="str">
        <f t="shared" si="267"/>
        <v/>
      </c>
      <c r="AI251" s="280" t="str">
        <f t="shared" si="315"/>
        <v/>
      </c>
      <c r="AJ251" s="281" t="str">
        <f t="shared" si="268"/>
        <v/>
      </c>
      <c r="AK251" s="280" t="str">
        <f t="shared" si="316"/>
        <v/>
      </c>
      <c r="AL251" s="281" t="str">
        <f t="shared" si="269"/>
        <v/>
      </c>
      <c r="AM251" s="280" t="str">
        <f t="shared" si="317"/>
        <v/>
      </c>
      <c r="AN251" s="281" t="str">
        <f t="shared" si="270"/>
        <v/>
      </c>
      <c r="AO251" s="280" t="str">
        <f t="shared" si="318"/>
        <v/>
      </c>
      <c r="AP251" s="281" t="str">
        <f t="shared" si="271"/>
        <v/>
      </c>
      <c r="AQ251" s="280" t="str">
        <f t="shared" si="319"/>
        <v/>
      </c>
      <c r="AR251" s="281" t="str">
        <f t="shared" si="272"/>
        <v/>
      </c>
      <c r="AS251" s="280" t="str">
        <f t="shared" si="320"/>
        <v/>
      </c>
      <c r="AT251" s="281" t="str">
        <f t="shared" si="273"/>
        <v/>
      </c>
      <c r="AU251" s="280" t="str">
        <f t="shared" si="321"/>
        <v/>
      </c>
      <c r="AV251" s="281" t="str">
        <f t="shared" si="274"/>
        <v/>
      </c>
      <c r="AW251" s="280" t="str">
        <f t="shared" si="322"/>
        <v/>
      </c>
      <c r="AX251" s="281" t="str">
        <f t="shared" si="275"/>
        <v/>
      </c>
      <c r="AY251" s="280" t="str">
        <f t="shared" si="323"/>
        <v/>
      </c>
      <c r="AZ251" s="281" t="str">
        <f t="shared" si="276"/>
        <v/>
      </c>
      <c r="BA251" s="280" t="str">
        <f t="shared" si="300"/>
        <v/>
      </c>
      <c r="BB251" s="281" t="str">
        <f t="shared" si="277"/>
        <v/>
      </c>
      <c r="BC251" s="280" t="str">
        <f t="shared" si="301"/>
        <v/>
      </c>
      <c r="BD251" s="281" t="str">
        <f t="shared" si="278"/>
        <v/>
      </c>
      <c r="BE251" s="280" t="str">
        <f t="shared" si="302"/>
        <v/>
      </c>
    </row>
    <row r="252" spans="1:57" ht="26.25" hidden="1" customHeight="1">
      <c r="A252" s="238">
        <v>117</v>
      </c>
      <c r="B252" s="363"/>
      <c r="C252" s="364"/>
      <c r="D252" s="281"/>
      <c r="E252" s="280"/>
      <c r="F252" s="281"/>
      <c r="G252" s="280"/>
      <c r="H252" s="281"/>
      <c r="I252" s="280"/>
      <c r="J252" s="281"/>
      <c r="K252" s="280"/>
      <c r="L252" s="281"/>
      <c r="M252" s="280"/>
      <c r="N252" s="281"/>
      <c r="O252" s="280"/>
      <c r="P252" s="281" t="str">
        <f t="shared" si="258"/>
        <v/>
      </c>
      <c r="Q252" s="280" t="str">
        <f t="shared" si="306"/>
        <v/>
      </c>
      <c r="R252" s="281" t="str">
        <f t="shared" si="259"/>
        <v/>
      </c>
      <c r="S252" s="280" t="str">
        <f t="shared" si="307"/>
        <v/>
      </c>
      <c r="T252" s="281" t="str">
        <f t="shared" si="260"/>
        <v/>
      </c>
      <c r="U252" s="280" t="str">
        <f t="shared" si="308"/>
        <v/>
      </c>
      <c r="V252" s="281" t="str">
        <f t="shared" si="261"/>
        <v/>
      </c>
      <c r="W252" s="280" t="str">
        <f t="shared" si="309"/>
        <v/>
      </c>
      <c r="X252" s="281" t="str">
        <f t="shared" si="262"/>
        <v/>
      </c>
      <c r="Y252" s="280" t="str">
        <f t="shared" si="310"/>
        <v/>
      </c>
      <c r="Z252" s="281" t="str">
        <f t="shared" si="263"/>
        <v/>
      </c>
      <c r="AA252" s="280" t="str">
        <f t="shared" si="311"/>
        <v/>
      </c>
      <c r="AB252" s="281" t="str">
        <f t="shared" si="264"/>
        <v/>
      </c>
      <c r="AC252" s="280" t="str">
        <f t="shared" si="312"/>
        <v/>
      </c>
      <c r="AD252" s="281" t="str">
        <f t="shared" si="265"/>
        <v/>
      </c>
      <c r="AE252" s="280" t="str">
        <f t="shared" si="313"/>
        <v/>
      </c>
      <c r="AF252" s="281" t="str">
        <f t="shared" si="266"/>
        <v/>
      </c>
      <c r="AG252" s="280" t="str">
        <f t="shared" si="314"/>
        <v/>
      </c>
      <c r="AH252" s="281" t="str">
        <f t="shared" si="267"/>
        <v/>
      </c>
      <c r="AI252" s="280" t="str">
        <f t="shared" si="315"/>
        <v/>
      </c>
      <c r="AJ252" s="281" t="str">
        <f t="shared" si="268"/>
        <v/>
      </c>
      <c r="AK252" s="280" t="str">
        <f t="shared" si="316"/>
        <v/>
      </c>
      <c r="AL252" s="281" t="str">
        <f t="shared" si="269"/>
        <v/>
      </c>
      <c r="AM252" s="280" t="str">
        <f t="shared" si="317"/>
        <v/>
      </c>
      <c r="AN252" s="281" t="str">
        <f t="shared" si="270"/>
        <v/>
      </c>
      <c r="AO252" s="280" t="str">
        <f t="shared" si="318"/>
        <v/>
      </c>
      <c r="AP252" s="281" t="str">
        <f t="shared" si="271"/>
        <v/>
      </c>
      <c r="AQ252" s="280" t="str">
        <f t="shared" si="319"/>
        <v/>
      </c>
      <c r="AR252" s="281" t="str">
        <f t="shared" si="272"/>
        <v/>
      </c>
      <c r="AS252" s="280" t="str">
        <f t="shared" si="320"/>
        <v/>
      </c>
      <c r="AT252" s="281" t="str">
        <f t="shared" si="273"/>
        <v/>
      </c>
      <c r="AU252" s="280" t="str">
        <f t="shared" si="321"/>
        <v/>
      </c>
      <c r="AV252" s="281" t="str">
        <f t="shared" si="274"/>
        <v/>
      </c>
      <c r="AW252" s="280" t="str">
        <f t="shared" si="322"/>
        <v/>
      </c>
      <c r="AX252" s="281" t="str">
        <f t="shared" si="275"/>
        <v/>
      </c>
      <c r="AY252" s="280" t="str">
        <f t="shared" si="323"/>
        <v/>
      </c>
      <c r="AZ252" s="281" t="str">
        <f t="shared" si="276"/>
        <v/>
      </c>
      <c r="BA252" s="280" t="str">
        <f t="shared" si="300"/>
        <v/>
      </c>
      <c r="BB252" s="281" t="str">
        <f t="shared" si="277"/>
        <v/>
      </c>
      <c r="BC252" s="280" t="str">
        <f t="shared" si="301"/>
        <v/>
      </c>
      <c r="BD252" s="281" t="str">
        <f t="shared" si="278"/>
        <v/>
      </c>
      <c r="BE252" s="280" t="str">
        <f t="shared" si="302"/>
        <v/>
      </c>
    </row>
    <row r="253" spans="1:57" ht="26.25" hidden="1" customHeight="1">
      <c r="A253" s="238">
        <v>118</v>
      </c>
      <c r="B253" s="363"/>
      <c r="C253" s="364"/>
      <c r="D253" s="281"/>
      <c r="E253" s="280"/>
      <c r="F253" s="281"/>
      <c r="G253" s="280"/>
      <c r="H253" s="281"/>
      <c r="I253" s="280"/>
      <c r="J253" s="281"/>
      <c r="K253" s="280"/>
      <c r="L253" s="281"/>
      <c r="M253" s="280"/>
      <c r="N253" s="281"/>
      <c r="O253" s="280"/>
      <c r="P253" s="281" t="str">
        <f t="shared" si="258"/>
        <v/>
      </c>
      <c r="Q253" s="280" t="str">
        <f t="shared" si="306"/>
        <v/>
      </c>
      <c r="R253" s="281" t="str">
        <f t="shared" si="259"/>
        <v/>
      </c>
      <c r="S253" s="280" t="str">
        <f t="shared" si="307"/>
        <v/>
      </c>
      <c r="T253" s="281" t="str">
        <f t="shared" si="260"/>
        <v/>
      </c>
      <c r="U253" s="280" t="str">
        <f t="shared" si="308"/>
        <v/>
      </c>
      <c r="V253" s="281" t="str">
        <f t="shared" si="261"/>
        <v/>
      </c>
      <c r="W253" s="280" t="str">
        <f t="shared" si="309"/>
        <v/>
      </c>
      <c r="X253" s="281" t="str">
        <f t="shared" si="262"/>
        <v/>
      </c>
      <c r="Y253" s="280" t="str">
        <f t="shared" si="310"/>
        <v/>
      </c>
      <c r="Z253" s="281" t="str">
        <f t="shared" si="263"/>
        <v/>
      </c>
      <c r="AA253" s="280" t="str">
        <f t="shared" si="311"/>
        <v/>
      </c>
      <c r="AB253" s="281" t="str">
        <f t="shared" si="264"/>
        <v/>
      </c>
      <c r="AC253" s="280" t="str">
        <f t="shared" si="312"/>
        <v/>
      </c>
      <c r="AD253" s="281" t="str">
        <f t="shared" si="265"/>
        <v/>
      </c>
      <c r="AE253" s="280" t="str">
        <f t="shared" si="313"/>
        <v/>
      </c>
      <c r="AF253" s="281" t="str">
        <f t="shared" si="266"/>
        <v/>
      </c>
      <c r="AG253" s="280" t="str">
        <f t="shared" si="314"/>
        <v/>
      </c>
      <c r="AH253" s="281" t="str">
        <f t="shared" si="267"/>
        <v/>
      </c>
      <c r="AI253" s="280" t="str">
        <f t="shared" si="315"/>
        <v/>
      </c>
      <c r="AJ253" s="281" t="str">
        <f t="shared" si="268"/>
        <v/>
      </c>
      <c r="AK253" s="280" t="str">
        <f t="shared" si="316"/>
        <v/>
      </c>
      <c r="AL253" s="281" t="str">
        <f t="shared" si="269"/>
        <v/>
      </c>
      <c r="AM253" s="280" t="str">
        <f t="shared" si="317"/>
        <v/>
      </c>
      <c r="AN253" s="281" t="str">
        <f t="shared" si="270"/>
        <v/>
      </c>
      <c r="AO253" s="280" t="str">
        <f t="shared" si="318"/>
        <v/>
      </c>
      <c r="AP253" s="281" t="str">
        <f t="shared" si="271"/>
        <v/>
      </c>
      <c r="AQ253" s="280" t="str">
        <f t="shared" si="319"/>
        <v/>
      </c>
      <c r="AR253" s="281" t="str">
        <f t="shared" si="272"/>
        <v/>
      </c>
      <c r="AS253" s="280" t="str">
        <f t="shared" si="320"/>
        <v/>
      </c>
      <c r="AT253" s="281" t="str">
        <f t="shared" si="273"/>
        <v/>
      </c>
      <c r="AU253" s="280" t="str">
        <f t="shared" si="321"/>
        <v/>
      </c>
      <c r="AV253" s="281" t="str">
        <f t="shared" si="274"/>
        <v/>
      </c>
      <c r="AW253" s="280" t="str">
        <f t="shared" si="322"/>
        <v/>
      </c>
      <c r="AX253" s="281" t="str">
        <f t="shared" si="275"/>
        <v/>
      </c>
      <c r="AY253" s="280" t="str">
        <f t="shared" si="323"/>
        <v/>
      </c>
      <c r="AZ253" s="281" t="str">
        <f t="shared" si="276"/>
        <v/>
      </c>
      <c r="BA253" s="280" t="str">
        <f t="shared" si="300"/>
        <v/>
      </c>
      <c r="BB253" s="281" t="str">
        <f t="shared" si="277"/>
        <v/>
      </c>
      <c r="BC253" s="280" t="str">
        <f t="shared" si="301"/>
        <v/>
      </c>
      <c r="BD253" s="281" t="str">
        <f t="shared" si="278"/>
        <v/>
      </c>
      <c r="BE253" s="280" t="str">
        <f t="shared" si="302"/>
        <v/>
      </c>
    </row>
    <row r="254" spans="1:57" ht="26.25" hidden="1" customHeight="1">
      <c r="A254" s="238">
        <v>119</v>
      </c>
      <c r="B254" s="363"/>
      <c r="C254" s="364"/>
      <c r="D254" s="281"/>
      <c r="E254" s="280"/>
      <c r="F254" s="281"/>
      <c r="G254" s="280"/>
      <c r="H254" s="281"/>
      <c r="I254" s="280"/>
      <c r="J254" s="281"/>
      <c r="K254" s="280"/>
      <c r="L254" s="281"/>
      <c r="M254" s="280"/>
      <c r="N254" s="281"/>
      <c r="O254" s="280"/>
      <c r="P254" s="281" t="str">
        <f t="shared" si="258"/>
        <v/>
      </c>
      <c r="Q254" s="280" t="str">
        <f t="shared" si="306"/>
        <v/>
      </c>
      <c r="R254" s="281" t="str">
        <f t="shared" si="259"/>
        <v/>
      </c>
      <c r="S254" s="280" t="str">
        <f t="shared" si="307"/>
        <v/>
      </c>
      <c r="T254" s="281" t="str">
        <f t="shared" si="260"/>
        <v/>
      </c>
      <c r="U254" s="280" t="str">
        <f t="shared" si="308"/>
        <v/>
      </c>
      <c r="V254" s="281" t="str">
        <f t="shared" si="261"/>
        <v/>
      </c>
      <c r="W254" s="280" t="str">
        <f t="shared" si="309"/>
        <v/>
      </c>
      <c r="X254" s="281" t="str">
        <f t="shared" si="262"/>
        <v/>
      </c>
      <c r="Y254" s="280" t="str">
        <f t="shared" si="310"/>
        <v/>
      </c>
      <c r="Z254" s="281" t="str">
        <f t="shared" si="263"/>
        <v/>
      </c>
      <c r="AA254" s="280" t="str">
        <f t="shared" si="311"/>
        <v/>
      </c>
      <c r="AB254" s="281" t="str">
        <f t="shared" si="264"/>
        <v/>
      </c>
      <c r="AC254" s="280" t="str">
        <f t="shared" si="312"/>
        <v/>
      </c>
      <c r="AD254" s="281" t="str">
        <f t="shared" si="265"/>
        <v/>
      </c>
      <c r="AE254" s="280" t="str">
        <f t="shared" si="313"/>
        <v/>
      </c>
      <c r="AF254" s="281" t="str">
        <f t="shared" si="266"/>
        <v/>
      </c>
      <c r="AG254" s="280" t="str">
        <f t="shared" si="314"/>
        <v/>
      </c>
      <c r="AH254" s="281" t="str">
        <f t="shared" si="267"/>
        <v/>
      </c>
      <c r="AI254" s="280" t="str">
        <f t="shared" si="315"/>
        <v/>
      </c>
      <c r="AJ254" s="281" t="str">
        <f t="shared" si="268"/>
        <v/>
      </c>
      <c r="AK254" s="280" t="str">
        <f t="shared" si="316"/>
        <v/>
      </c>
      <c r="AL254" s="281" t="str">
        <f t="shared" si="269"/>
        <v/>
      </c>
      <c r="AM254" s="280" t="str">
        <f t="shared" si="317"/>
        <v/>
      </c>
      <c r="AN254" s="281" t="str">
        <f t="shared" si="270"/>
        <v/>
      </c>
      <c r="AO254" s="280" t="str">
        <f t="shared" si="318"/>
        <v/>
      </c>
      <c r="AP254" s="281" t="str">
        <f t="shared" si="271"/>
        <v/>
      </c>
      <c r="AQ254" s="280" t="str">
        <f t="shared" si="319"/>
        <v/>
      </c>
      <c r="AR254" s="281" t="str">
        <f t="shared" si="272"/>
        <v/>
      </c>
      <c r="AS254" s="280" t="str">
        <f t="shared" si="320"/>
        <v/>
      </c>
      <c r="AT254" s="281" t="str">
        <f t="shared" si="273"/>
        <v/>
      </c>
      <c r="AU254" s="280" t="str">
        <f t="shared" si="321"/>
        <v/>
      </c>
      <c r="AV254" s="281" t="str">
        <f t="shared" si="274"/>
        <v/>
      </c>
      <c r="AW254" s="280" t="str">
        <f t="shared" si="322"/>
        <v/>
      </c>
      <c r="AX254" s="281" t="str">
        <f t="shared" si="275"/>
        <v/>
      </c>
      <c r="AY254" s="280" t="str">
        <f t="shared" si="323"/>
        <v/>
      </c>
      <c r="AZ254" s="281" t="str">
        <f t="shared" si="276"/>
        <v/>
      </c>
      <c r="BA254" s="280" t="str">
        <f t="shared" si="300"/>
        <v/>
      </c>
      <c r="BB254" s="281" t="str">
        <f t="shared" si="277"/>
        <v/>
      </c>
      <c r="BC254" s="280" t="str">
        <f t="shared" si="301"/>
        <v/>
      </c>
      <c r="BD254" s="281" t="str">
        <f t="shared" si="278"/>
        <v/>
      </c>
      <c r="BE254" s="280" t="str">
        <f t="shared" si="302"/>
        <v/>
      </c>
    </row>
    <row r="255" spans="1:57" ht="26.25" hidden="1" customHeight="1">
      <c r="A255" s="238">
        <v>120</v>
      </c>
      <c r="B255" s="363"/>
      <c r="C255" s="364"/>
      <c r="D255" s="281"/>
      <c r="E255" s="280"/>
      <c r="F255" s="281"/>
      <c r="G255" s="280"/>
      <c r="H255" s="281"/>
      <c r="I255" s="280"/>
      <c r="J255" s="281"/>
      <c r="K255" s="280"/>
      <c r="L255" s="281"/>
      <c r="M255" s="280"/>
      <c r="N255" s="281"/>
      <c r="O255" s="280"/>
      <c r="P255" s="281" t="str">
        <f t="shared" si="258"/>
        <v/>
      </c>
      <c r="Q255" s="280" t="str">
        <f t="shared" si="306"/>
        <v/>
      </c>
      <c r="R255" s="281" t="str">
        <f t="shared" si="259"/>
        <v/>
      </c>
      <c r="S255" s="280" t="str">
        <f t="shared" si="307"/>
        <v/>
      </c>
      <c r="T255" s="281" t="str">
        <f t="shared" si="260"/>
        <v/>
      </c>
      <c r="U255" s="280" t="str">
        <f t="shared" si="308"/>
        <v/>
      </c>
      <c r="V255" s="281" t="str">
        <f t="shared" si="261"/>
        <v/>
      </c>
      <c r="W255" s="280" t="str">
        <f t="shared" si="309"/>
        <v/>
      </c>
      <c r="X255" s="281" t="str">
        <f t="shared" si="262"/>
        <v/>
      </c>
      <c r="Y255" s="280" t="str">
        <f t="shared" si="310"/>
        <v/>
      </c>
      <c r="Z255" s="281" t="str">
        <f t="shared" si="263"/>
        <v/>
      </c>
      <c r="AA255" s="280" t="str">
        <f t="shared" si="311"/>
        <v/>
      </c>
      <c r="AB255" s="281" t="str">
        <f t="shared" si="264"/>
        <v/>
      </c>
      <c r="AC255" s="280" t="str">
        <f t="shared" si="312"/>
        <v/>
      </c>
      <c r="AD255" s="281" t="str">
        <f t="shared" si="265"/>
        <v/>
      </c>
      <c r="AE255" s="280" t="str">
        <f t="shared" si="313"/>
        <v/>
      </c>
      <c r="AF255" s="281" t="str">
        <f t="shared" si="266"/>
        <v/>
      </c>
      <c r="AG255" s="280" t="str">
        <f t="shared" si="314"/>
        <v/>
      </c>
      <c r="AH255" s="281" t="str">
        <f t="shared" si="267"/>
        <v/>
      </c>
      <c r="AI255" s="280" t="str">
        <f t="shared" si="315"/>
        <v/>
      </c>
      <c r="AJ255" s="281" t="str">
        <f t="shared" si="268"/>
        <v/>
      </c>
      <c r="AK255" s="280" t="str">
        <f t="shared" si="316"/>
        <v/>
      </c>
      <c r="AL255" s="281" t="str">
        <f t="shared" si="269"/>
        <v/>
      </c>
      <c r="AM255" s="280" t="str">
        <f t="shared" si="317"/>
        <v/>
      </c>
      <c r="AN255" s="281" t="str">
        <f t="shared" si="270"/>
        <v/>
      </c>
      <c r="AO255" s="280" t="str">
        <f t="shared" si="318"/>
        <v/>
      </c>
      <c r="AP255" s="281" t="str">
        <f t="shared" si="271"/>
        <v/>
      </c>
      <c r="AQ255" s="280" t="str">
        <f t="shared" si="319"/>
        <v/>
      </c>
      <c r="AR255" s="281" t="str">
        <f t="shared" si="272"/>
        <v/>
      </c>
      <c r="AS255" s="280" t="str">
        <f t="shared" si="320"/>
        <v/>
      </c>
      <c r="AT255" s="281" t="str">
        <f t="shared" si="273"/>
        <v/>
      </c>
      <c r="AU255" s="280" t="str">
        <f t="shared" si="321"/>
        <v/>
      </c>
      <c r="AV255" s="281" t="str">
        <f t="shared" si="274"/>
        <v/>
      </c>
      <c r="AW255" s="280" t="str">
        <f t="shared" si="322"/>
        <v/>
      </c>
      <c r="AX255" s="281" t="str">
        <f t="shared" si="275"/>
        <v/>
      </c>
      <c r="AY255" s="280" t="str">
        <f t="shared" si="323"/>
        <v/>
      </c>
      <c r="AZ255" s="281" t="str">
        <f t="shared" si="276"/>
        <v/>
      </c>
      <c r="BA255" s="280" t="str">
        <f t="shared" si="300"/>
        <v/>
      </c>
      <c r="BB255" s="281" t="str">
        <f t="shared" si="277"/>
        <v/>
      </c>
      <c r="BC255" s="280" t="str">
        <f t="shared" si="301"/>
        <v/>
      </c>
      <c r="BD255" s="281" t="str">
        <f t="shared" si="278"/>
        <v/>
      </c>
      <c r="BE255" s="280" t="str">
        <f t="shared" si="302"/>
        <v/>
      </c>
    </row>
    <row r="256" spans="1:57" ht="26.25" hidden="1" customHeight="1">
      <c r="A256" s="238">
        <v>121</v>
      </c>
      <c r="B256" s="363"/>
      <c r="C256" s="364"/>
      <c r="D256" s="281"/>
      <c r="E256" s="280"/>
      <c r="F256" s="281"/>
      <c r="G256" s="280"/>
      <c r="H256" s="281"/>
      <c r="I256" s="280"/>
      <c r="J256" s="281"/>
      <c r="K256" s="280"/>
      <c r="L256" s="281"/>
      <c r="M256" s="280"/>
      <c r="N256" s="281"/>
      <c r="O256" s="280"/>
      <c r="P256" s="281" t="str">
        <f t="shared" si="258"/>
        <v/>
      </c>
      <c r="Q256" s="280" t="str">
        <f t="shared" si="306"/>
        <v/>
      </c>
      <c r="R256" s="281" t="str">
        <f t="shared" si="259"/>
        <v/>
      </c>
      <c r="S256" s="280" t="str">
        <f t="shared" si="307"/>
        <v/>
      </c>
      <c r="T256" s="281" t="str">
        <f t="shared" si="260"/>
        <v/>
      </c>
      <c r="U256" s="280" t="str">
        <f t="shared" si="308"/>
        <v/>
      </c>
      <c r="V256" s="281" t="str">
        <f t="shared" si="261"/>
        <v/>
      </c>
      <c r="W256" s="280" t="str">
        <f t="shared" si="309"/>
        <v/>
      </c>
      <c r="X256" s="281" t="str">
        <f t="shared" si="262"/>
        <v/>
      </c>
      <c r="Y256" s="280" t="str">
        <f t="shared" si="310"/>
        <v/>
      </c>
      <c r="Z256" s="281" t="str">
        <f t="shared" si="263"/>
        <v/>
      </c>
      <c r="AA256" s="280" t="str">
        <f t="shared" si="311"/>
        <v/>
      </c>
      <c r="AB256" s="281" t="str">
        <f t="shared" si="264"/>
        <v/>
      </c>
      <c r="AC256" s="280" t="str">
        <f t="shared" si="312"/>
        <v/>
      </c>
      <c r="AD256" s="281" t="str">
        <f t="shared" si="265"/>
        <v/>
      </c>
      <c r="AE256" s="280" t="str">
        <f t="shared" si="313"/>
        <v/>
      </c>
      <c r="AF256" s="281" t="str">
        <f t="shared" si="266"/>
        <v/>
      </c>
      <c r="AG256" s="280" t="str">
        <f t="shared" si="314"/>
        <v/>
      </c>
      <c r="AH256" s="281" t="str">
        <f t="shared" si="267"/>
        <v/>
      </c>
      <c r="AI256" s="280" t="str">
        <f t="shared" si="315"/>
        <v/>
      </c>
      <c r="AJ256" s="281" t="str">
        <f t="shared" si="268"/>
        <v/>
      </c>
      <c r="AK256" s="280" t="str">
        <f t="shared" si="316"/>
        <v/>
      </c>
      <c r="AL256" s="281" t="str">
        <f t="shared" si="269"/>
        <v/>
      </c>
      <c r="AM256" s="280" t="str">
        <f t="shared" si="317"/>
        <v/>
      </c>
      <c r="AN256" s="281" t="str">
        <f t="shared" si="270"/>
        <v/>
      </c>
      <c r="AO256" s="280" t="str">
        <f t="shared" si="318"/>
        <v/>
      </c>
      <c r="AP256" s="281" t="str">
        <f t="shared" si="271"/>
        <v/>
      </c>
      <c r="AQ256" s="280" t="str">
        <f t="shared" si="319"/>
        <v/>
      </c>
      <c r="AR256" s="281" t="str">
        <f t="shared" si="272"/>
        <v/>
      </c>
      <c r="AS256" s="280" t="str">
        <f t="shared" si="320"/>
        <v/>
      </c>
      <c r="AT256" s="281" t="str">
        <f t="shared" si="273"/>
        <v/>
      </c>
      <c r="AU256" s="280" t="str">
        <f t="shared" si="321"/>
        <v/>
      </c>
      <c r="AV256" s="281" t="str">
        <f t="shared" si="274"/>
        <v/>
      </c>
      <c r="AW256" s="280" t="str">
        <f t="shared" si="322"/>
        <v/>
      </c>
      <c r="AX256" s="281" t="str">
        <f t="shared" si="275"/>
        <v/>
      </c>
      <c r="AY256" s="280" t="str">
        <f t="shared" si="323"/>
        <v/>
      </c>
      <c r="AZ256" s="281" t="str">
        <f t="shared" si="276"/>
        <v/>
      </c>
      <c r="BA256" s="280" t="str">
        <f t="shared" si="300"/>
        <v/>
      </c>
      <c r="BB256" s="281" t="str">
        <f t="shared" si="277"/>
        <v/>
      </c>
      <c r="BC256" s="280" t="str">
        <f t="shared" si="301"/>
        <v/>
      </c>
      <c r="BD256" s="281" t="str">
        <f t="shared" si="278"/>
        <v/>
      </c>
      <c r="BE256" s="280" t="str">
        <f t="shared" si="302"/>
        <v/>
      </c>
    </row>
    <row r="257" spans="1:57" ht="26.25" hidden="1" customHeight="1">
      <c r="A257" s="238">
        <v>122</v>
      </c>
      <c r="B257" s="363"/>
      <c r="C257" s="364"/>
      <c r="D257" s="281"/>
      <c r="E257" s="280"/>
      <c r="F257" s="281"/>
      <c r="G257" s="280"/>
      <c r="H257" s="281"/>
      <c r="I257" s="280"/>
      <c r="J257" s="281"/>
      <c r="K257" s="280"/>
      <c r="L257" s="281"/>
      <c r="M257" s="280"/>
      <c r="N257" s="281"/>
      <c r="O257" s="280"/>
      <c r="P257" s="281" t="str">
        <f t="shared" si="258"/>
        <v/>
      </c>
      <c r="Q257" s="280" t="str">
        <f t="shared" si="306"/>
        <v/>
      </c>
      <c r="R257" s="281" t="str">
        <f t="shared" si="259"/>
        <v/>
      </c>
      <c r="S257" s="280" t="str">
        <f t="shared" si="307"/>
        <v/>
      </c>
      <c r="T257" s="281" t="str">
        <f t="shared" si="260"/>
        <v/>
      </c>
      <c r="U257" s="280" t="str">
        <f t="shared" si="308"/>
        <v/>
      </c>
      <c r="V257" s="281" t="str">
        <f t="shared" si="261"/>
        <v/>
      </c>
      <c r="W257" s="280" t="str">
        <f t="shared" si="309"/>
        <v/>
      </c>
      <c r="X257" s="281" t="str">
        <f t="shared" si="262"/>
        <v/>
      </c>
      <c r="Y257" s="280" t="str">
        <f t="shared" si="310"/>
        <v/>
      </c>
      <c r="Z257" s="281" t="str">
        <f t="shared" si="263"/>
        <v/>
      </c>
      <c r="AA257" s="280" t="str">
        <f t="shared" si="311"/>
        <v/>
      </c>
      <c r="AB257" s="281" t="str">
        <f t="shared" si="264"/>
        <v/>
      </c>
      <c r="AC257" s="280" t="str">
        <f t="shared" si="312"/>
        <v/>
      </c>
      <c r="AD257" s="281" t="str">
        <f t="shared" si="265"/>
        <v/>
      </c>
      <c r="AE257" s="280" t="str">
        <f t="shared" si="313"/>
        <v/>
      </c>
      <c r="AF257" s="281" t="str">
        <f t="shared" si="266"/>
        <v/>
      </c>
      <c r="AG257" s="280" t="str">
        <f t="shared" si="314"/>
        <v/>
      </c>
      <c r="AH257" s="281" t="str">
        <f t="shared" si="267"/>
        <v/>
      </c>
      <c r="AI257" s="280" t="str">
        <f t="shared" si="315"/>
        <v/>
      </c>
      <c r="AJ257" s="281" t="str">
        <f t="shared" si="268"/>
        <v/>
      </c>
      <c r="AK257" s="280" t="str">
        <f t="shared" si="316"/>
        <v/>
      </c>
      <c r="AL257" s="281" t="str">
        <f t="shared" si="269"/>
        <v/>
      </c>
      <c r="AM257" s="280" t="str">
        <f t="shared" si="317"/>
        <v/>
      </c>
      <c r="AN257" s="281" t="str">
        <f t="shared" si="270"/>
        <v/>
      </c>
      <c r="AO257" s="280" t="str">
        <f t="shared" si="318"/>
        <v/>
      </c>
      <c r="AP257" s="281" t="str">
        <f t="shared" si="271"/>
        <v/>
      </c>
      <c r="AQ257" s="280" t="str">
        <f t="shared" si="319"/>
        <v/>
      </c>
      <c r="AR257" s="281" t="str">
        <f t="shared" si="272"/>
        <v/>
      </c>
      <c r="AS257" s="280" t="str">
        <f t="shared" si="320"/>
        <v/>
      </c>
      <c r="AT257" s="281" t="str">
        <f t="shared" si="273"/>
        <v/>
      </c>
      <c r="AU257" s="280" t="str">
        <f t="shared" si="321"/>
        <v/>
      </c>
      <c r="AV257" s="281" t="str">
        <f t="shared" si="274"/>
        <v/>
      </c>
      <c r="AW257" s="280" t="str">
        <f t="shared" si="322"/>
        <v/>
      </c>
      <c r="AX257" s="281" t="str">
        <f t="shared" si="275"/>
        <v/>
      </c>
      <c r="AY257" s="280" t="str">
        <f t="shared" si="323"/>
        <v/>
      </c>
      <c r="AZ257" s="281" t="str">
        <f t="shared" si="276"/>
        <v/>
      </c>
      <c r="BA257" s="280" t="str">
        <f t="shared" si="300"/>
        <v/>
      </c>
      <c r="BB257" s="281" t="str">
        <f t="shared" si="277"/>
        <v/>
      </c>
      <c r="BC257" s="280" t="str">
        <f t="shared" si="301"/>
        <v/>
      </c>
      <c r="BD257" s="281" t="str">
        <f t="shared" si="278"/>
        <v/>
      </c>
      <c r="BE257" s="280" t="str">
        <f t="shared" si="302"/>
        <v/>
      </c>
    </row>
    <row r="258" spans="1:57" ht="26.25" hidden="1" customHeight="1">
      <c r="A258" s="238">
        <v>123</v>
      </c>
      <c r="B258" s="363"/>
      <c r="C258" s="364"/>
      <c r="D258" s="281"/>
      <c r="E258" s="280"/>
      <c r="F258" s="281"/>
      <c r="G258" s="280"/>
      <c r="H258" s="281"/>
      <c r="I258" s="280"/>
      <c r="J258" s="281"/>
      <c r="K258" s="280"/>
      <c r="L258" s="281"/>
      <c r="M258" s="280"/>
      <c r="N258" s="281"/>
      <c r="O258" s="280"/>
      <c r="P258" s="281" t="str">
        <f t="shared" si="258"/>
        <v/>
      </c>
      <c r="Q258" s="280" t="str">
        <f t="shared" si="306"/>
        <v/>
      </c>
      <c r="R258" s="281" t="str">
        <f t="shared" si="259"/>
        <v/>
      </c>
      <c r="S258" s="280" t="str">
        <f t="shared" si="307"/>
        <v/>
      </c>
      <c r="T258" s="281" t="str">
        <f t="shared" si="260"/>
        <v/>
      </c>
      <c r="U258" s="280" t="str">
        <f t="shared" si="308"/>
        <v/>
      </c>
      <c r="V258" s="281" t="str">
        <f t="shared" si="261"/>
        <v/>
      </c>
      <c r="W258" s="280" t="str">
        <f t="shared" si="309"/>
        <v/>
      </c>
      <c r="X258" s="281" t="str">
        <f t="shared" si="262"/>
        <v/>
      </c>
      <c r="Y258" s="280" t="str">
        <f t="shared" si="310"/>
        <v/>
      </c>
      <c r="Z258" s="281" t="str">
        <f t="shared" si="263"/>
        <v/>
      </c>
      <c r="AA258" s="280" t="str">
        <f t="shared" si="311"/>
        <v/>
      </c>
      <c r="AB258" s="281" t="str">
        <f t="shared" si="264"/>
        <v/>
      </c>
      <c r="AC258" s="280" t="str">
        <f t="shared" si="312"/>
        <v/>
      </c>
      <c r="AD258" s="281" t="str">
        <f t="shared" si="265"/>
        <v/>
      </c>
      <c r="AE258" s="280" t="str">
        <f t="shared" si="313"/>
        <v/>
      </c>
      <c r="AF258" s="281" t="str">
        <f t="shared" si="266"/>
        <v/>
      </c>
      <c r="AG258" s="280" t="str">
        <f t="shared" si="314"/>
        <v/>
      </c>
      <c r="AH258" s="281" t="str">
        <f t="shared" si="267"/>
        <v/>
      </c>
      <c r="AI258" s="280" t="str">
        <f t="shared" si="315"/>
        <v/>
      </c>
      <c r="AJ258" s="281" t="str">
        <f t="shared" si="268"/>
        <v/>
      </c>
      <c r="AK258" s="280" t="str">
        <f t="shared" si="316"/>
        <v/>
      </c>
      <c r="AL258" s="281" t="str">
        <f t="shared" si="269"/>
        <v/>
      </c>
      <c r="AM258" s="280" t="str">
        <f t="shared" si="317"/>
        <v/>
      </c>
      <c r="AN258" s="281" t="str">
        <f t="shared" si="270"/>
        <v/>
      </c>
      <c r="AO258" s="280" t="str">
        <f t="shared" si="318"/>
        <v/>
      </c>
      <c r="AP258" s="281" t="str">
        <f t="shared" si="271"/>
        <v/>
      </c>
      <c r="AQ258" s="280" t="str">
        <f t="shared" si="319"/>
        <v/>
      </c>
      <c r="AR258" s="281" t="str">
        <f t="shared" si="272"/>
        <v/>
      </c>
      <c r="AS258" s="280" t="str">
        <f t="shared" si="320"/>
        <v/>
      </c>
      <c r="AT258" s="281" t="str">
        <f t="shared" si="273"/>
        <v/>
      </c>
      <c r="AU258" s="280" t="str">
        <f t="shared" si="321"/>
        <v/>
      </c>
      <c r="AV258" s="281" t="str">
        <f t="shared" si="274"/>
        <v/>
      </c>
      <c r="AW258" s="280" t="str">
        <f t="shared" si="322"/>
        <v/>
      </c>
      <c r="AX258" s="281" t="str">
        <f t="shared" si="275"/>
        <v/>
      </c>
      <c r="AY258" s="280" t="str">
        <f t="shared" si="323"/>
        <v/>
      </c>
      <c r="AZ258" s="281" t="str">
        <f t="shared" si="276"/>
        <v/>
      </c>
      <c r="BA258" s="280" t="str">
        <f t="shared" si="300"/>
        <v/>
      </c>
      <c r="BB258" s="281" t="str">
        <f t="shared" si="277"/>
        <v/>
      </c>
      <c r="BC258" s="280" t="str">
        <f t="shared" si="301"/>
        <v/>
      </c>
      <c r="BD258" s="281" t="str">
        <f t="shared" si="278"/>
        <v/>
      </c>
      <c r="BE258" s="280" t="str">
        <f t="shared" si="302"/>
        <v/>
      </c>
    </row>
    <row r="259" spans="1:57" ht="26.25" hidden="1" customHeight="1">
      <c r="A259" s="238">
        <v>124</v>
      </c>
      <c r="B259" s="363"/>
      <c r="C259" s="364"/>
      <c r="D259" s="281"/>
      <c r="E259" s="280"/>
      <c r="F259" s="281"/>
      <c r="G259" s="280"/>
      <c r="H259" s="281"/>
      <c r="I259" s="280"/>
      <c r="J259" s="281"/>
      <c r="K259" s="280"/>
      <c r="L259" s="281"/>
      <c r="M259" s="280"/>
      <c r="N259" s="281"/>
      <c r="O259" s="280"/>
      <c r="P259" s="281" t="str">
        <f t="shared" si="258"/>
        <v/>
      </c>
      <c r="Q259" s="280" t="str">
        <f t="shared" si="306"/>
        <v/>
      </c>
      <c r="R259" s="281" t="str">
        <f t="shared" si="259"/>
        <v/>
      </c>
      <c r="S259" s="280" t="str">
        <f t="shared" si="307"/>
        <v/>
      </c>
      <c r="T259" s="281" t="str">
        <f t="shared" si="260"/>
        <v/>
      </c>
      <c r="U259" s="280" t="str">
        <f t="shared" si="308"/>
        <v/>
      </c>
      <c r="V259" s="281" t="str">
        <f t="shared" si="261"/>
        <v/>
      </c>
      <c r="W259" s="280" t="str">
        <f t="shared" si="309"/>
        <v/>
      </c>
      <c r="X259" s="281" t="str">
        <f t="shared" si="262"/>
        <v/>
      </c>
      <c r="Y259" s="280" t="str">
        <f t="shared" si="310"/>
        <v/>
      </c>
      <c r="Z259" s="281" t="str">
        <f t="shared" si="263"/>
        <v/>
      </c>
      <c r="AA259" s="280" t="str">
        <f t="shared" si="311"/>
        <v/>
      </c>
      <c r="AB259" s="281" t="str">
        <f t="shared" si="264"/>
        <v/>
      </c>
      <c r="AC259" s="280" t="str">
        <f t="shared" si="312"/>
        <v/>
      </c>
      <c r="AD259" s="281" t="str">
        <f t="shared" si="265"/>
        <v/>
      </c>
      <c r="AE259" s="280" t="str">
        <f t="shared" si="313"/>
        <v/>
      </c>
      <c r="AF259" s="281" t="str">
        <f t="shared" si="266"/>
        <v/>
      </c>
      <c r="AG259" s="280" t="str">
        <f t="shared" si="314"/>
        <v/>
      </c>
      <c r="AH259" s="281" t="str">
        <f t="shared" si="267"/>
        <v/>
      </c>
      <c r="AI259" s="280" t="str">
        <f t="shared" si="315"/>
        <v/>
      </c>
      <c r="AJ259" s="281" t="str">
        <f t="shared" si="268"/>
        <v/>
      </c>
      <c r="AK259" s="280" t="str">
        <f t="shared" si="316"/>
        <v/>
      </c>
      <c r="AL259" s="281" t="str">
        <f t="shared" si="269"/>
        <v/>
      </c>
      <c r="AM259" s="280" t="str">
        <f t="shared" si="317"/>
        <v/>
      </c>
      <c r="AN259" s="281" t="str">
        <f t="shared" si="270"/>
        <v/>
      </c>
      <c r="AO259" s="280" t="str">
        <f t="shared" si="318"/>
        <v/>
      </c>
      <c r="AP259" s="281" t="str">
        <f t="shared" si="271"/>
        <v/>
      </c>
      <c r="AQ259" s="280" t="str">
        <f t="shared" si="319"/>
        <v/>
      </c>
      <c r="AR259" s="281" t="str">
        <f t="shared" si="272"/>
        <v/>
      </c>
      <c r="AS259" s="280" t="str">
        <f t="shared" si="320"/>
        <v/>
      </c>
      <c r="AT259" s="281" t="str">
        <f t="shared" si="273"/>
        <v/>
      </c>
      <c r="AU259" s="280" t="str">
        <f t="shared" si="321"/>
        <v/>
      </c>
      <c r="AV259" s="281" t="str">
        <f t="shared" si="274"/>
        <v/>
      </c>
      <c r="AW259" s="280" t="str">
        <f t="shared" si="322"/>
        <v/>
      </c>
      <c r="AX259" s="281" t="str">
        <f t="shared" si="275"/>
        <v/>
      </c>
      <c r="AY259" s="280" t="str">
        <f t="shared" si="323"/>
        <v/>
      </c>
      <c r="AZ259" s="281" t="str">
        <f t="shared" si="276"/>
        <v/>
      </c>
      <c r="BA259" s="280" t="str">
        <f t="shared" si="300"/>
        <v/>
      </c>
      <c r="BB259" s="281" t="str">
        <f t="shared" si="277"/>
        <v/>
      </c>
      <c r="BC259" s="280" t="str">
        <f t="shared" si="301"/>
        <v/>
      </c>
      <c r="BD259" s="281" t="str">
        <f t="shared" si="278"/>
        <v/>
      </c>
      <c r="BE259" s="280" t="str">
        <f t="shared" si="302"/>
        <v/>
      </c>
    </row>
    <row r="260" spans="1:57" ht="26.25" hidden="1" customHeight="1">
      <c r="A260" s="238">
        <v>125</v>
      </c>
      <c r="B260" s="363"/>
      <c r="C260" s="364"/>
      <c r="D260" s="281"/>
      <c r="E260" s="280"/>
      <c r="F260" s="281"/>
      <c r="G260" s="280"/>
      <c r="H260" s="281"/>
      <c r="I260" s="280"/>
      <c r="J260" s="281"/>
      <c r="K260" s="280"/>
      <c r="L260" s="281"/>
      <c r="M260" s="280"/>
      <c r="N260" s="281"/>
      <c r="O260" s="280"/>
      <c r="P260" s="281" t="str">
        <f t="shared" si="258"/>
        <v/>
      </c>
      <c r="Q260" s="280" t="str">
        <f t="shared" si="306"/>
        <v/>
      </c>
      <c r="R260" s="281" t="str">
        <f t="shared" si="259"/>
        <v/>
      </c>
      <c r="S260" s="280" t="str">
        <f t="shared" si="307"/>
        <v/>
      </c>
      <c r="T260" s="281" t="str">
        <f t="shared" si="260"/>
        <v/>
      </c>
      <c r="U260" s="280" t="str">
        <f t="shared" si="308"/>
        <v/>
      </c>
      <c r="V260" s="281" t="str">
        <f t="shared" si="261"/>
        <v/>
      </c>
      <c r="W260" s="280" t="str">
        <f t="shared" si="309"/>
        <v/>
      </c>
      <c r="X260" s="281" t="str">
        <f t="shared" si="262"/>
        <v/>
      </c>
      <c r="Y260" s="280" t="str">
        <f t="shared" si="310"/>
        <v/>
      </c>
      <c r="Z260" s="281" t="str">
        <f t="shared" si="263"/>
        <v/>
      </c>
      <c r="AA260" s="280" t="str">
        <f t="shared" si="311"/>
        <v/>
      </c>
      <c r="AB260" s="281" t="str">
        <f t="shared" si="264"/>
        <v/>
      </c>
      <c r="AC260" s="280" t="str">
        <f t="shared" si="312"/>
        <v/>
      </c>
      <c r="AD260" s="281" t="str">
        <f t="shared" si="265"/>
        <v/>
      </c>
      <c r="AE260" s="280" t="str">
        <f t="shared" si="313"/>
        <v/>
      </c>
      <c r="AF260" s="281" t="str">
        <f t="shared" si="266"/>
        <v/>
      </c>
      <c r="AG260" s="280" t="str">
        <f t="shared" si="314"/>
        <v/>
      </c>
      <c r="AH260" s="281" t="str">
        <f t="shared" si="267"/>
        <v/>
      </c>
      <c r="AI260" s="280" t="str">
        <f t="shared" si="315"/>
        <v/>
      </c>
      <c r="AJ260" s="281" t="str">
        <f t="shared" si="268"/>
        <v/>
      </c>
      <c r="AK260" s="280" t="str">
        <f t="shared" si="316"/>
        <v/>
      </c>
      <c r="AL260" s="281" t="str">
        <f t="shared" si="269"/>
        <v/>
      </c>
      <c r="AM260" s="280" t="str">
        <f t="shared" si="317"/>
        <v/>
      </c>
      <c r="AN260" s="281" t="str">
        <f t="shared" si="270"/>
        <v/>
      </c>
      <c r="AO260" s="280" t="str">
        <f t="shared" si="318"/>
        <v/>
      </c>
      <c r="AP260" s="281" t="str">
        <f t="shared" si="271"/>
        <v/>
      </c>
      <c r="AQ260" s="280" t="str">
        <f t="shared" si="319"/>
        <v/>
      </c>
      <c r="AR260" s="281" t="str">
        <f t="shared" si="272"/>
        <v/>
      </c>
      <c r="AS260" s="280" t="str">
        <f t="shared" si="320"/>
        <v/>
      </c>
      <c r="AT260" s="281" t="str">
        <f t="shared" si="273"/>
        <v/>
      </c>
      <c r="AU260" s="280" t="str">
        <f t="shared" si="321"/>
        <v/>
      </c>
      <c r="AV260" s="281" t="str">
        <f t="shared" si="274"/>
        <v/>
      </c>
      <c r="AW260" s="280" t="str">
        <f t="shared" si="322"/>
        <v/>
      </c>
      <c r="AX260" s="281" t="str">
        <f t="shared" si="275"/>
        <v/>
      </c>
      <c r="AY260" s="280" t="str">
        <f t="shared" si="323"/>
        <v/>
      </c>
      <c r="AZ260" s="281" t="str">
        <f t="shared" si="276"/>
        <v/>
      </c>
      <c r="BA260" s="280" t="str">
        <f t="shared" si="300"/>
        <v/>
      </c>
      <c r="BB260" s="281" t="str">
        <f t="shared" si="277"/>
        <v/>
      </c>
      <c r="BC260" s="280" t="str">
        <f t="shared" si="301"/>
        <v/>
      </c>
      <c r="BD260" s="281" t="str">
        <f t="shared" si="278"/>
        <v/>
      </c>
      <c r="BE260" s="280" t="str">
        <f t="shared" si="302"/>
        <v/>
      </c>
    </row>
    <row r="261" spans="1:57" ht="26.25" hidden="1" customHeight="1">
      <c r="A261" s="238">
        <v>126</v>
      </c>
      <c r="B261" s="363"/>
      <c r="C261" s="364"/>
      <c r="D261" s="281"/>
      <c r="E261" s="280"/>
      <c r="F261" s="281"/>
      <c r="G261" s="280"/>
      <c r="H261" s="281"/>
      <c r="I261" s="280"/>
      <c r="J261" s="281"/>
      <c r="K261" s="280"/>
      <c r="L261" s="281"/>
      <c r="M261" s="280"/>
      <c r="N261" s="281"/>
      <c r="O261" s="280"/>
      <c r="P261" s="281" t="str">
        <f t="shared" si="258"/>
        <v/>
      </c>
      <c r="Q261" s="280" t="str">
        <f t="shared" si="306"/>
        <v/>
      </c>
      <c r="R261" s="281" t="str">
        <f t="shared" si="259"/>
        <v/>
      </c>
      <c r="S261" s="280" t="str">
        <f t="shared" si="307"/>
        <v/>
      </c>
      <c r="T261" s="281" t="str">
        <f t="shared" si="260"/>
        <v/>
      </c>
      <c r="U261" s="280" t="str">
        <f t="shared" si="308"/>
        <v/>
      </c>
      <c r="V261" s="281" t="str">
        <f t="shared" si="261"/>
        <v/>
      </c>
      <c r="W261" s="280" t="str">
        <f t="shared" si="309"/>
        <v/>
      </c>
      <c r="X261" s="281" t="str">
        <f t="shared" si="262"/>
        <v/>
      </c>
      <c r="Y261" s="280" t="str">
        <f t="shared" si="310"/>
        <v/>
      </c>
      <c r="Z261" s="281" t="str">
        <f t="shared" si="263"/>
        <v/>
      </c>
      <c r="AA261" s="280" t="str">
        <f t="shared" si="311"/>
        <v/>
      </c>
      <c r="AB261" s="281" t="str">
        <f t="shared" si="264"/>
        <v/>
      </c>
      <c r="AC261" s="280" t="str">
        <f t="shared" si="312"/>
        <v/>
      </c>
      <c r="AD261" s="281" t="str">
        <f t="shared" si="265"/>
        <v/>
      </c>
      <c r="AE261" s="280" t="str">
        <f t="shared" si="313"/>
        <v/>
      </c>
      <c r="AF261" s="281" t="str">
        <f t="shared" si="266"/>
        <v/>
      </c>
      <c r="AG261" s="280" t="str">
        <f t="shared" si="314"/>
        <v/>
      </c>
      <c r="AH261" s="281" t="str">
        <f t="shared" si="267"/>
        <v/>
      </c>
      <c r="AI261" s="280" t="str">
        <f t="shared" si="315"/>
        <v/>
      </c>
      <c r="AJ261" s="281" t="str">
        <f t="shared" si="268"/>
        <v/>
      </c>
      <c r="AK261" s="280" t="str">
        <f t="shared" si="316"/>
        <v/>
      </c>
      <c r="AL261" s="281" t="str">
        <f t="shared" si="269"/>
        <v/>
      </c>
      <c r="AM261" s="280" t="str">
        <f t="shared" si="317"/>
        <v/>
      </c>
      <c r="AN261" s="281" t="str">
        <f t="shared" si="270"/>
        <v/>
      </c>
      <c r="AO261" s="280" t="str">
        <f t="shared" si="318"/>
        <v/>
      </c>
      <c r="AP261" s="281" t="str">
        <f t="shared" si="271"/>
        <v/>
      </c>
      <c r="AQ261" s="280" t="str">
        <f t="shared" si="319"/>
        <v/>
      </c>
      <c r="AR261" s="281" t="str">
        <f t="shared" si="272"/>
        <v/>
      </c>
      <c r="AS261" s="280" t="str">
        <f t="shared" si="320"/>
        <v/>
      </c>
      <c r="AT261" s="281" t="str">
        <f t="shared" si="273"/>
        <v/>
      </c>
      <c r="AU261" s="280" t="str">
        <f t="shared" si="321"/>
        <v/>
      </c>
      <c r="AV261" s="281" t="str">
        <f t="shared" si="274"/>
        <v/>
      </c>
      <c r="AW261" s="280" t="str">
        <f t="shared" si="322"/>
        <v/>
      </c>
      <c r="AX261" s="281" t="str">
        <f t="shared" si="275"/>
        <v/>
      </c>
      <c r="AY261" s="280" t="str">
        <f t="shared" si="323"/>
        <v/>
      </c>
      <c r="AZ261" s="281" t="str">
        <f t="shared" si="276"/>
        <v/>
      </c>
      <c r="BA261" s="280" t="str">
        <f t="shared" si="300"/>
        <v/>
      </c>
      <c r="BB261" s="281" t="str">
        <f t="shared" si="277"/>
        <v/>
      </c>
      <c r="BC261" s="280" t="str">
        <f t="shared" si="301"/>
        <v/>
      </c>
      <c r="BD261" s="281" t="str">
        <f t="shared" si="278"/>
        <v/>
      </c>
      <c r="BE261" s="280" t="str">
        <f t="shared" si="302"/>
        <v/>
      </c>
    </row>
    <row r="262" spans="1:57" ht="26.25" hidden="1" customHeight="1">
      <c r="A262" s="238">
        <v>127</v>
      </c>
      <c r="B262" s="363"/>
      <c r="C262" s="364"/>
      <c r="D262" s="281"/>
      <c r="E262" s="280"/>
      <c r="F262" s="281"/>
      <c r="G262" s="280"/>
      <c r="H262" s="281"/>
      <c r="I262" s="280"/>
      <c r="J262" s="281"/>
      <c r="K262" s="280"/>
      <c r="L262" s="281"/>
      <c r="M262" s="280"/>
      <c r="N262" s="281"/>
      <c r="O262" s="280"/>
      <c r="P262" s="281" t="str">
        <f t="shared" si="258"/>
        <v/>
      </c>
      <c r="Q262" s="280" t="str">
        <f t="shared" si="306"/>
        <v/>
      </c>
      <c r="R262" s="281" t="str">
        <f t="shared" si="259"/>
        <v/>
      </c>
      <c r="S262" s="280" t="str">
        <f t="shared" si="307"/>
        <v/>
      </c>
      <c r="T262" s="281" t="str">
        <f t="shared" si="260"/>
        <v/>
      </c>
      <c r="U262" s="280" t="str">
        <f t="shared" si="308"/>
        <v/>
      </c>
      <c r="V262" s="281" t="str">
        <f t="shared" si="261"/>
        <v/>
      </c>
      <c r="W262" s="280" t="str">
        <f t="shared" si="309"/>
        <v/>
      </c>
      <c r="X262" s="281" t="str">
        <f t="shared" si="262"/>
        <v/>
      </c>
      <c r="Y262" s="280" t="str">
        <f t="shared" si="310"/>
        <v/>
      </c>
      <c r="Z262" s="281" t="str">
        <f t="shared" si="263"/>
        <v/>
      </c>
      <c r="AA262" s="280" t="str">
        <f t="shared" si="311"/>
        <v/>
      </c>
      <c r="AB262" s="281" t="str">
        <f t="shared" si="264"/>
        <v/>
      </c>
      <c r="AC262" s="280" t="str">
        <f t="shared" si="312"/>
        <v/>
      </c>
      <c r="AD262" s="281" t="str">
        <f t="shared" si="265"/>
        <v/>
      </c>
      <c r="AE262" s="280" t="str">
        <f t="shared" si="313"/>
        <v/>
      </c>
      <c r="AF262" s="281" t="str">
        <f t="shared" si="266"/>
        <v/>
      </c>
      <c r="AG262" s="280" t="str">
        <f t="shared" si="314"/>
        <v/>
      </c>
      <c r="AH262" s="281" t="str">
        <f t="shared" si="267"/>
        <v/>
      </c>
      <c r="AI262" s="280" t="str">
        <f t="shared" si="315"/>
        <v/>
      </c>
      <c r="AJ262" s="281" t="str">
        <f t="shared" si="268"/>
        <v/>
      </c>
      <c r="AK262" s="280" t="str">
        <f t="shared" si="316"/>
        <v/>
      </c>
      <c r="AL262" s="281" t="str">
        <f t="shared" si="269"/>
        <v/>
      </c>
      <c r="AM262" s="280" t="str">
        <f t="shared" si="317"/>
        <v/>
      </c>
      <c r="AN262" s="281" t="str">
        <f t="shared" si="270"/>
        <v/>
      </c>
      <c r="AO262" s="280" t="str">
        <f t="shared" si="318"/>
        <v/>
      </c>
      <c r="AP262" s="281" t="str">
        <f t="shared" si="271"/>
        <v/>
      </c>
      <c r="AQ262" s="280" t="str">
        <f t="shared" si="319"/>
        <v/>
      </c>
      <c r="AR262" s="281" t="str">
        <f t="shared" si="272"/>
        <v/>
      </c>
      <c r="AS262" s="280" t="str">
        <f t="shared" si="320"/>
        <v/>
      </c>
      <c r="AT262" s="281" t="str">
        <f t="shared" si="273"/>
        <v/>
      </c>
      <c r="AU262" s="280" t="str">
        <f t="shared" si="321"/>
        <v/>
      </c>
      <c r="AV262" s="281" t="str">
        <f t="shared" si="274"/>
        <v/>
      </c>
      <c r="AW262" s="280" t="str">
        <f t="shared" si="322"/>
        <v/>
      </c>
      <c r="AX262" s="281" t="str">
        <f t="shared" si="275"/>
        <v/>
      </c>
      <c r="AY262" s="280" t="str">
        <f t="shared" si="323"/>
        <v/>
      </c>
      <c r="AZ262" s="281" t="str">
        <f t="shared" si="276"/>
        <v/>
      </c>
      <c r="BA262" s="280" t="str">
        <f t="shared" si="300"/>
        <v/>
      </c>
      <c r="BB262" s="281" t="str">
        <f t="shared" si="277"/>
        <v/>
      </c>
      <c r="BC262" s="280" t="str">
        <f t="shared" si="301"/>
        <v/>
      </c>
      <c r="BD262" s="281" t="str">
        <f t="shared" si="278"/>
        <v/>
      </c>
      <c r="BE262" s="280" t="str">
        <f t="shared" si="302"/>
        <v/>
      </c>
    </row>
    <row r="263" spans="1:57" ht="26.25" hidden="1" customHeight="1">
      <c r="A263" s="238">
        <v>128</v>
      </c>
      <c r="B263" s="363"/>
      <c r="C263" s="364"/>
      <c r="D263" s="281"/>
      <c r="E263" s="280"/>
      <c r="F263" s="281"/>
      <c r="G263" s="280"/>
      <c r="H263" s="281"/>
      <c r="I263" s="280"/>
      <c r="J263" s="281"/>
      <c r="K263" s="280"/>
      <c r="L263" s="281"/>
      <c r="M263" s="280"/>
      <c r="N263" s="281"/>
      <c r="O263" s="280"/>
      <c r="P263" s="281" t="str">
        <f t="shared" si="258"/>
        <v/>
      </c>
      <c r="Q263" s="280" t="str">
        <f t="shared" si="306"/>
        <v/>
      </c>
      <c r="R263" s="281" t="str">
        <f t="shared" si="259"/>
        <v/>
      </c>
      <c r="S263" s="280" t="str">
        <f t="shared" si="307"/>
        <v/>
      </c>
      <c r="T263" s="281" t="str">
        <f t="shared" si="260"/>
        <v/>
      </c>
      <c r="U263" s="280" t="str">
        <f t="shared" si="308"/>
        <v/>
      </c>
      <c r="V263" s="281" t="str">
        <f t="shared" si="261"/>
        <v/>
      </c>
      <c r="W263" s="280" t="str">
        <f t="shared" si="309"/>
        <v/>
      </c>
      <c r="X263" s="281" t="str">
        <f t="shared" si="262"/>
        <v/>
      </c>
      <c r="Y263" s="280" t="str">
        <f t="shared" si="310"/>
        <v/>
      </c>
      <c r="Z263" s="281" t="str">
        <f t="shared" si="263"/>
        <v/>
      </c>
      <c r="AA263" s="280" t="str">
        <f t="shared" si="311"/>
        <v/>
      </c>
      <c r="AB263" s="281" t="str">
        <f t="shared" si="264"/>
        <v/>
      </c>
      <c r="AC263" s="280" t="str">
        <f t="shared" si="312"/>
        <v/>
      </c>
      <c r="AD263" s="281" t="str">
        <f t="shared" si="265"/>
        <v/>
      </c>
      <c r="AE263" s="280" t="str">
        <f t="shared" si="313"/>
        <v/>
      </c>
      <c r="AF263" s="281" t="str">
        <f t="shared" si="266"/>
        <v/>
      </c>
      <c r="AG263" s="280" t="str">
        <f t="shared" si="314"/>
        <v/>
      </c>
      <c r="AH263" s="281" t="str">
        <f t="shared" si="267"/>
        <v/>
      </c>
      <c r="AI263" s="280" t="str">
        <f t="shared" si="315"/>
        <v/>
      </c>
      <c r="AJ263" s="281" t="str">
        <f t="shared" si="268"/>
        <v/>
      </c>
      <c r="AK263" s="280" t="str">
        <f t="shared" si="316"/>
        <v/>
      </c>
      <c r="AL263" s="281" t="str">
        <f t="shared" si="269"/>
        <v/>
      </c>
      <c r="AM263" s="280" t="str">
        <f t="shared" si="317"/>
        <v/>
      </c>
      <c r="AN263" s="281" t="str">
        <f t="shared" si="270"/>
        <v/>
      </c>
      <c r="AO263" s="280" t="str">
        <f t="shared" si="318"/>
        <v/>
      </c>
      <c r="AP263" s="281" t="str">
        <f t="shared" si="271"/>
        <v/>
      </c>
      <c r="AQ263" s="280" t="str">
        <f t="shared" si="319"/>
        <v/>
      </c>
      <c r="AR263" s="281" t="str">
        <f t="shared" si="272"/>
        <v/>
      </c>
      <c r="AS263" s="280" t="str">
        <f t="shared" si="320"/>
        <v/>
      </c>
      <c r="AT263" s="281" t="str">
        <f t="shared" si="273"/>
        <v/>
      </c>
      <c r="AU263" s="280" t="str">
        <f t="shared" si="321"/>
        <v/>
      </c>
      <c r="AV263" s="281" t="str">
        <f t="shared" si="274"/>
        <v/>
      </c>
      <c r="AW263" s="280" t="str">
        <f t="shared" si="322"/>
        <v/>
      </c>
      <c r="AX263" s="281" t="str">
        <f t="shared" si="275"/>
        <v/>
      </c>
      <c r="AY263" s="280" t="str">
        <f t="shared" si="323"/>
        <v/>
      </c>
      <c r="AZ263" s="281" t="str">
        <f t="shared" si="276"/>
        <v/>
      </c>
      <c r="BA263" s="280" t="str">
        <f t="shared" si="300"/>
        <v/>
      </c>
      <c r="BB263" s="281" t="str">
        <f t="shared" si="277"/>
        <v/>
      </c>
      <c r="BC263" s="280" t="str">
        <f t="shared" si="301"/>
        <v/>
      </c>
      <c r="BD263" s="281" t="str">
        <f t="shared" si="278"/>
        <v/>
      </c>
      <c r="BE263" s="280" t="str">
        <f t="shared" si="302"/>
        <v/>
      </c>
    </row>
    <row r="264" spans="1:57" ht="26.25" hidden="1" customHeight="1">
      <c r="A264" s="238">
        <v>129</v>
      </c>
      <c r="B264" s="363"/>
      <c r="C264" s="364"/>
      <c r="D264" s="281"/>
      <c r="E264" s="280"/>
      <c r="F264" s="281"/>
      <c r="G264" s="280"/>
      <c r="H264" s="281"/>
      <c r="I264" s="280"/>
      <c r="J264" s="281"/>
      <c r="K264" s="280"/>
      <c r="L264" s="281"/>
      <c r="M264" s="280"/>
      <c r="N264" s="281"/>
      <c r="O264" s="280"/>
      <c r="P264" s="281" t="str">
        <f t="shared" ref="P264:P327" si="324">IF($P$8="Habilitado",IF($B264="","",ROUND(VLOOKUP($B264,OFERENTE_7,5,FALSE),2)),"")</f>
        <v/>
      </c>
      <c r="Q264" s="280" t="str">
        <f t="shared" si="306"/>
        <v/>
      </c>
      <c r="R264" s="281" t="str">
        <f t="shared" ref="R264:R327" si="325">IF($R$8="Habilitado",IF($B264="","",ROUND(VLOOKUP($B264,OFERENTE_8,5,FALSE),2)),"")</f>
        <v/>
      </c>
      <c r="S264" s="280" t="str">
        <f t="shared" si="307"/>
        <v/>
      </c>
      <c r="T264" s="281" t="str">
        <f t="shared" ref="T264:T327" si="326">IF($T$8="Habilitado",IF($B264="","",ROUND(VLOOKUP($B264,OFERENTE_9,5,FALSE),2)),"")</f>
        <v/>
      </c>
      <c r="U264" s="280" t="str">
        <f t="shared" si="308"/>
        <v/>
      </c>
      <c r="V264" s="281" t="str">
        <f t="shared" ref="V264:V327" si="327">IF($V$8="Habilitado",IF($B264="","",ROUND(VLOOKUP($B264,OFERENTE_10,5,FALSE),2)),"")</f>
        <v/>
      </c>
      <c r="W264" s="280" t="str">
        <f t="shared" si="309"/>
        <v/>
      </c>
      <c r="X264" s="281" t="str">
        <f t="shared" ref="X264:X327" si="328">IF($X$8="Habilitado",IF($B264="","",ROUND(VLOOKUP($B264,OFERENTE_11,5,FALSE),2)),"")</f>
        <v/>
      </c>
      <c r="Y264" s="280" t="str">
        <f t="shared" si="310"/>
        <v/>
      </c>
      <c r="Z264" s="281" t="str">
        <f t="shared" ref="Z264:Z327" si="329">IF($Z$8="Habilitado",IF($B264="","",ROUND(VLOOKUP($B264,OFERENTE_12,5,FALSE),2)),"")</f>
        <v/>
      </c>
      <c r="AA264" s="280" t="str">
        <f t="shared" si="311"/>
        <v/>
      </c>
      <c r="AB264" s="281" t="str">
        <f t="shared" ref="AB264:AB327" si="330">IF($AB$8="Habilitado",IF($B264="","",ROUND(VLOOKUP($B264,OFERENTE_13,5,FALSE),2)),"")</f>
        <v/>
      </c>
      <c r="AC264" s="280" t="str">
        <f t="shared" si="312"/>
        <v/>
      </c>
      <c r="AD264" s="281" t="str">
        <f t="shared" ref="AD264:AD327" si="331">IF($AD$8="Habilitado",IF($B264="","",ROUND(VLOOKUP($B264,OFERENTE_14,5,FALSE),2)),"")</f>
        <v/>
      </c>
      <c r="AE264" s="280" t="str">
        <f t="shared" si="313"/>
        <v/>
      </c>
      <c r="AF264" s="281" t="str">
        <f t="shared" ref="AF264:AF327" si="332">IF($AF$8="Habilitado",IF($B264="","",ROUND(VLOOKUP($B264,OFERENTE_15,5,FALSE),2)),"")</f>
        <v/>
      </c>
      <c r="AG264" s="280" t="str">
        <f t="shared" si="314"/>
        <v/>
      </c>
      <c r="AH264" s="281" t="str">
        <f t="shared" ref="AH264:AH327" si="333">IF($AH$8="Habilitado",IF($B264="","",ROUND(VLOOKUP($B264,OFERENTE_16,5,FALSE),2)),"")</f>
        <v/>
      </c>
      <c r="AI264" s="280" t="str">
        <f t="shared" si="315"/>
        <v/>
      </c>
      <c r="AJ264" s="281" t="str">
        <f t="shared" ref="AJ264:AJ327" si="334">IF($AJ$8="Habilitado",IF($B264="","",ROUND(VLOOKUP($B264,OFERENTE_17,5,FALSE),2)),"")</f>
        <v/>
      </c>
      <c r="AK264" s="280" t="str">
        <f t="shared" si="316"/>
        <v/>
      </c>
      <c r="AL264" s="281" t="str">
        <f t="shared" ref="AL264:AL327" si="335">IF($AL$8="Habilitado",IF($B264="","",ROUND(VLOOKUP($B264,OFERENTE_18,5,FALSE),2)),"")</f>
        <v/>
      </c>
      <c r="AM264" s="280" t="str">
        <f t="shared" si="317"/>
        <v/>
      </c>
      <c r="AN264" s="281" t="str">
        <f t="shared" ref="AN264:AN327" si="336">IF($AN$8="Habilitado",IF($B264="","",ROUND(VLOOKUP($B264,OFERENTE_19,5,FALSE),2)),"")</f>
        <v/>
      </c>
      <c r="AO264" s="280" t="str">
        <f t="shared" si="318"/>
        <v/>
      </c>
      <c r="AP264" s="281" t="str">
        <f t="shared" ref="AP264:AP327" si="337">IF($AP$8="Habilitado",IF($B264="","",ROUND(VLOOKUP($B264,OFERENTE_20,5,FALSE),2)),"")</f>
        <v/>
      </c>
      <c r="AQ264" s="280" t="str">
        <f t="shared" si="319"/>
        <v/>
      </c>
      <c r="AR264" s="281" t="str">
        <f t="shared" ref="AR264:AR327" si="338">IF($AR$8="Habilitado",IF($B264="","",ROUND(VLOOKUP($B264,OFERENTE_21,5,FALSE),2)),"")</f>
        <v/>
      </c>
      <c r="AS264" s="280" t="str">
        <f t="shared" si="320"/>
        <v/>
      </c>
      <c r="AT264" s="281" t="str">
        <f t="shared" ref="AT264:AT327" si="339">IF($AT$8="Habilitado",IF($B264="","",ROUND(VLOOKUP($B264,OFERENTE_22,5,FALSE),2)),"")</f>
        <v/>
      </c>
      <c r="AU264" s="280" t="str">
        <f t="shared" si="321"/>
        <v/>
      </c>
      <c r="AV264" s="281" t="str">
        <f t="shared" ref="AV264:AV327" si="340">IF($AV$8="Habilitado",IF($B264="","",ROUND(VLOOKUP($B264,OFERENTE_23,5,FALSE),2)),"")</f>
        <v/>
      </c>
      <c r="AW264" s="280" t="str">
        <f t="shared" si="322"/>
        <v/>
      </c>
      <c r="AX264" s="281" t="str">
        <f t="shared" ref="AX264:AX327" si="341">IF($AX$8="Habilitado",IF($B264="","",ROUND(VLOOKUP($B264,OFERENTE_24,5,FALSE),2)),"")</f>
        <v/>
      </c>
      <c r="AY264" s="280" t="str">
        <f t="shared" si="323"/>
        <v/>
      </c>
      <c r="AZ264" s="281" t="str">
        <f t="shared" ref="AZ264:AZ327" si="342">IF($AZ$8="Habilitado",IF($B264="","",ROUND(VLOOKUP($B264,OFERENTE_25,5,FALSE),2)),"")</f>
        <v/>
      </c>
      <c r="BA264" s="280" t="str">
        <f t="shared" si="300"/>
        <v/>
      </c>
      <c r="BB264" s="281" t="str">
        <f t="shared" ref="BB264:BB327" si="343">IF($BB$8="Habilitado",IF($B264="","",ROUND(VLOOKUP($B264,OFERENTE_26,5,FALSE),2)),"")</f>
        <v/>
      </c>
      <c r="BC264" s="280" t="str">
        <f t="shared" si="301"/>
        <v/>
      </c>
      <c r="BD264" s="281" t="str">
        <f t="shared" ref="BD264:BD327" si="344">IF($BD$8="Habilitado",IF($B264="","",ROUND(VLOOKUP($B264,OFERENTE_27,5,FALSE),2)),"")</f>
        <v/>
      </c>
      <c r="BE264" s="280" t="str">
        <f t="shared" si="302"/>
        <v/>
      </c>
    </row>
    <row r="265" spans="1:57" ht="26.25" hidden="1" customHeight="1">
      <c r="A265" s="238">
        <v>130</v>
      </c>
      <c r="B265" s="363"/>
      <c r="C265" s="364"/>
      <c r="D265" s="281"/>
      <c r="E265" s="280"/>
      <c r="F265" s="281"/>
      <c r="G265" s="280"/>
      <c r="H265" s="281"/>
      <c r="I265" s="280"/>
      <c r="J265" s="281"/>
      <c r="K265" s="280"/>
      <c r="L265" s="281"/>
      <c r="M265" s="280"/>
      <c r="N265" s="281"/>
      <c r="O265" s="280"/>
      <c r="P265" s="281" t="str">
        <f t="shared" si="324"/>
        <v/>
      </c>
      <c r="Q265" s="280" t="str">
        <f t="shared" si="306"/>
        <v/>
      </c>
      <c r="R265" s="281" t="str">
        <f t="shared" si="325"/>
        <v/>
      </c>
      <c r="S265" s="280" t="str">
        <f t="shared" si="307"/>
        <v/>
      </c>
      <c r="T265" s="281" t="str">
        <f t="shared" si="326"/>
        <v/>
      </c>
      <c r="U265" s="280" t="str">
        <f t="shared" si="308"/>
        <v/>
      </c>
      <c r="V265" s="281" t="str">
        <f t="shared" si="327"/>
        <v/>
      </c>
      <c r="W265" s="280" t="str">
        <f t="shared" si="309"/>
        <v/>
      </c>
      <c r="X265" s="281" t="str">
        <f t="shared" si="328"/>
        <v/>
      </c>
      <c r="Y265" s="280" t="str">
        <f t="shared" si="310"/>
        <v/>
      </c>
      <c r="Z265" s="281" t="str">
        <f t="shared" si="329"/>
        <v/>
      </c>
      <c r="AA265" s="280" t="str">
        <f t="shared" si="311"/>
        <v/>
      </c>
      <c r="AB265" s="281" t="str">
        <f t="shared" si="330"/>
        <v/>
      </c>
      <c r="AC265" s="280" t="str">
        <f t="shared" si="312"/>
        <v/>
      </c>
      <c r="AD265" s="281" t="str">
        <f t="shared" si="331"/>
        <v/>
      </c>
      <c r="AE265" s="280" t="str">
        <f t="shared" si="313"/>
        <v/>
      </c>
      <c r="AF265" s="281" t="str">
        <f t="shared" si="332"/>
        <v/>
      </c>
      <c r="AG265" s="280" t="str">
        <f t="shared" si="314"/>
        <v/>
      </c>
      <c r="AH265" s="281" t="str">
        <f t="shared" si="333"/>
        <v/>
      </c>
      <c r="AI265" s="280" t="str">
        <f t="shared" si="315"/>
        <v/>
      </c>
      <c r="AJ265" s="281" t="str">
        <f t="shared" si="334"/>
        <v/>
      </c>
      <c r="AK265" s="280" t="str">
        <f t="shared" si="316"/>
        <v/>
      </c>
      <c r="AL265" s="281" t="str">
        <f t="shared" si="335"/>
        <v/>
      </c>
      <c r="AM265" s="280" t="str">
        <f t="shared" si="317"/>
        <v/>
      </c>
      <c r="AN265" s="281" t="str">
        <f t="shared" si="336"/>
        <v/>
      </c>
      <c r="AO265" s="280" t="str">
        <f t="shared" si="318"/>
        <v/>
      </c>
      <c r="AP265" s="281" t="str">
        <f t="shared" si="337"/>
        <v/>
      </c>
      <c r="AQ265" s="280" t="str">
        <f t="shared" si="319"/>
        <v/>
      </c>
      <c r="AR265" s="281" t="str">
        <f t="shared" si="338"/>
        <v/>
      </c>
      <c r="AS265" s="280" t="str">
        <f t="shared" si="320"/>
        <v/>
      </c>
      <c r="AT265" s="281" t="str">
        <f t="shared" si="339"/>
        <v/>
      </c>
      <c r="AU265" s="280" t="str">
        <f t="shared" si="321"/>
        <v/>
      </c>
      <c r="AV265" s="281" t="str">
        <f t="shared" si="340"/>
        <v/>
      </c>
      <c r="AW265" s="280" t="str">
        <f t="shared" si="322"/>
        <v/>
      </c>
      <c r="AX265" s="281" t="str">
        <f t="shared" si="341"/>
        <v/>
      </c>
      <c r="AY265" s="280" t="str">
        <f t="shared" si="323"/>
        <v/>
      </c>
      <c r="AZ265" s="281" t="str">
        <f t="shared" si="342"/>
        <v/>
      </c>
      <c r="BA265" s="280" t="str">
        <f t="shared" ref="BA265:BA328" si="345">IF($B265="","",IF(AZ265="","",IF($L$4="Media aritmética",(AZ265&lt;=$C265)*($H$5/$C$5)+(AZ265&gt;$C265)*0,IF(AND(ROUND(AVERAGE($D265,$F265,$H265,$J265,$L265,$N265,$P265,$R265,$T265,$V265,$X265,$Z265,$AB265,$AD265,$AF265,$AH265,$AJ265,AL265,AN265,AP265,AR265,AT265,AV265,AX265,AZ265,BB265,BD265,BF265,BH265,BJ265),2)-$C265/2&lt;=AZ265,(ROUND(AVERAGE($D265,$F265,$H265,$J265,$L265,$N265,$P265,$R265,$T265,$V265,$X265,$Z265,$AB265,$AD265,$AF265,$AH265,$AJ265,AL265,AN265,AP265,AR265,AT265,AV265,AX265,AZ265,BB265,BD265,BF265,BH265,BJ265),2)+$C265/2&gt;AZ265)),($H$5/$C$5),0))))</f>
        <v/>
      </c>
      <c r="BB265" s="281" t="str">
        <f t="shared" si="343"/>
        <v/>
      </c>
      <c r="BC265" s="280" t="str">
        <f t="shared" ref="BC265:BC328" si="346">IF($B265="","",IF(BB265="","",IF($L$4="Media aritmética",(BB265&lt;=$C265)*($H$5/$C$5)+(BB265&gt;$C265)*0,IF(AND(ROUND(AVERAGE($D265,$F265,$H265,$J265,$L265,$N265,$P265,$R265,$T265,$V265,$X265,$Z265,$AB265,$AD265,$AF265,$AH265,$AJ265,AL265,AN265,AP265,AR265,AT265,AV265,AX265,AZ265,BB265,BD265,BF265,BH265,BJ265),2)-$C265/2&lt;=BB265,(ROUND(AVERAGE($D265,$F265,$H265,$J265,$L265,$N265,$P265,$R265,$T265,$V265,$X265,$Z265,$AB265,$AD265,$AF265,$AH265,$AJ265,AL265,AN265,AP265,AR265,AT265,AV265,AX265,AZ265,BB265,BD265,BF265,BH265,BJ265),2)+$C265/2&gt;BB265)),($H$5/$C$5),0))))</f>
        <v/>
      </c>
      <c r="BD265" s="281" t="str">
        <f t="shared" si="344"/>
        <v/>
      </c>
      <c r="BE265" s="280" t="str">
        <f t="shared" ref="BE265:BE328" si="347">IF($B265="","",IF(BD265="","",IF($L$4="Media aritmética",(BD265&lt;=$C265)*($H$5/$C$5)+(BD265&gt;$C265)*0,IF(AND(ROUND(AVERAGE($D265,$F265,$H265,$J265,$L265,$N265,$P265,$R265,$T265,$V265,$X265,$Z265,$AB265,$AD265,$AF265,$AH265,$AJ265,AL265,AN265,AP265,AR265,AT265,AV265,AX265,AZ265,BB265,BD265,BF265,BH265,BJ265),2)-$C265/2&lt;=BD265,(ROUND(AVERAGE($D265,$F265,$H265,$J265,$L265,$N265,$P265,$R265,$T265,$V265,$X265,$Z265,$AB265,$AD265,$AF265,$AH265,$AJ265,AL265,AN265,AP265,AR265,AT265,AV265,AX265,AZ265,BB265,BD265,BF265,BH265,BJ265),2)+$C265/2&gt;BD265)),($H$5/$C$5),0))))</f>
        <v/>
      </c>
    </row>
    <row r="266" spans="1:57" ht="26.25" hidden="1" customHeight="1">
      <c r="A266" s="238">
        <v>131</v>
      </c>
      <c r="B266" s="363"/>
      <c r="C266" s="364"/>
      <c r="D266" s="281"/>
      <c r="E266" s="280"/>
      <c r="F266" s="281"/>
      <c r="G266" s="280"/>
      <c r="H266" s="281"/>
      <c r="I266" s="280"/>
      <c r="J266" s="281"/>
      <c r="K266" s="280"/>
      <c r="L266" s="281"/>
      <c r="M266" s="280"/>
      <c r="N266" s="281"/>
      <c r="O266" s="280"/>
      <c r="P266" s="281" t="str">
        <f t="shared" si="324"/>
        <v/>
      </c>
      <c r="Q266" s="280" t="str">
        <f t="shared" si="306"/>
        <v/>
      </c>
      <c r="R266" s="281" t="str">
        <f t="shared" si="325"/>
        <v/>
      </c>
      <c r="S266" s="280" t="str">
        <f t="shared" si="307"/>
        <v/>
      </c>
      <c r="T266" s="281" t="str">
        <f t="shared" si="326"/>
        <v/>
      </c>
      <c r="U266" s="280" t="str">
        <f t="shared" si="308"/>
        <v/>
      </c>
      <c r="V266" s="281" t="str">
        <f t="shared" si="327"/>
        <v/>
      </c>
      <c r="W266" s="280" t="str">
        <f t="shared" si="309"/>
        <v/>
      </c>
      <c r="X266" s="281" t="str">
        <f t="shared" si="328"/>
        <v/>
      </c>
      <c r="Y266" s="280" t="str">
        <f t="shared" si="310"/>
        <v/>
      </c>
      <c r="Z266" s="281" t="str">
        <f t="shared" si="329"/>
        <v/>
      </c>
      <c r="AA266" s="280" t="str">
        <f t="shared" si="311"/>
        <v/>
      </c>
      <c r="AB266" s="281" t="str">
        <f t="shared" si="330"/>
        <v/>
      </c>
      <c r="AC266" s="280" t="str">
        <f t="shared" si="312"/>
        <v/>
      </c>
      <c r="AD266" s="281" t="str">
        <f t="shared" si="331"/>
        <v/>
      </c>
      <c r="AE266" s="280" t="str">
        <f t="shared" si="313"/>
        <v/>
      </c>
      <c r="AF266" s="281" t="str">
        <f t="shared" si="332"/>
        <v/>
      </c>
      <c r="AG266" s="280" t="str">
        <f t="shared" si="314"/>
        <v/>
      </c>
      <c r="AH266" s="281" t="str">
        <f t="shared" si="333"/>
        <v/>
      </c>
      <c r="AI266" s="280" t="str">
        <f t="shared" si="315"/>
        <v/>
      </c>
      <c r="AJ266" s="281" t="str">
        <f t="shared" si="334"/>
        <v/>
      </c>
      <c r="AK266" s="280" t="str">
        <f t="shared" si="316"/>
        <v/>
      </c>
      <c r="AL266" s="281" t="str">
        <f t="shared" si="335"/>
        <v/>
      </c>
      <c r="AM266" s="280" t="str">
        <f t="shared" si="317"/>
        <v/>
      </c>
      <c r="AN266" s="281" t="str">
        <f t="shared" si="336"/>
        <v/>
      </c>
      <c r="AO266" s="280" t="str">
        <f t="shared" si="318"/>
        <v/>
      </c>
      <c r="AP266" s="281" t="str">
        <f t="shared" si="337"/>
        <v/>
      </c>
      <c r="AQ266" s="280" t="str">
        <f t="shared" si="319"/>
        <v/>
      </c>
      <c r="AR266" s="281" t="str">
        <f t="shared" si="338"/>
        <v/>
      </c>
      <c r="AS266" s="280" t="str">
        <f t="shared" si="320"/>
        <v/>
      </c>
      <c r="AT266" s="281" t="str">
        <f t="shared" si="339"/>
        <v/>
      </c>
      <c r="AU266" s="280" t="str">
        <f t="shared" si="321"/>
        <v/>
      </c>
      <c r="AV266" s="281" t="str">
        <f t="shared" si="340"/>
        <v/>
      </c>
      <c r="AW266" s="280" t="str">
        <f t="shared" si="322"/>
        <v/>
      </c>
      <c r="AX266" s="281" t="str">
        <f t="shared" si="341"/>
        <v/>
      </c>
      <c r="AY266" s="280" t="str">
        <f t="shared" si="323"/>
        <v/>
      </c>
      <c r="AZ266" s="281" t="str">
        <f t="shared" si="342"/>
        <v/>
      </c>
      <c r="BA266" s="280" t="str">
        <f t="shared" si="345"/>
        <v/>
      </c>
      <c r="BB266" s="281" t="str">
        <f t="shared" si="343"/>
        <v/>
      </c>
      <c r="BC266" s="280" t="str">
        <f t="shared" si="346"/>
        <v/>
      </c>
      <c r="BD266" s="281" t="str">
        <f t="shared" si="344"/>
        <v/>
      </c>
      <c r="BE266" s="280" t="str">
        <f t="shared" si="347"/>
        <v/>
      </c>
    </row>
    <row r="267" spans="1:57" ht="26.25" hidden="1" customHeight="1">
      <c r="A267" s="238">
        <v>132</v>
      </c>
      <c r="B267" s="363"/>
      <c r="C267" s="364"/>
      <c r="D267" s="281"/>
      <c r="E267" s="280"/>
      <c r="F267" s="281"/>
      <c r="G267" s="280"/>
      <c r="H267" s="281"/>
      <c r="I267" s="280"/>
      <c r="J267" s="281"/>
      <c r="K267" s="280"/>
      <c r="L267" s="281"/>
      <c r="M267" s="280"/>
      <c r="N267" s="281"/>
      <c r="O267" s="280"/>
      <c r="P267" s="281" t="str">
        <f t="shared" si="324"/>
        <v/>
      </c>
      <c r="Q267" s="280" t="str">
        <f t="shared" si="306"/>
        <v/>
      </c>
      <c r="R267" s="281" t="str">
        <f t="shared" si="325"/>
        <v/>
      </c>
      <c r="S267" s="280" t="str">
        <f t="shared" si="307"/>
        <v/>
      </c>
      <c r="T267" s="281" t="str">
        <f t="shared" si="326"/>
        <v/>
      </c>
      <c r="U267" s="280" t="str">
        <f t="shared" si="308"/>
        <v/>
      </c>
      <c r="V267" s="281" t="str">
        <f t="shared" si="327"/>
        <v/>
      </c>
      <c r="W267" s="280" t="str">
        <f t="shared" si="309"/>
        <v/>
      </c>
      <c r="X267" s="281" t="str">
        <f t="shared" si="328"/>
        <v/>
      </c>
      <c r="Y267" s="280" t="str">
        <f t="shared" si="310"/>
        <v/>
      </c>
      <c r="Z267" s="281" t="str">
        <f t="shared" si="329"/>
        <v/>
      </c>
      <c r="AA267" s="280" t="str">
        <f t="shared" si="311"/>
        <v/>
      </c>
      <c r="AB267" s="281" t="str">
        <f t="shared" si="330"/>
        <v/>
      </c>
      <c r="AC267" s="280" t="str">
        <f t="shared" si="312"/>
        <v/>
      </c>
      <c r="AD267" s="281" t="str">
        <f t="shared" si="331"/>
        <v/>
      </c>
      <c r="AE267" s="280" t="str">
        <f t="shared" si="313"/>
        <v/>
      </c>
      <c r="AF267" s="281" t="str">
        <f t="shared" si="332"/>
        <v/>
      </c>
      <c r="AG267" s="280" t="str">
        <f t="shared" si="314"/>
        <v/>
      </c>
      <c r="AH267" s="281" t="str">
        <f t="shared" si="333"/>
        <v/>
      </c>
      <c r="AI267" s="280" t="str">
        <f t="shared" si="315"/>
        <v/>
      </c>
      <c r="AJ267" s="281" t="str">
        <f t="shared" si="334"/>
        <v/>
      </c>
      <c r="AK267" s="280" t="str">
        <f t="shared" si="316"/>
        <v/>
      </c>
      <c r="AL267" s="281" t="str">
        <f t="shared" si="335"/>
        <v/>
      </c>
      <c r="AM267" s="280" t="str">
        <f t="shared" si="317"/>
        <v/>
      </c>
      <c r="AN267" s="281" t="str">
        <f t="shared" si="336"/>
        <v/>
      </c>
      <c r="AO267" s="280" t="str">
        <f t="shared" si="318"/>
        <v/>
      </c>
      <c r="AP267" s="281" t="str">
        <f t="shared" si="337"/>
        <v/>
      </c>
      <c r="AQ267" s="280" t="str">
        <f t="shared" si="319"/>
        <v/>
      </c>
      <c r="AR267" s="281" t="str">
        <f t="shared" si="338"/>
        <v/>
      </c>
      <c r="AS267" s="280" t="str">
        <f t="shared" si="320"/>
        <v/>
      </c>
      <c r="AT267" s="281" t="str">
        <f t="shared" si="339"/>
        <v/>
      </c>
      <c r="AU267" s="280" t="str">
        <f t="shared" si="321"/>
        <v/>
      </c>
      <c r="AV267" s="281" t="str">
        <f t="shared" si="340"/>
        <v/>
      </c>
      <c r="AW267" s="280" t="str">
        <f t="shared" si="322"/>
        <v/>
      </c>
      <c r="AX267" s="281" t="str">
        <f t="shared" si="341"/>
        <v/>
      </c>
      <c r="AY267" s="280" t="str">
        <f t="shared" si="323"/>
        <v/>
      </c>
      <c r="AZ267" s="281" t="str">
        <f t="shared" si="342"/>
        <v/>
      </c>
      <c r="BA267" s="280" t="str">
        <f t="shared" si="345"/>
        <v/>
      </c>
      <c r="BB267" s="281" t="str">
        <f t="shared" si="343"/>
        <v/>
      </c>
      <c r="BC267" s="280" t="str">
        <f t="shared" si="346"/>
        <v/>
      </c>
      <c r="BD267" s="281" t="str">
        <f t="shared" si="344"/>
        <v/>
      </c>
      <c r="BE267" s="280" t="str">
        <f t="shared" si="347"/>
        <v/>
      </c>
    </row>
    <row r="268" spans="1:57" ht="26.25" hidden="1" customHeight="1">
      <c r="A268" s="238">
        <v>133</v>
      </c>
      <c r="B268" s="363"/>
      <c r="C268" s="364"/>
      <c r="D268" s="281"/>
      <c r="E268" s="280"/>
      <c r="F268" s="281"/>
      <c r="G268" s="280"/>
      <c r="H268" s="281"/>
      <c r="I268" s="280"/>
      <c r="J268" s="281"/>
      <c r="K268" s="280"/>
      <c r="L268" s="281"/>
      <c r="M268" s="280"/>
      <c r="N268" s="281"/>
      <c r="O268" s="280"/>
      <c r="P268" s="281" t="str">
        <f t="shared" si="324"/>
        <v/>
      </c>
      <c r="Q268" s="280" t="str">
        <f t="shared" si="306"/>
        <v/>
      </c>
      <c r="R268" s="281" t="str">
        <f t="shared" si="325"/>
        <v/>
      </c>
      <c r="S268" s="280" t="str">
        <f t="shared" si="307"/>
        <v/>
      </c>
      <c r="T268" s="281" t="str">
        <f t="shared" si="326"/>
        <v/>
      </c>
      <c r="U268" s="280" t="str">
        <f t="shared" si="308"/>
        <v/>
      </c>
      <c r="V268" s="281" t="str">
        <f t="shared" si="327"/>
        <v/>
      </c>
      <c r="W268" s="280" t="str">
        <f t="shared" si="309"/>
        <v/>
      </c>
      <c r="X268" s="281" t="str">
        <f t="shared" si="328"/>
        <v/>
      </c>
      <c r="Y268" s="280" t="str">
        <f t="shared" si="310"/>
        <v/>
      </c>
      <c r="Z268" s="281" t="str">
        <f t="shared" si="329"/>
        <v/>
      </c>
      <c r="AA268" s="280" t="str">
        <f t="shared" si="311"/>
        <v/>
      </c>
      <c r="AB268" s="281" t="str">
        <f t="shared" si="330"/>
        <v/>
      </c>
      <c r="AC268" s="280" t="str">
        <f t="shared" si="312"/>
        <v/>
      </c>
      <c r="AD268" s="281" t="str">
        <f t="shared" si="331"/>
        <v/>
      </c>
      <c r="AE268" s="280" t="str">
        <f t="shared" si="313"/>
        <v/>
      </c>
      <c r="AF268" s="281" t="str">
        <f t="shared" si="332"/>
        <v/>
      </c>
      <c r="AG268" s="280" t="str">
        <f t="shared" si="314"/>
        <v/>
      </c>
      <c r="AH268" s="281" t="str">
        <f t="shared" si="333"/>
        <v/>
      </c>
      <c r="AI268" s="280" t="str">
        <f t="shared" si="315"/>
        <v/>
      </c>
      <c r="AJ268" s="281" t="str">
        <f t="shared" si="334"/>
        <v/>
      </c>
      <c r="AK268" s="280" t="str">
        <f t="shared" si="316"/>
        <v/>
      </c>
      <c r="AL268" s="281" t="str">
        <f t="shared" si="335"/>
        <v/>
      </c>
      <c r="AM268" s="280" t="str">
        <f t="shared" si="317"/>
        <v/>
      </c>
      <c r="AN268" s="281" t="str">
        <f t="shared" si="336"/>
        <v/>
      </c>
      <c r="AO268" s="280" t="str">
        <f t="shared" si="318"/>
        <v/>
      </c>
      <c r="AP268" s="281" t="str">
        <f t="shared" si="337"/>
        <v/>
      </c>
      <c r="AQ268" s="280" t="str">
        <f t="shared" si="319"/>
        <v/>
      </c>
      <c r="AR268" s="281" t="str">
        <f t="shared" si="338"/>
        <v/>
      </c>
      <c r="AS268" s="280" t="str">
        <f t="shared" si="320"/>
        <v/>
      </c>
      <c r="AT268" s="281" t="str">
        <f t="shared" si="339"/>
        <v/>
      </c>
      <c r="AU268" s="280" t="str">
        <f t="shared" si="321"/>
        <v/>
      </c>
      <c r="AV268" s="281" t="str">
        <f t="shared" si="340"/>
        <v/>
      </c>
      <c r="AW268" s="280" t="str">
        <f t="shared" si="322"/>
        <v/>
      </c>
      <c r="AX268" s="281" t="str">
        <f t="shared" si="341"/>
        <v/>
      </c>
      <c r="AY268" s="280" t="str">
        <f t="shared" si="323"/>
        <v/>
      </c>
      <c r="AZ268" s="281" t="str">
        <f t="shared" si="342"/>
        <v/>
      </c>
      <c r="BA268" s="280" t="str">
        <f t="shared" si="345"/>
        <v/>
      </c>
      <c r="BB268" s="281" t="str">
        <f t="shared" si="343"/>
        <v/>
      </c>
      <c r="BC268" s="280" t="str">
        <f t="shared" si="346"/>
        <v/>
      </c>
      <c r="BD268" s="281" t="str">
        <f t="shared" si="344"/>
        <v/>
      </c>
      <c r="BE268" s="280" t="str">
        <f t="shared" si="347"/>
        <v/>
      </c>
    </row>
    <row r="269" spans="1:57" ht="26.25" hidden="1" customHeight="1">
      <c r="A269" s="238">
        <v>134</v>
      </c>
      <c r="B269" s="363"/>
      <c r="C269" s="364"/>
      <c r="D269" s="281"/>
      <c r="E269" s="280"/>
      <c r="F269" s="281"/>
      <c r="G269" s="280"/>
      <c r="H269" s="281"/>
      <c r="I269" s="280"/>
      <c r="J269" s="281"/>
      <c r="K269" s="280"/>
      <c r="L269" s="281"/>
      <c r="M269" s="280"/>
      <c r="N269" s="281"/>
      <c r="O269" s="280"/>
      <c r="P269" s="281" t="str">
        <f t="shared" si="324"/>
        <v/>
      </c>
      <c r="Q269" s="280" t="str">
        <f t="shared" si="306"/>
        <v/>
      </c>
      <c r="R269" s="281" t="str">
        <f t="shared" si="325"/>
        <v/>
      </c>
      <c r="S269" s="280" t="str">
        <f t="shared" si="307"/>
        <v/>
      </c>
      <c r="T269" s="281" t="str">
        <f t="shared" si="326"/>
        <v/>
      </c>
      <c r="U269" s="280" t="str">
        <f t="shared" si="308"/>
        <v/>
      </c>
      <c r="V269" s="281" t="str">
        <f t="shared" si="327"/>
        <v/>
      </c>
      <c r="W269" s="280" t="str">
        <f t="shared" si="309"/>
        <v/>
      </c>
      <c r="X269" s="281" t="str">
        <f t="shared" si="328"/>
        <v/>
      </c>
      <c r="Y269" s="280" t="str">
        <f t="shared" si="310"/>
        <v/>
      </c>
      <c r="Z269" s="281" t="str">
        <f t="shared" si="329"/>
        <v/>
      </c>
      <c r="AA269" s="280" t="str">
        <f t="shared" si="311"/>
        <v/>
      </c>
      <c r="AB269" s="281" t="str">
        <f t="shared" si="330"/>
        <v/>
      </c>
      <c r="AC269" s="280" t="str">
        <f t="shared" si="312"/>
        <v/>
      </c>
      <c r="AD269" s="281" t="str">
        <f t="shared" si="331"/>
        <v/>
      </c>
      <c r="AE269" s="280" t="str">
        <f t="shared" si="313"/>
        <v/>
      </c>
      <c r="AF269" s="281" t="str">
        <f t="shared" si="332"/>
        <v/>
      </c>
      <c r="AG269" s="280" t="str">
        <f t="shared" si="314"/>
        <v/>
      </c>
      <c r="AH269" s="281" t="str">
        <f t="shared" si="333"/>
        <v/>
      </c>
      <c r="AI269" s="280" t="str">
        <f t="shared" si="315"/>
        <v/>
      </c>
      <c r="AJ269" s="281" t="str">
        <f t="shared" si="334"/>
        <v/>
      </c>
      <c r="AK269" s="280" t="str">
        <f t="shared" si="316"/>
        <v/>
      </c>
      <c r="AL269" s="281" t="str">
        <f t="shared" si="335"/>
        <v/>
      </c>
      <c r="AM269" s="280" t="str">
        <f t="shared" si="317"/>
        <v/>
      </c>
      <c r="AN269" s="281" t="str">
        <f t="shared" si="336"/>
        <v/>
      </c>
      <c r="AO269" s="280" t="str">
        <f t="shared" si="318"/>
        <v/>
      </c>
      <c r="AP269" s="281" t="str">
        <f t="shared" si="337"/>
        <v/>
      </c>
      <c r="AQ269" s="280" t="str">
        <f t="shared" si="319"/>
        <v/>
      </c>
      <c r="AR269" s="281" t="str">
        <f t="shared" si="338"/>
        <v/>
      </c>
      <c r="AS269" s="280" t="str">
        <f t="shared" si="320"/>
        <v/>
      </c>
      <c r="AT269" s="281" t="str">
        <f t="shared" si="339"/>
        <v/>
      </c>
      <c r="AU269" s="280" t="str">
        <f t="shared" si="321"/>
        <v/>
      </c>
      <c r="AV269" s="281" t="str">
        <f t="shared" si="340"/>
        <v/>
      </c>
      <c r="AW269" s="280" t="str">
        <f t="shared" si="322"/>
        <v/>
      </c>
      <c r="AX269" s="281" t="str">
        <f t="shared" si="341"/>
        <v/>
      </c>
      <c r="AY269" s="280" t="str">
        <f t="shared" si="323"/>
        <v/>
      </c>
      <c r="AZ269" s="281" t="str">
        <f t="shared" si="342"/>
        <v/>
      </c>
      <c r="BA269" s="280" t="str">
        <f t="shared" si="345"/>
        <v/>
      </c>
      <c r="BB269" s="281" t="str">
        <f t="shared" si="343"/>
        <v/>
      </c>
      <c r="BC269" s="280" t="str">
        <f t="shared" si="346"/>
        <v/>
      </c>
      <c r="BD269" s="281" t="str">
        <f t="shared" si="344"/>
        <v/>
      </c>
      <c r="BE269" s="280" t="str">
        <f t="shared" si="347"/>
        <v/>
      </c>
    </row>
    <row r="270" spans="1:57" ht="26.25" hidden="1" customHeight="1">
      <c r="A270" s="238">
        <v>135</v>
      </c>
      <c r="B270" s="363"/>
      <c r="C270" s="364"/>
      <c r="D270" s="281"/>
      <c r="E270" s="280"/>
      <c r="F270" s="281"/>
      <c r="G270" s="280"/>
      <c r="H270" s="281"/>
      <c r="I270" s="280"/>
      <c r="J270" s="281"/>
      <c r="K270" s="280"/>
      <c r="L270" s="281"/>
      <c r="M270" s="280"/>
      <c r="N270" s="281"/>
      <c r="O270" s="280"/>
      <c r="P270" s="281" t="str">
        <f t="shared" si="324"/>
        <v/>
      </c>
      <c r="Q270" s="280" t="str">
        <f t="shared" si="306"/>
        <v/>
      </c>
      <c r="R270" s="281" t="str">
        <f t="shared" si="325"/>
        <v/>
      </c>
      <c r="S270" s="280" t="str">
        <f t="shared" si="307"/>
        <v/>
      </c>
      <c r="T270" s="281" t="str">
        <f t="shared" si="326"/>
        <v/>
      </c>
      <c r="U270" s="280" t="str">
        <f t="shared" si="308"/>
        <v/>
      </c>
      <c r="V270" s="281" t="str">
        <f t="shared" si="327"/>
        <v/>
      </c>
      <c r="W270" s="280" t="str">
        <f t="shared" si="309"/>
        <v/>
      </c>
      <c r="X270" s="281" t="str">
        <f t="shared" si="328"/>
        <v/>
      </c>
      <c r="Y270" s="280" t="str">
        <f t="shared" si="310"/>
        <v/>
      </c>
      <c r="Z270" s="281" t="str">
        <f t="shared" si="329"/>
        <v/>
      </c>
      <c r="AA270" s="280" t="str">
        <f t="shared" si="311"/>
        <v/>
      </c>
      <c r="AB270" s="281" t="str">
        <f t="shared" si="330"/>
        <v/>
      </c>
      <c r="AC270" s="280" t="str">
        <f t="shared" si="312"/>
        <v/>
      </c>
      <c r="AD270" s="281" t="str">
        <f t="shared" si="331"/>
        <v/>
      </c>
      <c r="AE270" s="280" t="str">
        <f t="shared" si="313"/>
        <v/>
      </c>
      <c r="AF270" s="281" t="str">
        <f t="shared" si="332"/>
        <v/>
      </c>
      <c r="AG270" s="280" t="str">
        <f t="shared" si="314"/>
        <v/>
      </c>
      <c r="AH270" s="281" t="str">
        <f t="shared" si="333"/>
        <v/>
      </c>
      <c r="AI270" s="280" t="str">
        <f t="shared" si="315"/>
        <v/>
      </c>
      <c r="AJ270" s="281" t="str">
        <f t="shared" si="334"/>
        <v/>
      </c>
      <c r="AK270" s="280" t="str">
        <f t="shared" si="316"/>
        <v/>
      </c>
      <c r="AL270" s="281" t="str">
        <f t="shared" si="335"/>
        <v/>
      </c>
      <c r="AM270" s="280" t="str">
        <f t="shared" si="317"/>
        <v/>
      </c>
      <c r="AN270" s="281" t="str">
        <f t="shared" si="336"/>
        <v/>
      </c>
      <c r="AO270" s="280" t="str">
        <f t="shared" si="318"/>
        <v/>
      </c>
      <c r="AP270" s="281" t="str">
        <f t="shared" si="337"/>
        <v/>
      </c>
      <c r="AQ270" s="280" t="str">
        <f t="shared" si="319"/>
        <v/>
      </c>
      <c r="AR270" s="281" t="str">
        <f t="shared" si="338"/>
        <v/>
      </c>
      <c r="AS270" s="280" t="str">
        <f t="shared" si="320"/>
        <v/>
      </c>
      <c r="AT270" s="281" t="str">
        <f t="shared" si="339"/>
        <v/>
      </c>
      <c r="AU270" s="280" t="str">
        <f t="shared" si="321"/>
        <v/>
      </c>
      <c r="AV270" s="281" t="str">
        <f t="shared" si="340"/>
        <v/>
      </c>
      <c r="AW270" s="280" t="str">
        <f t="shared" si="322"/>
        <v/>
      </c>
      <c r="AX270" s="281" t="str">
        <f t="shared" si="341"/>
        <v/>
      </c>
      <c r="AY270" s="280" t="str">
        <f t="shared" si="323"/>
        <v/>
      </c>
      <c r="AZ270" s="281" t="str">
        <f t="shared" si="342"/>
        <v/>
      </c>
      <c r="BA270" s="280" t="str">
        <f t="shared" si="345"/>
        <v/>
      </c>
      <c r="BB270" s="281" t="str">
        <f t="shared" si="343"/>
        <v/>
      </c>
      <c r="BC270" s="280" t="str">
        <f t="shared" si="346"/>
        <v/>
      </c>
      <c r="BD270" s="281" t="str">
        <f t="shared" si="344"/>
        <v/>
      </c>
      <c r="BE270" s="280" t="str">
        <f t="shared" si="347"/>
        <v/>
      </c>
    </row>
    <row r="271" spans="1:57" ht="26.25" hidden="1" customHeight="1">
      <c r="A271" s="238">
        <v>136</v>
      </c>
      <c r="B271" s="363"/>
      <c r="C271" s="364"/>
      <c r="D271" s="281"/>
      <c r="E271" s="280"/>
      <c r="F271" s="281"/>
      <c r="G271" s="280"/>
      <c r="H271" s="281"/>
      <c r="I271" s="280"/>
      <c r="J271" s="281"/>
      <c r="K271" s="280"/>
      <c r="L271" s="281"/>
      <c r="M271" s="280"/>
      <c r="N271" s="281"/>
      <c r="O271" s="280"/>
      <c r="P271" s="281" t="str">
        <f t="shared" si="324"/>
        <v/>
      </c>
      <c r="Q271" s="280" t="str">
        <f t="shared" si="306"/>
        <v/>
      </c>
      <c r="R271" s="281" t="str">
        <f t="shared" si="325"/>
        <v/>
      </c>
      <c r="S271" s="280" t="str">
        <f t="shared" si="307"/>
        <v/>
      </c>
      <c r="T271" s="281" t="str">
        <f t="shared" si="326"/>
        <v/>
      </c>
      <c r="U271" s="280" t="str">
        <f t="shared" si="308"/>
        <v/>
      </c>
      <c r="V271" s="281" t="str">
        <f t="shared" si="327"/>
        <v/>
      </c>
      <c r="W271" s="280" t="str">
        <f t="shared" si="309"/>
        <v/>
      </c>
      <c r="X271" s="281" t="str">
        <f t="shared" si="328"/>
        <v/>
      </c>
      <c r="Y271" s="280" t="str">
        <f t="shared" si="310"/>
        <v/>
      </c>
      <c r="Z271" s="281" t="str">
        <f t="shared" si="329"/>
        <v/>
      </c>
      <c r="AA271" s="280" t="str">
        <f t="shared" si="311"/>
        <v/>
      </c>
      <c r="AB271" s="281" t="str">
        <f t="shared" si="330"/>
        <v/>
      </c>
      <c r="AC271" s="280" t="str">
        <f t="shared" si="312"/>
        <v/>
      </c>
      <c r="AD271" s="281" t="str">
        <f t="shared" si="331"/>
        <v/>
      </c>
      <c r="AE271" s="280" t="str">
        <f t="shared" si="313"/>
        <v/>
      </c>
      <c r="AF271" s="281" t="str">
        <f t="shared" si="332"/>
        <v/>
      </c>
      <c r="AG271" s="280" t="str">
        <f t="shared" si="314"/>
        <v/>
      </c>
      <c r="AH271" s="281" t="str">
        <f t="shared" si="333"/>
        <v/>
      </c>
      <c r="AI271" s="280" t="str">
        <f t="shared" si="315"/>
        <v/>
      </c>
      <c r="AJ271" s="281" t="str">
        <f t="shared" si="334"/>
        <v/>
      </c>
      <c r="AK271" s="280" t="str">
        <f t="shared" si="316"/>
        <v/>
      </c>
      <c r="AL271" s="281" t="str">
        <f t="shared" si="335"/>
        <v/>
      </c>
      <c r="AM271" s="280" t="str">
        <f t="shared" si="317"/>
        <v/>
      </c>
      <c r="AN271" s="281" t="str">
        <f t="shared" si="336"/>
        <v/>
      </c>
      <c r="AO271" s="280" t="str">
        <f t="shared" si="318"/>
        <v/>
      </c>
      <c r="AP271" s="281" t="str">
        <f t="shared" si="337"/>
        <v/>
      </c>
      <c r="AQ271" s="280" t="str">
        <f t="shared" si="319"/>
        <v/>
      </c>
      <c r="AR271" s="281" t="str">
        <f t="shared" si="338"/>
        <v/>
      </c>
      <c r="AS271" s="280" t="str">
        <f t="shared" si="320"/>
        <v/>
      </c>
      <c r="AT271" s="281" t="str">
        <f t="shared" si="339"/>
        <v/>
      </c>
      <c r="AU271" s="280" t="str">
        <f t="shared" si="321"/>
        <v/>
      </c>
      <c r="AV271" s="281" t="str">
        <f t="shared" si="340"/>
        <v/>
      </c>
      <c r="AW271" s="280" t="str">
        <f t="shared" si="322"/>
        <v/>
      </c>
      <c r="AX271" s="281" t="str">
        <f t="shared" si="341"/>
        <v/>
      </c>
      <c r="AY271" s="280" t="str">
        <f t="shared" si="323"/>
        <v/>
      </c>
      <c r="AZ271" s="281" t="str">
        <f t="shared" si="342"/>
        <v/>
      </c>
      <c r="BA271" s="280" t="str">
        <f t="shared" si="345"/>
        <v/>
      </c>
      <c r="BB271" s="281" t="str">
        <f t="shared" si="343"/>
        <v/>
      </c>
      <c r="BC271" s="280" t="str">
        <f t="shared" si="346"/>
        <v/>
      </c>
      <c r="BD271" s="281" t="str">
        <f t="shared" si="344"/>
        <v/>
      </c>
      <c r="BE271" s="280" t="str">
        <f t="shared" si="347"/>
        <v/>
      </c>
    </row>
    <row r="272" spans="1:57" ht="26.25" hidden="1" customHeight="1">
      <c r="A272" s="238">
        <v>137</v>
      </c>
      <c r="B272" s="363"/>
      <c r="C272" s="364"/>
      <c r="D272" s="281"/>
      <c r="E272" s="280"/>
      <c r="F272" s="281"/>
      <c r="G272" s="280"/>
      <c r="H272" s="281"/>
      <c r="I272" s="280"/>
      <c r="J272" s="281"/>
      <c r="K272" s="280"/>
      <c r="L272" s="281"/>
      <c r="M272" s="280"/>
      <c r="N272" s="281"/>
      <c r="O272" s="280"/>
      <c r="P272" s="281" t="str">
        <f t="shared" si="324"/>
        <v/>
      </c>
      <c r="Q272" s="280" t="str">
        <f t="shared" si="306"/>
        <v/>
      </c>
      <c r="R272" s="281" t="str">
        <f t="shared" si="325"/>
        <v/>
      </c>
      <c r="S272" s="280" t="str">
        <f t="shared" si="307"/>
        <v/>
      </c>
      <c r="T272" s="281" t="str">
        <f t="shared" si="326"/>
        <v/>
      </c>
      <c r="U272" s="280" t="str">
        <f t="shared" si="308"/>
        <v/>
      </c>
      <c r="V272" s="281" t="str">
        <f t="shared" si="327"/>
        <v/>
      </c>
      <c r="W272" s="280" t="str">
        <f t="shared" si="309"/>
        <v/>
      </c>
      <c r="X272" s="281" t="str">
        <f t="shared" si="328"/>
        <v/>
      </c>
      <c r="Y272" s="280" t="str">
        <f t="shared" si="310"/>
        <v/>
      </c>
      <c r="Z272" s="281" t="str">
        <f t="shared" si="329"/>
        <v/>
      </c>
      <c r="AA272" s="280" t="str">
        <f t="shared" si="311"/>
        <v/>
      </c>
      <c r="AB272" s="281" t="str">
        <f t="shared" si="330"/>
        <v/>
      </c>
      <c r="AC272" s="280" t="str">
        <f t="shared" si="312"/>
        <v/>
      </c>
      <c r="AD272" s="281" t="str">
        <f t="shared" si="331"/>
        <v/>
      </c>
      <c r="AE272" s="280" t="str">
        <f t="shared" si="313"/>
        <v/>
      </c>
      <c r="AF272" s="281" t="str">
        <f t="shared" si="332"/>
        <v/>
      </c>
      <c r="AG272" s="280" t="str">
        <f t="shared" si="314"/>
        <v/>
      </c>
      <c r="AH272" s="281" t="str">
        <f t="shared" si="333"/>
        <v/>
      </c>
      <c r="AI272" s="280" t="str">
        <f t="shared" si="315"/>
        <v/>
      </c>
      <c r="AJ272" s="281" t="str">
        <f t="shared" si="334"/>
        <v/>
      </c>
      <c r="AK272" s="280" t="str">
        <f t="shared" si="316"/>
        <v/>
      </c>
      <c r="AL272" s="281" t="str">
        <f t="shared" si="335"/>
        <v/>
      </c>
      <c r="AM272" s="280" t="str">
        <f t="shared" si="317"/>
        <v/>
      </c>
      <c r="AN272" s="281" t="str">
        <f t="shared" si="336"/>
        <v/>
      </c>
      <c r="AO272" s="280" t="str">
        <f t="shared" si="318"/>
        <v/>
      </c>
      <c r="AP272" s="281" t="str">
        <f t="shared" si="337"/>
        <v/>
      </c>
      <c r="AQ272" s="280" t="str">
        <f t="shared" si="319"/>
        <v/>
      </c>
      <c r="AR272" s="281" t="str">
        <f t="shared" si="338"/>
        <v/>
      </c>
      <c r="AS272" s="280" t="str">
        <f t="shared" si="320"/>
        <v/>
      </c>
      <c r="AT272" s="281" t="str">
        <f t="shared" si="339"/>
        <v/>
      </c>
      <c r="AU272" s="280" t="str">
        <f t="shared" si="321"/>
        <v/>
      </c>
      <c r="AV272" s="281" t="str">
        <f t="shared" si="340"/>
        <v/>
      </c>
      <c r="AW272" s="280" t="str">
        <f t="shared" si="322"/>
        <v/>
      </c>
      <c r="AX272" s="281" t="str">
        <f t="shared" si="341"/>
        <v/>
      </c>
      <c r="AY272" s="280" t="str">
        <f t="shared" si="323"/>
        <v/>
      </c>
      <c r="AZ272" s="281" t="str">
        <f t="shared" si="342"/>
        <v/>
      </c>
      <c r="BA272" s="280" t="str">
        <f t="shared" si="345"/>
        <v/>
      </c>
      <c r="BB272" s="281" t="str">
        <f t="shared" si="343"/>
        <v/>
      </c>
      <c r="BC272" s="280" t="str">
        <f t="shared" si="346"/>
        <v/>
      </c>
      <c r="BD272" s="281" t="str">
        <f t="shared" si="344"/>
        <v/>
      </c>
      <c r="BE272" s="280" t="str">
        <f t="shared" si="347"/>
        <v/>
      </c>
    </row>
    <row r="273" spans="1:57" ht="26.25" hidden="1" customHeight="1">
      <c r="A273" s="238">
        <v>138</v>
      </c>
      <c r="B273" s="363"/>
      <c r="C273" s="364"/>
      <c r="D273" s="281"/>
      <c r="E273" s="280"/>
      <c r="F273" s="281"/>
      <c r="G273" s="280"/>
      <c r="H273" s="281"/>
      <c r="I273" s="280"/>
      <c r="J273" s="281"/>
      <c r="K273" s="280"/>
      <c r="L273" s="281"/>
      <c r="M273" s="280"/>
      <c r="N273" s="281"/>
      <c r="O273" s="280"/>
      <c r="P273" s="281" t="str">
        <f t="shared" si="324"/>
        <v/>
      </c>
      <c r="Q273" s="280" t="str">
        <f t="shared" si="306"/>
        <v/>
      </c>
      <c r="R273" s="281" t="str">
        <f t="shared" si="325"/>
        <v/>
      </c>
      <c r="S273" s="280" t="str">
        <f t="shared" si="307"/>
        <v/>
      </c>
      <c r="T273" s="281" t="str">
        <f t="shared" si="326"/>
        <v/>
      </c>
      <c r="U273" s="280" t="str">
        <f t="shared" si="308"/>
        <v/>
      </c>
      <c r="V273" s="281" t="str">
        <f t="shared" si="327"/>
        <v/>
      </c>
      <c r="W273" s="280" t="str">
        <f t="shared" si="309"/>
        <v/>
      </c>
      <c r="X273" s="281" t="str">
        <f t="shared" si="328"/>
        <v/>
      </c>
      <c r="Y273" s="280" t="str">
        <f t="shared" si="310"/>
        <v/>
      </c>
      <c r="Z273" s="281" t="str">
        <f t="shared" si="329"/>
        <v/>
      </c>
      <c r="AA273" s="280" t="str">
        <f t="shared" si="311"/>
        <v/>
      </c>
      <c r="AB273" s="281" t="str">
        <f t="shared" si="330"/>
        <v/>
      </c>
      <c r="AC273" s="280" t="str">
        <f t="shared" si="312"/>
        <v/>
      </c>
      <c r="AD273" s="281" t="str">
        <f t="shared" si="331"/>
        <v/>
      </c>
      <c r="AE273" s="280" t="str">
        <f t="shared" si="313"/>
        <v/>
      </c>
      <c r="AF273" s="281" t="str">
        <f t="shared" si="332"/>
        <v/>
      </c>
      <c r="AG273" s="280" t="str">
        <f t="shared" si="314"/>
        <v/>
      </c>
      <c r="AH273" s="281" t="str">
        <f t="shared" si="333"/>
        <v/>
      </c>
      <c r="AI273" s="280" t="str">
        <f t="shared" si="315"/>
        <v/>
      </c>
      <c r="AJ273" s="281" t="str">
        <f t="shared" si="334"/>
        <v/>
      </c>
      <c r="AK273" s="280" t="str">
        <f t="shared" si="316"/>
        <v/>
      </c>
      <c r="AL273" s="281" t="str">
        <f t="shared" si="335"/>
        <v/>
      </c>
      <c r="AM273" s="280" t="str">
        <f t="shared" si="317"/>
        <v/>
      </c>
      <c r="AN273" s="281" t="str">
        <f t="shared" si="336"/>
        <v/>
      </c>
      <c r="AO273" s="280" t="str">
        <f t="shared" si="318"/>
        <v/>
      </c>
      <c r="AP273" s="281" t="str">
        <f t="shared" si="337"/>
        <v/>
      </c>
      <c r="AQ273" s="280" t="str">
        <f t="shared" si="319"/>
        <v/>
      </c>
      <c r="AR273" s="281" t="str">
        <f t="shared" si="338"/>
        <v/>
      </c>
      <c r="AS273" s="280" t="str">
        <f t="shared" si="320"/>
        <v/>
      </c>
      <c r="AT273" s="281" t="str">
        <f t="shared" si="339"/>
        <v/>
      </c>
      <c r="AU273" s="280" t="str">
        <f t="shared" si="321"/>
        <v/>
      </c>
      <c r="AV273" s="281" t="str">
        <f t="shared" si="340"/>
        <v/>
      </c>
      <c r="AW273" s="280" t="str">
        <f t="shared" si="322"/>
        <v/>
      </c>
      <c r="AX273" s="281" t="str">
        <f t="shared" si="341"/>
        <v/>
      </c>
      <c r="AY273" s="280" t="str">
        <f t="shared" si="323"/>
        <v/>
      </c>
      <c r="AZ273" s="281" t="str">
        <f t="shared" si="342"/>
        <v/>
      </c>
      <c r="BA273" s="280" t="str">
        <f t="shared" si="345"/>
        <v/>
      </c>
      <c r="BB273" s="281" t="str">
        <f t="shared" si="343"/>
        <v/>
      </c>
      <c r="BC273" s="280" t="str">
        <f t="shared" si="346"/>
        <v/>
      </c>
      <c r="BD273" s="281" t="str">
        <f t="shared" si="344"/>
        <v/>
      </c>
      <c r="BE273" s="280" t="str">
        <f t="shared" si="347"/>
        <v/>
      </c>
    </row>
    <row r="274" spans="1:57" ht="26.25" hidden="1" customHeight="1">
      <c r="A274" s="238">
        <v>139</v>
      </c>
      <c r="B274" s="363"/>
      <c r="C274" s="364"/>
      <c r="D274" s="281"/>
      <c r="E274" s="280"/>
      <c r="F274" s="281"/>
      <c r="G274" s="280"/>
      <c r="H274" s="281"/>
      <c r="I274" s="280"/>
      <c r="J274" s="281"/>
      <c r="K274" s="280"/>
      <c r="L274" s="281"/>
      <c r="M274" s="280"/>
      <c r="N274" s="281"/>
      <c r="O274" s="280"/>
      <c r="P274" s="281" t="str">
        <f t="shared" si="324"/>
        <v/>
      </c>
      <c r="Q274" s="280" t="str">
        <f t="shared" si="306"/>
        <v/>
      </c>
      <c r="R274" s="281" t="str">
        <f t="shared" si="325"/>
        <v/>
      </c>
      <c r="S274" s="280" t="str">
        <f t="shared" si="307"/>
        <v/>
      </c>
      <c r="T274" s="281" t="str">
        <f t="shared" si="326"/>
        <v/>
      </c>
      <c r="U274" s="280" t="str">
        <f t="shared" si="308"/>
        <v/>
      </c>
      <c r="V274" s="281" t="str">
        <f t="shared" si="327"/>
        <v/>
      </c>
      <c r="W274" s="280" t="str">
        <f t="shared" si="309"/>
        <v/>
      </c>
      <c r="X274" s="281" t="str">
        <f t="shared" si="328"/>
        <v/>
      </c>
      <c r="Y274" s="280" t="str">
        <f t="shared" si="310"/>
        <v/>
      </c>
      <c r="Z274" s="281" t="str">
        <f t="shared" si="329"/>
        <v/>
      </c>
      <c r="AA274" s="280" t="str">
        <f t="shared" si="311"/>
        <v/>
      </c>
      <c r="AB274" s="281" t="str">
        <f t="shared" si="330"/>
        <v/>
      </c>
      <c r="AC274" s="280" t="str">
        <f t="shared" si="312"/>
        <v/>
      </c>
      <c r="AD274" s="281" t="str">
        <f t="shared" si="331"/>
        <v/>
      </c>
      <c r="AE274" s="280" t="str">
        <f t="shared" si="313"/>
        <v/>
      </c>
      <c r="AF274" s="281" t="str">
        <f t="shared" si="332"/>
        <v/>
      </c>
      <c r="AG274" s="280" t="str">
        <f t="shared" si="314"/>
        <v/>
      </c>
      <c r="AH274" s="281" t="str">
        <f t="shared" si="333"/>
        <v/>
      </c>
      <c r="AI274" s="280" t="str">
        <f t="shared" si="315"/>
        <v/>
      </c>
      <c r="AJ274" s="281" t="str">
        <f t="shared" si="334"/>
        <v/>
      </c>
      <c r="AK274" s="280" t="str">
        <f t="shared" si="316"/>
        <v/>
      </c>
      <c r="AL274" s="281" t="str">
        <f t="shared" si="335"/>
        <v/>
      </c>
      <c r="AM274" s="280" t="str">
        <f t="shared" si="317"/>
        <v/>
      </c>
      <c r="AN274" s="281" t="str">
        <f t="shared" si="336"/>
        <v/>
      </c>
      <c r="AO274" s="280" t="str">
        <f t="shared" si="318"/>
        <v/>
      </c>
      <c r="AP274" s="281" t="str">
        <f t="shared" si="337"/>
        <v/>
      </c>
      <c r="AQ274" s="280" t="str">
        <f t="shared" si="319"/>
        <v/>
      </c>
      <c r="AR274" s="281" t="str">
        <f t="shared" si="338"/>
        <v/>
      </c>
      <c r="AS274" s="280" t="str">
        <f t="shared" si="320"/>
        <v/>
      </c>
      <c r="AT274" s="281" t="str">
        <f t="shared" si="339"/>
        <v/>
      </c>
      <c r="AU274" s="280" t="str">
        <f t="shared" si="321"/>
        <v/>
      </c>
      <c r="AV274" s="281" t="str">
        <f t="shared" si="340"/>
        <v/>
      </c>
      <c r="AW274" s="280" t="str">
        <f t="shared" si="322"/>
        <v/>
      </c>
      <c r="AX274" s="281" t="str">
        <f t="shared" si="341"/>
        <v/>
      </c>
      <c r="AY274" s="280" t="str">
        <f t="shared" si="323"/>
        <v/>
      </c>
      <c r="AZ274" s="281" t="str">
        <f t="shared" si="342"/>
        <v/>
      </c>
      <c r="BA274" s="280" t="str">
        <f t="shared" si="345"/>
        <v/>
      </c>
      <c r="BB274" s="281" t="str">
        <f t="shared" si="343"/>
        <v/>
      </c>
      <c r="BC274" s="280" t="str">
        <f t="shared" si="346"/>
        <v/>
      </c>
      <c r="BD274" s="281" t="str">
        <f t="shared" si="344"/>
        <v/>
      </c>
      <c r="BE274" s="280" t="str">
        <f t="shared" si="347"/>
        <v/>
      </c>
    </row>
    <row r="275" spans="1:57" ht="26.25" hidden="1" customHeight="1">
      <c r="A275" s="238">
        <v>140</v>
      </c>
      <c r="B275" s="363"/>
      <c r="C275" s="364"/>
      <c r="D275" s="281"/>
      <c r="E275" s="280"/>
      <c r="F275" s="281"/>
      <c r="G275" s="280"/>
      <c r="H275" s="281"/>
      <c r="I275" s="280"/>
      <c r="J275" s="281"/>
      <c r="K275" s="280"/>
      <c r="L275" s="281"/>
      <c r="M275" s="280"/>
      <c r="N275" s="281"/>
      <c r="O275" s="280"/>
      <c r="P275" s="281" t="str">
        <f t="shared" si="324"/>
        <v/>
      </c>
      <c r="Q275" s="280" t="str">
        <f t="shared" si="306"/>
        <v/>
      </c>
      <c r="R275" s="281" t="str">
        <f t="shared" si="325"/>
        <v/>
      </c>
      <c r="S275" s="280" t="str">
        <f t="shared" si="307"/>
        <v/>
      </c>
      <c r="T275" s="281" t="str">
        <f t="shared" si="326"/>
        <v/>
      </c>
      <c r="U275" s="280" t="str">
        <f t="shared" si="308"/>
        <v/>
      </c>
      <c r="V275" s="281" t="str">
        <f t="shared" si="327"/>
        <v/>
      </c>
      <c r="W275" s="280" t="str">
        <f t="shared" si="309"/>
        <v/>
      </c>
      <c r="X275" s="281" t="str">
        <f t="shared" si="328"/>
        <v/>
      </c>
      <c r="Y275" s="280" t="str">
        <f t="shared" si="310"/>
        <v/>
      </c>
      <c r="Z275" s="281" t="str">
        <f t="shared" si="329"/>
        <v/>
      </c>
      <c r="AA275" s="280" t="str">
        <f t="shared" si="311"/>
        <v/>
      </c>
      <c r="AB275" s="281" t="str">
        <f t="shared" si="330"/>
        <v/>
      </c>
      <c r="AC275" s="280" t="str">
        <f t="shared" si="312"/>
        <v/>
      </c>
      <c r="AD275" s="281" t="str">
        <f t="shared" si="331"/>
        <v/>
      </c>
      <c r="AE275" s="280" t="str">
        <f t="shared" si="313"/>
        <v/>
      </c>
      <c r="AF275" s="281" t="str">
        <f t="shared" si="332"/>
        <v/>
      </c>
      <c r="AG275" s="280" t="str">
        <f t="shared" si="314"/>
        <v/>
      </c>
      <c r="AH275" s="281" t="str">
        <f t="shared" si="333"/>
        <v/>
      </c>
      <c r="AI275" s="280" t="str">
        <f t="shared" si="315"/>
        <v/>
      </c>
      <c r="AJ275" s="281" t="str">
        <f t="shared" si="334"/>
        <v/>
      </c>
      <c r="AK275" s="280" t="str">
        <f t="shared" si="316"/>
        <v/>
      </c>
      <c r="AL275" s="281" t="str">
        <f t="shared" si="335"/>
        <v/>
      </c>
      <c r="AM275" s="280" t="str">
        <f t="shared" si="317"/>
        <v/>
      </c>
      <c r="AN275" s="281" t="str">
        <f t="shared" si="336"/>
        <v/>
      </c>
      <c r="AO275" s="280" t="str">
        <f t="shared" si="318"/>
        <v/>
      </c>
      <c r="AP275" s="281" t="str">
        <f t="shared" si="337"/>
        <v/>
      </c>
      <c r="AQ275" s="280" t="str">
        <f t="shared" si="319"/>
        <v/>
      </c>
      <c r="AR275" s="281" t="str">
        <f t="shared" si="338"/>
        <v/>
      </c>
      <c r="AS275" s="280" t="str">
        <f t="shared" si="320"/>
        <v/>
      </c>
      <c r="AT275" s="281" t="str">
        <f t="shared" si="339"/>
        <v/>
      </c>
      <c r="AU275" s="280" t="str">
        <f t="shared" si="321"/>
        <v/>
      </c>
      <c r="AV275" s="281" t="str">
        <f t="shared" si="340"/>
        <v/>
      </c>
      <c r="AW275" s="280" t="str">
        <f t="shared" si="322"/>
        <v/>
      </c>
      <c r="AX275" s="281" t="str">
        <f t="shared" si="341"/>
        <v/>
      </c>
      <c r="AY275" s="280" t="str">
        <f t="shared" si="323"/>
        <v/>
      </c>
      <c r="AZ275" s="281" t="str">
        <f t="shared" si="342"/>
        <v/>
      </c>
      <c r="BA275" s="280" t="str">
        <f t="shared" si="345"/>
        <v/>
      </c>
      <c r="BB275" s="281" t="str">
        <f t="shared" si="343"/>
        <v/>
      </c>
      <c r="BC275" s="280" t="str">
        <f t="shared" si="346"/>
        <v/>
      </c>
      <c r="BD275" s="281" t="str">
        <f t="shared" si="344"/>
        <v/>
      </c>
      <c r="BE275" s="280" t="str">
        <f t="shared" si="347"/>
        <v/>
      </c>
    </row>
    <row r="276" spans="1:57" ht="26.25" hidden="1" customHeight="1">
      <c r="A276" s="238">
        <v>141</v>
      </c>
      <c r="B276" s="363"/>
      <c r="C276" s="364"/>
      <c r="D276" s="281"/>
      <c r="E276" s="280"/>
      <c r="F276" s="281"/>
      <c r="G276" s="280"/>
      <c r="H276" s="281"/>
      <c r="I276" s="280"/>
      <c r="J276" s="281"/>
      <c r="K276" s="280"/>
      <c r="L276" s="281"/>
      <c r="M276" s="280"/>
      <c r="N276" s="281"/>
      <c r="O276" s="280"/>
      <c r="P276" s="281" t="str">
        <f t="shared" si="324"/>
        <v/>
      </c>
      <c r="Q276" s="280" t="str">
        <f t="shared" si="306"/>
        <v/>
      </c>
      <c r="R276" s="281" t="str">
        <f t="shared" si="325"/>
        <v/>
      </c>
      <c r="S276" s="280" t="str">
        <f t="shared" si="307"/>
        <v/>
      </c>
      <c r="T276" s="281" t="str">
        <f t="shared" si="326"/>
        <v/>
      </c>
      <c r="U276" s="280" t="str">
        <f t="shared" si="308"/>
        <v/>
      </c>
      <c r="V276" s="281" t="str">
        <f t="shared" si="327"/>
        <v/>
      </c>
      <c r="W276" s="280" t="str">
        <f t="shared" si="309"/>
        <v/>
      </c>
      <c r="X276" s="281" t="str">
        <f t="shared" si="328"/>
        <v/>
      </c>
      <c r="Y276" s="280" t="str">
        <f t="shared" si="310"/>
        <v/>
      </c>
      <c r="Z276" s="281" t="str">
        <f t="shared" si="329"/>
        <v/>
      </c>
      <c r="AA276" s="280" t="str">
        <f t="shared" si="311"/>
        <v/>
      </c>
      <c r="AB276" s="281" t="str">
        <f t="shared" si="330"/>
        <v/>
      </c>
      <c r="AC276" s="280" t="str">
        <f t="shared" si="312"/>
        <v/>
      </c>
      <c r="AD276" s="281" t="str">
        <f t="shared" si="331"/>
        <v/>
      </c>
      <c r="AE276" s="280" t="str">
        <f t="shared" si="313"/>
        <v/>
      </c>
      <c r="AF276" s="281" t="str">
        <f t="shared" si="332"/>
        <v/>
      </c>
      <c r="AG276" s="280" t="str">
        <f t="shared" si="314"/>
        <v/>
      </c>
      <c r="AH276" s="281" t="str">
        <f t="shared" si="333"/>
        <v/>
      </c>
      <c r="AI276" s="280" t="str">
        <f t="shared" si="315"/>
        <v/>
      </c>
      <c r="AJ276" s="281" t="str">
        <f t="shared" si="334"/>
        <v/>
      </c>
      <c r="AK276" s="280" t="str">
        <f t="shared" si="316"/>
        <v/>
      </c>
      <c r="AL276" s="281" t="str">
        <f t="shared" si="335"/>
        <v/>
      </c>
      <c r="AM276" s="280" t="str">
        <f t="shared" si="317"/>
        <v/>
      </c>
      <c r="AN276" s="281" t="str">
        <f t="shared" si="336"/>
        <v/>
      </c>
      <c r="AO276" s="280" t="str">
        <f t="shared" si="318"/>
        <v/>
      </c>
      <c r="AP276" s="281" t="str">
        <f t="shared" si="337"/>
        <v/>
      </c>
      <c r="AQ276" s="280" t="str">
        <f t="shared" si="319"/>
        <v/>
      </c>
      <c r="AR276" s="281" t="str">
        <f t="shared" si="338"/>
        <v/>
      </c>
      <c r="AS276" s="280" t="str">
        <f t="shared" si="320"/>
        <v/>
      </c>
      <c r="AT276" s="281" t="str">
        <f t="shared" si="339"/>
        <v/>
      </c>
      <c r="AU276" s="280" t="str">
        <f t="shared" si="321"/>
        <v/>
      </c>
      <c r="AV276" s="281" t="str">
        <f t="shared" si="340"/>
        <v/>
      </c>
      <c r="AW276" s="280" t="str">
        <f t="shared" si="322"/>
        <v/>
      </c>
      <c r="AX276" s="281" t="str">
        <f t="shared" si="341"/>
        <v/>
      </c>
      <c r="AY276" s="280" t="str">
        <f t="shared" si="323"/>
        <v/>
      </c>
      <c r="AZ276" s="281" t="str">
        <f t="shared" si="342"/>
        <v/>
      </c>
      <c r="BA276" s="280" t="str">
        <f t="shared" si="345"/>
        <v/>
      </c>
      <c r="BB276" s="281" t="str">
        <f t="shared" si="343"/>
        <v/>
      </c>
      <c r="BC276" s="280" t="str">
        <f t="shared" si="346"/>
        <v/>
      </c>
      <c r="BD276" s="281" t="str">
        <f t="shared" si="344"/>
        <v/>
      </c>
      <c r="BE276" s="280" t="str">
        <f t="shared" si="347"/>
        <v/>
      </c>
    </row>
    <row r="277" spans="1:57" ht="26.25" hidden="1" customHeight="1">
      <c r="A277" s="238">
        <v>142</v>
      </c>
      <c r="B277" s="363"/>
      <c r="C277" s="364"/>
      <c r="D277" s="281"/>
      <c r="E277" s="280"/>
      <c r="F277" s="281"/>
      <c r="G277" s="280"/>
      <c r="H277" s="281"/>
      <c r="I277" s="280"/>
      <c r="J277" s="281"/>
      <c r="K277" s="280"/>
      <c r="L277" s="281"/>
      <c r="M277" s="280"/>
      <c r="N277" s="281"/>
      <c r="O277" s="280"/>
      <c r="P277" s="281" t="str">
        <f t="shared" si="324"/>
        <v/>
      </c>
      <c r="Q277" s="280" t="str">
        <f t="shared" si="306"/>
        <v/>
      </c>
      <c r="R277" s="281" t="str">
        <f t="shared" si="325"/>
        <v/>
      </c>
      <c r="S277" s="280" t="str">
        <f t="shared" si="307"/>
        <v/>
      </c>
      <c r="T277" s="281" t="str">
        <f t="shared" si="326"/>
        <v/>
      </c>
      <c r="U277" s="280" t="str">
        <f t="shared" si="308"/>
        <v/>
      </c>
      <c r="V277" s="281" t="str">
        <f t="shared" si="327"/>
        <v/>
      </c>
      <c r="W277" s="280" t="str">
        <f t="shared" si="309"/>
        <v/>
      </c>
      <c r="X277" s="281" t="str">
        <f t="shared" si="328"/>
        <v/>
      </c>
      <c r="Y277" s="280" t="str">
        <f t="shared" si="310"/>
        <v/>
      </c>
      <c r="Z277" s="281" t="str">
        <f t="shared" si="329"/>
        <v/>
      </c>
      <c r="AA277" s="280" t="str">
        <f t="shared" si="311"/>
        <v/>
      </c>
      <c r="AB277" s="281" t="str">
        <f t="shared" si="330"/>
        <v/>
      </c>
      <c r="AC277" s="280" t="str">
        <f t="shared" si="312"/>
        <v/>
      </c>
      <c r="AD277" s="281" t="str">
        <f t="shared" si="331"/>
        <v/>
      </c>
      <c r="AE277" s="280" t="str">
        <f t="shared" si="313"/>
        <v/>
      </c>
      <c r="AF277" s="281" t="str">
        <f t="shared" si="332"/>
        <v/>
      </c>
      <c r="AG277" s="280" t="str">
        <f t="shared" si="314"/>
        <v/>
      </c>
      <c r="AH277" s="281" t="str">
        <f t="shared" si="333"/>
        <v/>
      </c>
      <c r="AI277" s="280" t="str">
        <f t="shared" si="315"/>
        <v/>
      </c>
      <c r="AJ277" s="281" t="str">
        <f t="shared" si="334"/>
        <v/>
      </c>
      <c r="AK277" s="280" t="str">
        <f t="shared" si="316"/>
        <v/>
      </c>
      <c r="AL277" s="281" t="str">
        <f t="shared" si="335"/>
        <v/>
      </c>
      <c r="AM277" s="280" t="str">
        <f t="shared" si="317"/>
        <v/>
      </c>
      <c r="AN277" s="281" t="str">
        <f t="shared" si="336"/>
        <v/>
      </c>
      <c r="AO277" s="280" t="str">
        <f t="shared" si="318"/>
        <v/>
      </c>
      <c r="AP277" s="281" t="str">
        <f t="shared" si="337"/>
        <v/>
      </c>
      <c r="AQ277" s="280" t="str">
        <f t="shared" si="319"/>
        <v/>
      </c>
      <c r="AR277" s="281" t="str">
        <f t="shared" si="338"/>
        <v/>
      </c>
      <c r="AS277" s="280" t="str">
        <f t="shared" si="320"/>
        <v/>
      </c>
      <c r="AT277" s="281" t="str">
        <f t="shared" si="339"/>
        <v/>
      </c>
      <c r="AU277" s="280" t="str">
        <f t="shared" si="321"/>
        <v/>
      </c>
      <c r="AV277" s="281" t="str">
        <f t="shared" si="340"/>
        <v/>
      </c>
      <c r="AW277" s="280" t="str">
        <f t="shared" si="322"/>
        <v/>
      </c>
      <c r="AX277" s="281" t="str">
        <f t="shared" si="341"/>
        <v/>
      </c>
      <c r="AY277" s="280" t="str">
        <f t="shared" si="323"/>
        <v/>
      </c>
      <c r="AZ277" s="281" t="str">
        <f t="shared" si="342"/>
        <v/>
      </c>
      <c r="BA277" s="280" t="str">
        <f t="shared" si="345"/>
        <v/>
      </c>
      <c r="BB277" s="281" t="str">
        <f t="shared" si="343"/>
        <v/>
      </c>
      <c r="BC277" s="280" t="str">
        <f t="shared" si="346"/>
        <v/>
      </c>
      <c r="BD277" s="281" t="str">
        <f t="shared" si="344"/>
        <v/>
      </c>
      <c r="BE277" s="280" t="str">
        <f t="shared" si="347"/>
        <v/>
      </c>
    </row>
    <row r="278" spans="1:57" ht="26.25" hidden="1" customHeight="1">
      <c r="A278" s="238">
        <v>143</v>
      </c>
      <c r="B278" s="363"/>
      <c r="C278" s="364"/>
      <c r="D278" s="281"/>
      <c r="E278" s="280"/>
      <c r="F278" s="281"/>
      <c r="G278" s="280"/>
      <c r="H278" s="281"/>
      <c r="I278" s="280"/>
      <c r="J278" s="281"/>
      <c r="K278" s="280"/>
      <c r="L278" s="281"/>
      <c r="M278" s="280"/>
      <c r="N278" s="281"/>
      <c r="O278" s="280"/>
      <c r="P278" s="281" t="str">
        <f t="shared" si="324"/>
        <v/>
      </c>
      <c r="Q278" s="280" t="str">
        <f t="shared" si="306"/>
        <v/>
      </c>
      <c r="R278" s="281" t="str">
        <f t="shared" si="325"/>
        <v/>
      </c>
      <c r="S278" s="280" t="str">
        <f t="shared" si="307"/>
        <v/>
      </c>
      <c r="T278" s="281" t="str">
        <f t="shared" si="326"/>
        <v/>
      </c>
      <c r="U278" s="280" t="str">
        <f t="shared" si="308"/>
        <v/>
      </c>
      <c r="V278" s="281" t="str">
        <f t="shared" si="327"/>
        <v/>
      </c>
      <c r="W278" s="280" t="str">
        <f t="shared" si="309"/>
        <v/>
      </c>
      <c r="X278" s="281" t="str">
        <f t="shared" si="328"/>
        <v/>
      </c>
      <c r="Y278" s="280" t="str">
        <f t="shared" si="310"/>
        <v/>
      </c>
      <c r="Z278" s="281" t="str">
        <f t="shared" si="329"/>
        <v/>
      </c>
      <c r="AA278" s="280" t="str">
        <f t="shared" si="311"/>
        <v/>
      </c>
      <c r="AB278" s="281" t="str">
        <f t="shared" si="330"/>
        <v/>
      </c>
      <c r="AC278" s="280" t="str">
        <f t="shared" si="312"/>
        <v/>
      </c>
      <c r="AD278" s="281" t="str">
        <f t="shared" si="331"/>
        <v/>
      </c>
      <c r="AE278" s="280" t="str">
        <f t="shared" si="313"/>
        <v/>
      </c>
      <c r="AF278" s="281" t="str">
        <f t="shared" si="332"/>
        <v/>
      </c>
      <c r="AG278" s="280" t="str">
        <f t="shared" si="314"/>
        <v/>
      </c>
      <c r="AH278" s="281" t="str">
        <f t="shared" si="333"/>
        <v/>
      </c>
      <c r="AI278" s="280" t="str">
        <f t="shared" si="315"/>
        <v/>
      </c>
      <c r="AJ278" s="281" t="str">
        <f t="shared" si="334"/>
        <v/>
      </c>
      <c r="AK278" s="280" t="str">
        <f t="shared" si="316"/>
        <v/>
      </c>
      <c r="AL278" s="281" t="str">
        <f t="shared" si="335"/>
        <v/>
      </c>
      <c r="AM278" s="280" t="str">
        <f t="shared" si="317"/>
        <v/>
      </c>
      <c r="AN278" s="281" t="str">
        <f t="shared" si="336"/>
        <v/>
      </c>
      <c r="AO278" s="280" t="str">
        <f t="shared" si="318"/>
        <v/>
      </c>
      <c r="AP278" s="281" t="str">
        <f t="shared" si="337"/>
        <v/>
      </c>
      <c r="AQ278" s="280" t="str">
        <f t="shared" si="319"/>
        <v/>
      </c>
      <c r="AR278" s="281" t="str">
        <f t="shared" si="338"/>
        <v/>
      </c>
      <c r="AS278" s="280" t="str">
        <f t="shared" si="320"/>
        <v/>
      </c>
      <c r="AT278" s="281" t="str">
        <f t="shared" si="339"/>
        <v/>
      </c>
      <c r="AU278" s="280" t="str">
        <f t="shared" si="321"/>
        <v/>
      </c>
      <c r="AV278" s="281" t="str">
        <f t="shared" si="340"/>
        <v/>
      </c>
      <c r="AW278" s="280" t="str">
        <f t="shared" si="322"/>
        <v/>
      </c>
      <c r="AX278" s="281" t="str">
        <f t="shared" si="341"/>
        <v/>
      </c>
      <c r="AY278" s="280" t="str">
        <f t="shared" si="323"/>
        <v/>
      </c>
      <c r="AZ278" s="281" t="str">
        <f t="shared" si="342"/>
        <v/>
      </c>
      <c r="BA278" s="280" t="str">
        <f t="shared" si="345"/>
        <v/>
      </c>
      <c r="BB278" s="281" t="str">
        <f t="shared" si="343"/>
        <v/>
      </c>
      <c r="BC278" s="280" t="str">
        <f t="shared" si="346"/>
        <v/>
      </c>
      <c r="BD278" s="281" t="str">
        <f t="shared" si="344"/>
        <v/>
      </c>
      <c r="BE278" s="280" t="str">
        <f t="shared" si="347"/>
        <v/>
      </c>
    </row>
    <row r="279" spans="1:57" ht="26.25" hidden="1" customHeight="1">
      <c r="A279" s="238">
        <v>144</v>
      </c>
      <c r="B279" s="363"/>
      <c r="C279" s="364"/>
      <c r="D279" s="281"/>
      <c r="E279" s="280"/>
      <c r="F279" s="281"/>
      <c r="G279" s="280"/>
      <c r="H279" s="281"/>
      <c r="I279" s="280"/>
      <c r="J279" s="281"/>
      <c r="K279" s="280"/>
      <c r="L279" s="281"/>
      <c r="M279" s="280"/>
      <c r="N279" s="281"/>
      <c r="O279" s="280"/>
      <c r="P279" s="281" t="str">
        <f t="shared" si="324"/>
        <v/>
      </c>
      <c r="Q279" s="280" t="str">
        <f t="shared" si="306"/>
        <v/>
      </c>
      <c r="R279" s="281" t="str">
        <f t="shared" si="325"/>
        <v/>
      </c>
      <c r="S279" s="280" t="str">
        <f t="shared" si="307"/>
        <v/>
      </c>
      <c r="T279" s="281" t="str">
        <f t="shared" si="326"/>
        <v/>
      </c>
      <c r="U279" s="280" t="str">
        <f t="shared" si="308"/>
        <v/>
      </c>
      <c r="V279" s="281" t="str">
        <f t="shared" si="327"/>
        <v/>
      </c>
      <c r="W279" s="280" t="str">
        <f t="shared" si="309"/>
        <v/>
      </c>
      <c r="X279" s="281" t="str">
        <f t="shared" si="328"/>
        <v/>
      </c>
      <c r="Y279" s="280" t="str">
        <f t="shared" si="310"/>
        <v/>
      </c>
      <c r="Z279" s="281" t="str">
        <f t="shared" si="329"/>
        <v/>
      </c>
      <c r="AA279" s="280" t="str">
        <f t="shared" si="311"/>
        <v/>
      </c>
      <c r="AB279" s="281" t="str">
        <f t="shared" si="330"/>
        <v/>
      </c>
      <c r="AC279" s="280" t="str">
        <f t="shared" si="312"/>
        <v/>
      </c>
      <c r="AD279" s="281" t="str">
        <f t="shared" si="331"/>
        <v/>
      </c>
      <c r="AE279" s="280" t="str">
        <f t="shared" si="313"/>
        <v/>
      </c>
      <c r="AF279" s="281" t="str">
        <f t="shared" si="332"/>
        <v/>
      </c>
      <c r="AG279" s="280" t="str">
        <f t="shared" si="314"/>
        <v/>
      </c>
      <c r="AH279" s="281" t="str">
        <f t="shared" si="333"/>
        <v/>
      </c>
      <c r="AI279" s="280" t="str">
        <f t="shared" si="315"/>
        <v/>
      </c>
      <c r="AJ279" s="281" t="str">
        <f t="shared" si="334"/>
        <v/>
      </c>
      <c r="AK279" s="280" t="str">
        <f t="shared" si="316"/>
        <v/>
      </c>
      <c r="AL279" s="281" t="str">
        <f t="shared" si="335"/>
        <v/>
      </c>
      <c r="AM279" s="280" t="str">
        <f t="shared" si="317"/>
        <v/>
      </c>
      <c r="AN279" s="281" t="str">
        <f t="shared" si="336"/>
        <v/>
      </c>
      <c r="AO279" s="280" t="str">
        <f t="shared" si="318"/>
        <v/>
      </c>
      <c r="AP279" s="281" t="str">
        <f t="shared" si="337"/>
        <v/>
      </c>
      <c r="AQ279" s="280" t="str">
        <f t="shared" si="319"/>
        <v/>
      </c>
      <c r="AR279" s="281" t="str">
        <f t="shared" si="338"/>
        <v/>
      </c>
      <c r="AS279" s="280" t="str">
        <f t="shared" si="320"/>
        <v/>
      </c>
      <c r="AT279" s="281" t="str">
        <f t="shared" si="339"/>
        <v/>
      </c>
      <c r="AU279" s="280" t="str">
        <f t="shared" si="321"/>
        <v/>
      </c>
      <c r="AV279" s="281" t="str">
        <f t="shared" si="340"/>
        <v/>
      </c>
      <c r="AW279" s="280" t="str">
        <f t="shared" si="322"/>
        <v/>
      </c>
      <c r="AX279" s="281" t="str">
        <f t="shared" si="341"/>
        <v/>
      </c>
      <c r="AY279" s="280" t="str">
        <f t="shared" si="323"/>
        <v/>
      </c>
      <c r="AZ279" s="281" t="str">
        <f t="shared" si="342"/>
        <v/>
      </c>
      <c r="BA279" s="280" t="str">
        <f t="shared" si="345"/>
        <v/>
      </c>
      <c r="BB279" s="281" t="str">
        <f t="shared" si="343"/>
        <v/>
      </c>
      <c r="BC279" s="280" t="str">
        <f t="shared" si="346"/>
        <v/>
      </c>
      <c r="BD279" s="281" t="str">
        <f t="shared" si="344"/>
        <v/>
      </c>
      <c r="BE279" s="280" t="str">
        <f t="shared" si="347"/>
        <v/>
      </c>
    </row>
    <row r="280" spans="1:57" ht="26.25" hidden="1" customHeight="1">
      <c r="A280" s="238">
        <v>145</v>
      </c>
      <c r="B280" s="363"/>
      <c r="C280" s="364"/>
      <c r="D280" s="281"/>
      <c r="E280" s="280"/>
      <c r="F280" s="281"/>
      <c r="G280" s="280"/>
      <c r="H280" s="281"/>
      <c r="I280" s="280"/>
      <c r="J280" s="281"/>
      <c r="K280" s="280"/>
      <c r="L280" s="281"/>
      <c r="M280" s="280"/>
      <c r="N280" s="281"/>
      <c r="O280" s="280"/>
      <c r="P280" s="281" t="str">
        <f t="shared" si="324"/>
        <v/>
      </c>
      <c r="Q280" s="280" t="str">
        <f t="shared" si="306"/>
        <v/>
      </c>
      <c r="R280" s="281" t="str">
        <f t="shared" si="325"/>
        <v/>
      </c>
      <c r="S280" s="280" t="str">
        <f t="shared" si="307"/>
        <v/>
      </c>
      <c r="T280" s="281" t="str">
        <f t="shared" si="326"/>
        <v/>
      </c>
      <c r="U280" s="280" t="str">
        <f t="shared" si="308"/>
        <v/>
      </c>
      <c r="V280" s="281" t="str">
        <f t="shared" si="327"/>
        <v/>
      </c>
      <c r="W280" s="280" t="str">
        <f t="shared" si="309"/>
        <v/>
      </c>
      <c r="X280" s="281" t="str">
        <f t="shared" si="328"/>
        <v/>
      </c>
      <c r="Y280" s="280" t="str">
        <f t="shared" si="310"/>
        <v/>
      </c>
      <c r="Z280" s="281" t="str">
        <f t="shared" si="329"/>
        <v/>
      </c>
      <c r="AA280" s="280" t="str">
        <f t="shared" si="311"/>
        <v/>
      </c>
      <c r="AB280" s="281" t="str">
        <f t="shared" si="330"/>
        <v/>
      </c>
      <c r="AC280" s="280" t="str">
        <f t="shared" si="312"/>
        <v/>
      </c>
      <c r="AD280" s="281" t="str">
        <f t="shared" si="331"/>
        <v/>
      </c>
      <c r="AE280" s="280" t="str">
        <f t="shared" si="313"/>
        <v/>
      </c>
      <c r="AF280" s="281" t="str">
        <f t="shared" si="332"/>
        <v/>
      </c>
      <c r="AG280" s="280" t="str">
        <f t="shared" si="314"/>
        <v/>
      </c>
      <c r="AH280" s="281" t="str">
        <f t="shared" si="333"/>
        <v/>
      </c>
      <c r="AI280" s="280" t="str">
        <f t="shared" si="315"/>
        <v/>
      </c>
      <c r="AJ280" s="281" t="str">
        <f t="shared" si="334"/>
        <v/>
      </c>
      <c r="AK280" s="280" t="str">
        <f t="shared" si="316"/>
        <v/>
      </c>
      <c r="AL280" s="281" t="str">
        <f t="shared" si="335"/>
        <v/>
      </c>
      <c r="AM280" s="280" t="str">
        <f t="shared" si="317"/>
        <v/>
      </c>
      <c r="AN280" s="281" t="str">
        <f t="shared" si="336"/>
        <v/>
      </c>
      <c r="AO280" s="280" t="str">
        <f t="shared" si="318"/>
        <v/>
      </c>
      <c r="AP280" s="281" t="str">
        <f t="shared" si="337"/>
        <v/>
      </c>
      <c r="AQ280" s="280" t="str">
        <f t="shared" si="319"/>
        <v/>
      </c>
      <c r="AR280" s="281" t="str">
        <f t="shared" si="338"/>
        <v/>
      </c>
      <c r="AS280" s="280" t="str">
        <f t="shared" si="320"/>
        <v/>
      </c>
      <c r="AT280" s="281" t="str">
        <f t="shared" si="339"/>
        <v/>
      </c>
      <c r="AU280" s="280" t="str">
        <f t="shared" si="321"/>
        <v/>
      </c>
      <c r="AV280" s="281" t="str">
        <f t="shared" si="340"/>
        <v/>
      </c>
      <c r="AW280" s="280" t="str">
        <f t="shared" si="322"/>
        <v/>
      </c>
      <c r="AX280" s="281" t="str">
        <f t="shared" si="341"/>
        <v/>
      </c>
      <c r="AY280" s="280" t="str">
        <f t="shared" si="323"/>
        <v/>
      </c>
      <c r="AZ280" s="281" t="str">
        <f t="shared" si="342"/>
        <v/>
      </c>
      <c r="BA280" s="280" t="str">
        <f t="shared" si="345"/>
        <v/>
      </c>
      <c r="BB280" s="281" t="str">
        <f t="shared" si="343"/>
        <v/>
      </c>
      <c r="BC280" s="280" t="str">
        <f t="shared" si="346"/>
        <v/>
      </c>
      <c r="BD280" s="281" t="str">
        <f t="shared" si="344"/>
        <v/>
      </c>
      <c r="BE280" s="280" t="str">
        <f t="shared" si="347"/>
        <v/>
      </c>
    </row>
    <row r="281" spans="1:57" ht="26.25" hidden="1" customHeight="1">
      <c r="A281" s="238">
        <v>146</v>
      </c>
      <c r="B281" s="363"/>
      <c r="C281" s="364"/>
      <c r="D281" s="281"/>
      <c r="E281" s="280"/>
      <c r="F281" s="281"/>
      <c r="G281" s="280"/>
      <c r="H281" s="281"/>
      <c r="I281" s="280"/>
      <c r="J281" s="281"/>
      <c r="K281" s="280"/>
      <c r="L281" s="281"/>
      <c r="M281" s="280"/>
      <c r="N281" s="281"/>
      <c r="O281" s="280"/>
      <c r="P281" s="281" t="str">
        <f t="shared" si="324"/>
        <v/>
      </c>
      <c r="Q281" s="280" t="str">
        <f t="shared" si="306"/>
        <v/>
      </c>
      <c r="R281" s="281" t="str">
        <f t="shared" si="325"/>
        <v/>
      </c>
      <c r="S281" s="280" t="str">
        <f t="shared" si="307"/>
        <v/>
      </c>
      <c r="T281" s="281" t="str">
        <f t="shared" si="326"/>
        <v/>
      </c>
      <c r="U281" s="280" t="str">
        <f t="shared" si="308"/>
        <v/>
      </c>
      <c r="V281" s="281" t="str">
        <f t="shared" si="327"/>
        <v/>
      </c>
      <c r="W281" s="280" t="str">
        <f t="shared" si="309"/>
        <v/>
      </c>
      <c r="X281" s="281" t="str">
        <f t="shared" si="328"/>
        <v/>
      </c>
      <c r="Y281" s="280" t="str">
        <f t="shared" si="310"/>
        <v/>
      </c>
      <c r="Z281" s="281" t="str">
        <f t="shared" si="329"/>
        <v/>
      </c>
      <c r="AA281" s="280" t="str">
        <f t="shared" si="311"/>
        <v/>
      </c>
      <c r="AB281" s="281" t="str">
        <f t="shared" si="330"/>
        <v/>
      </c>
      <c r="AC281" s="280" t="str">
        <f t="shared" si="312"/>
        <v/>
      </c>
      <c r="AD281" s="281" t="str">
        <f t="shared" si="331"/>
        <v/>
      </c>
      <c r="AE281" s="280" t="str">
        <f t="shared" si="313"/>
        <v/>
      </c>
      <c r="AF281" s="281" t="str">
        <f t="shared" si="332"/>
        <v/>
      </c>
      <c r="AG281" s="280" t="str">
        <f t="shared" si="314"/>
        <v/>
      </c>
      <c r="AH281" s="281" t="str">
        <f t="shared" si="333"/>
        <v/>
      </c>
      <c r="AI281" s="280" t="str">
        <f t="shared" si="315"/>
        <v/>
      </c>
      <c r="AJ281" s="281" t="str">
        <f t="shared" si="334"/>
        <v/>
      </c>
      <c r="AK281" s="280" t="str">
        <f t="shared" si="316"/>
        <v/>
      </c>
      <c r="AL281" s="281" t="str">
        <f t="shared" si="335"/>
        <v/>
      </c>
      <c r="AM281" s="280" t="str">
        <f t="shared" si="317"/>
        <v/>
      </c>
      <c r="AN281" s="281" t="str">
        <f t="shared" si="336"/>
        <v/>
      </c>
      <c r="AO281" s="280" t="str">
        <f t="shared" si="318"/>
        <v/>
      </c>
      <c r="AP281" s="281" t="str">
        <f t="shared" si="337"/>
        <v/>
      </c>
      <c r="AQ281" s="280" t="str">
        <f t="shared" si="319"/>
        <v/>
      </c>
      <c r="AR281" s="281" t="str">
        <f t="shared" si="338"/>
        <v/>
      </c>
      <c r="AS281" s="280" t="str">
        <f t="shared" si="320"/>
        <v/>
      </c>
      <c r="AT281" s="281" t="str">
        <f t="shared" si="339"/>
        <v/>
      </c>
      <c r="AU281" s="280" t="str">
        <f t="shared" si="321"/>
        <v/>
      </c>
      <c r="AV281" s="281" t="str">
        <f t="shared" si="340"/>
        <v/>
      </c>
      <c r="AW281" s="280" t="str">
        <f t="shared" si="322"/>
        <v/>
      </c>
      <c r="AX281" s="281" t="str">
        <f t="shared" si="341"/>
        <v/>
      </c>
      <c r="AY281" s="280" t="str">
        <f t="shared" si="323"/>
        <v/>
      </c>
      <c r="AZ281" s="281" t="str">
        <f t="shared" si="342"/>
        <v/>
      </c>
      <c r="BA281" s="280" t="str">
        <f t="shared" si="345"/>
        <v/>
      </c>
      <c r="BB281" s="281" t="str">
        <f t="shared" si="343"/>
        <v/>
      </c>
      <c r="BC281" s="280" t="str">
        <f t="shared" si="346"/>
        <v/>
      </c>
      <c r="BD281" s="281" t="str">
        <f t="shared" si="344"/>
        <v/>
      </c>
      <c r="BE281" s="280" t="str">
        <f t="shared" si="347"/>
        <v/>
      </c>
    </row>
    <row r="282" spans="1:57" ht="26.25" hidden="1" customHeight="1">
      <c r="A282" s="238">
        <v>147</v>
      </c>
      <c r="B282" s="363"/>
      <c r="C282" s="364"/>
      <c r="D282" s="281"/>
      <c r="E282" s="280"/>
      <c r="F282" s="281"/>
      <c r="G282" s="280"/>
      <c r="H282" s="281"/>
      <c r="I282" s="280"/>
      <c r="J282" s="281"/>
      <c r="K282" s="280"/>
      <c r="L282" s="281"/>
      <c r="M282" s="280"/>
      <c r="N282" s="281"/>
      <c r="O282" s="280"/>
      <c r="P282" s="281" t="str">
        <f t="shared" si="324"/>
        <v/>
      </c>
      <c r="Q282" s="280" t="str">
        <f t="shared" si="306"/>
        <v/>
      </c>
      <c r="R282" s="281" t="str">
        <f t="shared" si="325"/>
        <v/>
      </c>
      <c r="S282" s="280" t="str">
        <f t="shared" si="307"/>
        <v/>
      </c>
      <c r="T282" s="281" t="str">
        <f t="shared" si="326"/>
        <v/>
      </c>
      <c r="U282" s="280" t="str">
        <f t="shared" si="308"/>
        <v/>
      </c>
      <c r="V282" s="281" t="str">
        <f t="shared" si="327"/>
        <v/>
      </c>
      <c r="W282" s="280" t="str">
        <f t="shared" si="309"/>
        <v/>
      </c>
      <c r="X282" s="281" t="str">
        <f t="shared" si="328"/>
        <v/>
      </c>
      <c r="Y282" s="280" t="str">
        <f t="shared" si="310"/>
        <v/>
      </c>
      <c r="Z282" s="281" t="str">
        <f t="shared" si="329"/>
        <v/>
      </c>
      <c r="AA282" s="280" t="str">
        <f t="shared" si="311"/>
        <v/>
      </c>
      <c r="AB282" s="281" t="str">
        <f t="shared" si="330"/>
        <v/>
      </c>
      <c r="AC282" s="280" t="str">
        <f t="shared" si="312"/>
        <v/>
      </c>
      <c r="AD282" s="281" t="str">
        <f t="shared" si="331"/>
        <v/>
      </c>
      <c r="AE282" s="280" t="str">
        <f t="shared" si="313"/>
        <v/>
      </c>
      <c r="AF282" s="281" t="str">
        <f t="shared" si="332"/>
        <v/>
      </c>
      <c r="AG282" s="280" t="str">
        <f t="shared" si="314"/>
        <v/>
      </c>
      <c r="AH282" s="281" t="str">
        <f t="shared" si="333"/>
        <v/>
      </c>
      <c r="AI282" s="280" t="str">
        <f t="shared" si="315"/>
        <v/>
      </c>
      <c r="AJ282" s="281" t="str">
        <f t="shared" si="334"/>
        <v/>
      </c>
      <c r="AK282" s="280" t="str">
        <f t="shared" si="316"/>
        <v/>
      </c>
      <c r="AL282" s="281" t="str">
        <f t="shared" si="335"/>
        <v/>
      </c>
      <c r="AM282" s="280" t="str">
        <f t="shared" si="317"/>
        <v/>
      </c>
      <c r="AN282" s="281" t="str">
        <f t="shared" si="336"/>
        <v/>
      </c>
      <c r="AO282" s="280" t="str">
        <f t="shared" si="318"/>
        <v/>
      </c>
      <c r="AP282" s="281" t="str">
        <f t="shared" si="337"/>
        <v/>
      </c>
      <c r="AQ282" s="280" t="str">
        <f t="shared" si="319"/>
        <v/>
      </c>
      <c r="AR282" s="281" t="str">
        <f t="shared" si="338"/>
        <v/>
      </c>
      <c r="AS282" s="280" t="str">
        <f t="shared" si="320"/>
        <v/>
      </c>
      <c r="AT282" s="281" t="str">
        <f t="shared" si="339"/>
        <v/>
      </c>
      <c r="AU282" s="280" t="str">
        <f t="shared" si="321"/>
        <v/>
      </c>
      <c r="AV282" s="281" t="str">
        <f t="shared" si="340"/>
        <v/>
      </c>
      <c r="AW282" s="280" t="str">
        <f t="shared" si="322"/>
        <v/>
      </c>
      <c r="AX282" s="281" t="str">
        <f t="shared" si="341"/>
        <v/>
      </c>
      <c r="AY282" s="280" t="str">
        <f t="shared" si="323"/>
        <v/>
      </c>
      <c r="AZ282" s="281" t="str">
        <f t="shared" si="342"/>
        <v/>
      </c>
      <c r="BA282" s="280" t="str">
        <f t="shared" si="345"/>
        <v/>
      </c>
      <c r="BB282" s="281" t="str">
        <f t="shared" si="343"/>
        <v/>
      </c>
      <c r="BC282" s="280" t="str">
        <f t="shared" si="346"/>
        <v/>
      </c>
      <c r="BD282" s="281" t="str">
        <f t="shared" si="344"/>
        <v/>
      </c>
      <c r="BE282" s="280" t="str">
        <f t="shared" si="347"/>
        <v/>
      </c>
    </row>
    <row r="283" spans="1:57" ht="26.25" hidden="1" customHeight="1">
      <c r="A283" s="238">
        <v>148</v>
      </c>
      <c r="B283" s="363"/>
      <c r="C283" s="364"/>
      <c r="D283" s="281"/>
      <c r="E283" s="280"/>
      <c r="F283" s="281"/>
      <c r="G283" s="280"/>
      <c r="H283" s="281"/>
      <c r="I283" s="280"/>
      <c r="J283" s="281"/>
      <c r="K283" s="280"/>
      <c r="L283" s="281"/>
      <c r="M283" s="280"/>
      <c r="N283" s="281"/>
      <c r="O283" s="280"/>
      <c r="P283" s="281" t="str">
        <f t="shared" si="324"/>
        <v/>
      </c>
      <c r="Q283" s="280" t="str">
        <f t="shared" si="306"/>
        <v/>
      </c>
      <c r="R283" s="281" t="str">
        <f t="shared" si="325"/>
        <v/>
      </c>
      <c r="S283" s="280" t="str">
        <f t="shared" si="307"/>
        <v/>
      </c>
      <c r="T283" s="281" t="str">
        <f t="shared" si="326"/>
        <v/>
      </c>
      <c r="U283" s="280" t="str">
        <f t="shared" si="308"/>
        <v/>
      </c>
      <c r="V283" s="281" t="str">
        <f t="shared" si="327"/>
        <v/>
      </c>
      <c r="W283" s="280" t="str">
        <f t="shared" si="309"/>
        <v/>
      </c>
      <c r="X283" s="281" t="str">
        <f t="shared" si="328"/>
        <v/>
      </c>
      <c r="Y283" s="280" t="str">
        <f t="shared" si="310"/>
        <v/>
      </c>
      <c r="Z283" s="281" t="str">
        <f t="shared" si="329"/>
        <v/>
      </c>
      <c r="AA283" s="280" t="str">
        <f t="shared" si="311"/>
        <v/>
      </c>
      <c r="AB283" s="281" t="str">
        <f t="shared" si="330"/>
        <v/>
      </c>
      <c r="AC283" s="280" t="str">
        <f t="shared" si="312"/>
        <v/>
      </c>
      <c r="AD283" s="281" t="str">
        <f t="shared" si="331"/>
        <v/>
      </c>
      <c r="AE283" s="280" t="str">
        <f t="shared" si="313"/>
        <v/>
      </c>
      <c r="AF283" s="281" t="str">
        <f t="shared" si="332"/>
        <v/>
      </c>
      <c r="AG283" s="280" t="str">
        <f t="shared" si="314"/>
        <v/>
      </c>
      <c r="AH283" s="281" t="str">
        <f t="shared" si="333"/>
        <v/>
      </c>
      <c r="AI283" s="280" t="str">
        <f t="shared" si="315"/>
        <v/>
      </c>
      <c r="AJ283" s="281" t="str">
        <f t="shared" si="334"/>
        <v/>
      </c>
      <c r="AK283" s="280" t="str">
        <f t="shared" si="316"/>
        <v/>
      </c>
      <c r="AL283" s="281" t="str">
        <f t="shared" si="335"/>
        <v/>
      </c>
      <c r="AM283" s="280" t="str">
        <f t="shared" si="317"/>
        <v/>
      </c>
      <c r="AN283" s="281" t="str">
        <f t="shared" si="336"/>
        <v/>
      </c>
      <c r="AO283" s="280" t="str">
        <f t="shared" si="318"/>
        <v/>
      </c>
      <c r="AP283" s="281" t="str">
        <f t="shared" si="337"/>
        <v/>
      </c>
      <c r="AQ283" s="280" t="str">
        <f t="shared" si="319"/>
        <v/>
      </c>
      <c r="AR283" s="281" t="str">
        <f t="shared" si="338"/>
        <v/>
      </c>
      <c r="AS283" s="280" t="str">
        <f t="shared" si="320"/>
        <v/>
      </c>
      <c r="AT283" s="281" t="str">
        <f t="shared" si="339"/>
        <v/>
      </c>
      <c r="AU283" s="280" t="str">
        <f t="shared" si="321"/>
        <v/>
      </c>
      <c r="AV283" s="281" t="str">
        <f t="shared" si="340"/>
        <v/>
      </c>
      <c r="AW283" s="280" t="str">
        <f t="shared" si="322"/>
        <v/>
      </c>
      <c r="AX283" s="281" t="str">
        <f t="shared" si="341"/>
        <v/>
      </c>
      <c r="AY283" s="280" t="str">
        <f t="shared" si="323"/>
        <v/>
      </c>
      <c r="AZ283" s="281" t="str">
        <f t="shared" si="342"/>
        <v/>
      </c>
      <c r="BA283" s="280" t="str">
        <f t="shared" si="345"/>
        <v/>
      </c>
      <c r="BB283" s="281" t="str">
        <f t="shared" si="343"/>
        <v/>
      </c>
      <c r="BC283" s="280" t="str">
        <f t="shared" si="346"/>
        <v/>
      </c>
      <c r="BD283" s="281" t="str">
        <f t="shared" si="344"/>
        <v/>
      </c>
      <c r="BE283" s="280" t="str">
        <f t="shared" si="347"/>
        <v/>
      </c>
    </row>
    <row r="284" spans="1:57" ht="26.25" hidden="1" customHeight="1">
      <c r="A284" s="238">
        <v>149</v>
      </c>
      <c r="B284" s="363"/>
      <c r="C284" s="364"/>
      <c r="D284" s="281"/>
      <c r="E284" s="280"/>
      <c r="F284" s="281"/>
      <c r="G284" s="280"/>
      <c r="H284" s="281"/>
      <c r="I284" s="280"/>
      <c r="J284" s="281"/>
      <c r="K284" s="280"/>
      <c r="L284" s="281"/>
      <c r="M284" s="280"/>
      <c r="N284" s="281"/>
      <c r="O284" s="280"/>
      <c r="P284" s="281" t="str">
        <f t="shared" si="324"/>
        <v/>
      </c>
      <c r="Q284" s="280" t="str">
        <f t="shared" si="306"/>
        <v/>
      </c>
      <c r="R284" s="281" t="str">
        <f t="shared" si="325"/>
        <v/>
      </c>
      <c r="S284" s="280" t="str">
        <f t="shared" si="307"/>
        <v/>
      </c>
      <c r="T284" s="281" t="str">
        <f t="shared" si="326"/>
        <v/>
      </c>
      <c r="U284" s="280" t="str">
        <f t="shared" si="308"/>
        <v/>
      </c>
      <c r="V284" s="281" t="str">
        <f t="shared" si="327"/>
        <v/>
      </c>
      <c r="W284" s="280" t="str">
        <f t="shared" si="309"/>
        <v/>
      </c>
      <c r="X284" s="281" t="str">
        <f t="shared" si="328"/>
        <v/>
      </c>
      <c r="Y284" s="280" t="str">
        <f t="shared" si="310"/>
        <v/>
      </c>
      <c r="Z284" s="281" t="str">
        <f t="shared" si="329"/>
        <v/>
      </c>
      <c r="AA284" s="280" t="str">
        <f t="shared" si="311"/>
        <v/>
      </c>
      <c r="AB284" s="281" t="str">
        <f t="shared" si="330"/>
        <v/>
      </c>
      <c r="AC284" s="280" t="str">
        <f t="shared" si="312"/>
        <v/>
      </c>
      <c r="AD284" s="281" t="str">
        <f t="shared" si="331"/>
        <v/>
      </c>
      <c r="AE284" s="280" t="str">
        <f t="shared" si="313"/>
        <v/>
      </c>
      <c r="AF284" s="281" t="str">
        <f t="shared" si="332"/>
        <v/>
      </c>
      <c r="AG284" s="280" t="str">
        <f t="shared" si="314"/>
        <v/>
      </c>
      <c r="AH284" s="281" t="str">
        <f t="shared" si="333"/>
        <v/>
      </c>
      <c r="AI284" s="280" t="str">
        <f t="shared" si="315"/>
        <v/>
      </c>
      <c r="AJ284" s="281" t="str">
        <f t="shared" si="334"/>
        <v/>
      </c>
      <c r="AK284" s="280" t="str">
        <f t="shared" si="316"/>
        <v/>
      </c>
      <c r="AL284" s="281" t="str">
        <f t="shared" si="335"/>
        <v/>
      </c>
      <c r="AM284" s="280" t="str">
        <f t="shared" si="317"/>
        <v/>
      </c>
      <c r="AN284" s="281" t="str">
        <f t="shared" si="336"/>
        <v/>
      </c>
      <c r="AO284" s="280" t="str">
        <f t="shared" si="318"/>
        <v/>
      </c>
      <c r="AP284" s="281" t="str">
        <f t="shared" si="337"/>
        <v/>
      </c>
      <c r="AQ284" s="280" t="str">
        <f t="shared" si="319"/>
        <v/>
      </c>
      <c r="AR284" s="281" t="str">
        <f t="shared" si="338"/>
        <v/>
      </c>
      <c r="AS284" s="280" t="str">
        <f t="shared" si="320"/>
        <v/>
      </c>
      <c r="AT284" s="281" t="str">
        <f t="shared" si="339"/>
        <v/>
      </c>
      <c r="AU284" s="280" t="str">
        <f t="shared" si="321"/>
        <v/>
      </c>
      <c r="AV284" s="281" t="str">
        <f t="shared" si="340"/>
        <v/>
      </c>
      <c r="AW284" s="280" t="str">
        <f t="shared" si="322"/>
        <v/>
      </c>
      <c r="AX284" s="281" t="str">
        <f t="shared" si="341"/>
        <v/>
      </c>
      <c r="AY284" s="280" t="str">
        <f t="shared" si="323"/>
        <v/>
      </c>
      <c r="AZ284" s="281" t="str">
        <f t="shared" si="342"/>
        <v/>
      </c>
      <c r="BA284" s="280" t="str">
        <f t="shared" si="345"/>
        <v/>
      </c>
      <c r="BB284" s="281" t="str">
        <f t="shared" si="343"/>
        <v/>
      </c>
      <c r="BC284" s="280" t="str">
        <f t="shared" si="346"/>
        <v/>
      </c>
      <c r="BD284" s="281" t="str">
        <f t="shared" si="344"/>
        <v/>
      </c>
      <c r="BE284" s="280" t="str">
        <f t="shared" si="347"/>
        <v/>
      </c>
    </row>
    <row r="285" spans="1:57" ht="26.25" hidden="1" customHeight="1">
      <c r="A285" s="238">
        <v>150</v>
      </c>
      <c r="B285" s="363"/>
      <c r="C285" s="364"/>
      <c r="D285" s="281"/>
      <c r="E285" s="280"/>
      <c r="F285" s="281"/>
      <c r="G285" s="280"/>
      <c r="H285" s="281"/>
      <c r="I285" s="280"/>
      <c r="J285" s="281"/>
      <c r="K285" s="280"/>
      <c r="L285" s="281"/>
      <c r="M285" s="280"/>
      <c r="N285" s="281"/>
      <c r="O285" s="280"/>
      <c r="P285" s="281" t="str">
        <f t="shared" si="324"/>
        <v/>
      </c>
      <c r="Q285" s="280" t="str">
        <f t="shared" si="306"/>
        <v/>
      </c>
      <c r="R285" s="281" t="str">
        <f t="shared" si="325"/>
        <v/>
      </c>
      <c r="S285" s="280" t="str">
        <f t="shared" si="307"/>
        <v/>
      </c>
      <c r="T285" s="281" t="str">
        <f t="shared" si="326"/>
        <v/>
      </c>
      <c r="U285" s="280" t="str">
        <f t="shared" si="308"/>
        <v/>
      </c>
      <c r="V285" s="281" t="str">
        <f t="shared" si="327"/>
        <v/>
      </c>
      <c r="W285" s="280" t="str">
        <f t="shared" si="309"/>
        <v/>
      </c>
      <c r="X285" s="281" t="str">
        <f t="shared" si="328"/>
        <v/>
      </c>
      <c r="Y285" s="280" t="str">
        <f t="shared" si="310"/>
        <v/>
      </c>
      <c r="Z285" s="281" t="str">
        <f t="shared" si="329"/>
        <v/>
      </c>
      <c r="AA285" s="280" t="str">
        <f t="shared" si="311"/>
        <v/>
      </c>
      <c r="AB285" s="281" t="str">
        <f t="shared" si="330"/>
        <v/>
      </c>
      <c r="AC285" s="280" t="str">
        <f t="shared" si="312"/>
        <v/>
      </c>
      <c r="AD285" s="281" t="str">
        <f t="shared" si="331"/>
        <v/>
      </c>
      <c r="AE285" s="280" t="str">
        <f t="shared" si="313"/>
        <v/>
      </c>
      <c r="AF285" s="281" t="str">
        <f t="shared" si="332"/>
        <v/>
      </c>
      <c r="AG285" s="280" t="str">
        <f t="shared" si="314"/>
        <v/>
      </c>
      <c r="AH285" s="281" t="str">
        <f t="shared" si="333"/>
        <v/>
      </c>
      <c r="AI285" s="280" t="str">
        <f t="shared" si="315"/>
        <v/>
      </c>
      <c r="AJ285" s="281" t="str">
        <f t="shared" si="334"/>
        <v/>
      </c>
      <c r="AK285" s="280" t="str">
        <f t="shared" si="316"/>
        <v/>
      </c>
      <c r="AL285" s="281" t="str">
        <f t="shared" si="335"/>
        <v/>
      </c>
      <c r="AM285" s="280" t="str">
        <f t="shared" si="317"/>
        <v/>
      </c>
      <c r="AN285" s="281" t="str">
        <f t="shared" si="336"/>
        <v/>
      </c>
      <c r="AO285" s="280" t="str">
        <f t="shared" si="318"/>
        <v/>
      </c>
      <c r="AP285" s="281" t="str">
        <f t="shared" si="337"/>
        <v/>
      </c>
      <c r="AQ285" s="280" t="str">
        <f t="shared" si="319"/>
        <v/>
      </c>
      <c r="AR285" s="281" t="str">
        <f t="shared" si="338"/>
        <v/>
      </c>
      <c r="AS285" s="280" t="str">
        <f t="shared" si="320"/>
        <v/>
      </c>
      <c r="AT285" s="281" t="str">
        <f t="shared" si="339"/>
        <v/>
      </c>
      <c r="AU285" s="280" t="str">
        <f t="shared" si="321"/>
        <v/>
      </c>
      <c r="AV285" s="281" t="str">
        <f t="shared" si="340"/>
        <v/>
      </c>
      <c r="AW285" s="280" t="str">
        <f t="shared" si="322"/>
        <v/>
      </c>
      <c r="AX285" s="281" t="str">
        <f t="shared" si="341"/>
        <v/>
      </c>
      <c r="AY285" s="280" t="str">
        <f t="shared" si="323"/>
        <v/>
      </c>
      <c r="AZ285" s="281" t="str">
        <f t="shared" si="342"/>
        <v/>
      </c>
      <c r="BA285" s="280" t="str">
        <f t="shared" si="345"/>
        <v/>
      </c>
      <c r="BB285" s="281" t="str">
        <f t="shared" si="343"/>
        <v/>
      </c>
      <c r="BC285" s="280" t="str">
        <f t="shared" si="346"/>
        <v/>
      </c>
      <c r="BD285" s="281" t="str">
        <f t="shared" si="344"/>
        <v/>
      </c>
      <c r="BE285" s="280" t="str">
        <f t="shared" si="347"/>
        <v/>
      </c>
    </row>
    <row r="286" spans="1:57" ht="26.25" hidden="1" customHeight="1">
      <c r="A286" s="238">
        <v>151</v>
      </c>
      <c r="B286" s="363"/>
      <c r="C286" s="364"/>
      <c r="D286" s="281"/>
      <c r="E286" s="280"/>
      <c r="F286" s="281"/>
      <c r="G286" s="280"/>
      <c r="H286" s="281"/>
      <c r="I286" s="280"/>
      <c r="J286" s="281"/>
      <c r="K286" s="280"/>
      <c r="L286" s="281"/>
      <c r="M286" s="280"/>
      <c r="N286" s="281"/>
      <c r="O286" s="280"/>
      <c r="P286" s="281" t="str">
        <f t="shared" si="324"/>
        <v/>
      </c>
      <c r="Q286" s="280" t="str">
        <f t="shared" si="306"/>
        <v/>
      </c>
      <c r="R286" s="281" t="str">
        <f t="shared" si="325"/>
        <v/>
      </c>
      <c r="S286" s="280" t="str">
        <f t="shared" si="307"/>
        <v/>
      </c>
      <c r="T286" s="281" t="str">
        <f t="shared" si="326"/>
        <v/>
      </c>
      <c r="U286" s="280" t="str">
        <f t="shared" si="308"/>
        <v/>
      </c>
      <c r="V286" s="281" t="str">
        <f t="shared" si="327"/>
        <v/>
      </c>
      <c r="W286" s="280" t="str">
        <f t="shared" si="309"/>
        <v/>
      </c>
      <c r="X286" s="281" t="str">
        <f t="shared" si="328"/>
        <v/>
      </c>
      <c r="Y286" s="280" t="str">
        <f t="shared" si="310"/>
        <v/>
      </c>
      <c r="Z286" s="281" t="str">
        <f t="shared" si="329"/>
        <v/>
      </c>
      <c r="AA286" s="280" t="str">
        <f t="shared" si="311"/>
        <v/>
      </c>
      <c r="AB286" s="281" t="str">
        <f t="shared" si="330"/>
        <v/>
      </c>
      <c r="AC286" s="280" t="str">
        <f t="shared" si="312"/>
        <v/>
      </c>
      <c r="AD286" s="281" t="str">
        <f t="shared" si="331"/>
        <v/>
      </c>
      <c r="AE286" s="280" t="str">
        <f t="shared" si="313"/>
        <v/>
      </c>
      <c r="AF286" s="281" t="str">
        <f t="shared" si="332"/>
        <v/>
      </c>
      <c r="AG286" s="280" t="str">
        <f t="shared" si="314"/>
        <v/>
      </c>
      <c r="AH286" s="281" t="str">
        <f t="shared" si="333"/>
        <v/>
      </c>
      <c r="AI286" s="280" t="str">
        <f t="shared" si="315"/>
        <v/>
      </c>
      <c r="AJ286" s="281" t="str">
        <f t="shared" si="334"/>
        <v/>
      </c>
      <c r="AK286" s="280" t="str">
        <f t="shared" si="316"/>
        <v/>
      </c>
      <c r="AL286" s="281" t="str">
        <f t="shared" si="335"/>
        <v/>
      </c>
      <c r="AM286" s="280" t="str">
        <f t="shared" si="317"/>
        <v/>
      </c>
      <c r="AN286" s="281" t="str">
        <f t="shared" si="336"/>
        <v/>
      </c>
      <c r="AO286" s="280" t="str">
        <f t="shared" si="318"/>
        <v/>
      </c>
      <c r="AP286" s="281" t="str">
        <f t="shared" si="337"/>
        <v/>
      </c>
      <c r="AQ286" s="280" t="str">
        <f t="shared" si="319"/>
        <v/>
      </c>
      <c r="AR286" s="281" t="str">
        <f t="shared" si="338"/>
        <v/>
      </c>
      <c r="AS286" s="280" t="str">
        <f t="shared" si="320"/>
        <v/>
      </c>
      <c r="AT286" s="281" t="str">
        <f t="shared" si="339"/>
        <v/>
      </c>
      <c r="AU286" s="280" t="str">
        <f t="shared" si="321"/>
        <v/>
      </c>
      <c r="AV286" s="281" t="str">
        <f t="shared" si="340"/>
        <v/>
      </c>
      <c r="AW286" s="280" t="str">
        <f t="shared" si="322"/>
        <v/>
      </c>
      <c r="AX286" s="281" t="str">
        <f t="shared" si="341"/>
        <v/>
      </c>
      <c r="AY286" s="280" t="str">
        <f t="shared" si="323"/>
        <v/>
      </c>
      <c r="AZ286" s="281" t="str">
        <f t="shared" si="342"/>
        <v/>
      </c>
      <c r="BA286" s="280" t="str">
        <f t="shared" si="345"/>
        <v/>
      </c>
      <c r="BB286" s="281" t="str">
        <f t="shared" si="343"/>
        <v/>
      </c>
      <c r="BC286" s="280" t="str">
        <f t="shared" si="346"/>
        <v/>
      </c>
      <c r="BD286" s="281" t="str">
        <f t="shared" si="344"/>
        <v/>
      </c>
      <c r="BE286" s="280" t="str">
        <f t="shared" si="347"/>
        <v/>
      </c>
    </row>
    <row r="287" spans="1:57" ht="26.25" hidden="1" customHeight="1">
      <c r="A287" s="238">
        <v>152</v>
      </c>
      <c r="B287" s="363"/>
      <c r="C287" s="364"/>
      <c r="D287" s="281"/>
      <c r="E287" s="280"/>
      <c r="F287" s="281"/>
      <c r="G287" s="280"/>
      <c r="H287" s="281"/>
      <c r="I287" s="280"/>
      <c r="J287" s="281"/>
      <c r="K287" s="280"/>
      <c r="L287" s="281"/>
      <c r="M287" s="280"/>
      <c r="N287" s="281"/>
      <c r="O287" s="280"/>
      <c r="P287" s="281" t="str">
        <f t="shared" si="324"/>
        <v/>
      </c>
      <c r="Q287" s="280" t="str">
        <f t="shared" si="306"/>
        <v/>
      </c>
      <c r="R287" s="281" t="str">
        <f t="shared" si="325"/>
        <v/>
      </c>
      <c r="S287" s="280" t="str">
        <f t="shared" si="307"/>
        <v/>
      </c>
      <c r="T287" s="281" t="str">
        <f t="shared" si="326"/>
        <v/>
      </c>
      <c r="U287" s="280" t="str">
        <f t="shared" si="308"/>
        <v/>
      </c>
      <c r="V287" s="281" t="str">
        <f t="shared" si="327"/>
        <v/>
      </c>
      <c r="W287" s="280" t="str">
        <f t="shared" si="309"/>
        <v/>
      </c>
      <c r="X287" s="281" t="str">
        <f t="shared" si="328"/>
        <v/>
      </c>
      <c r="Y287" s="280" t="str">
        <f t="shared" si="310"/>
        <v/>
      </c>
      <c r="Z287" s="281" t="str">
        <f t="shared" si="329"/>
        <v/>
      </c>
      <c r="AA287" s="280" t="str">
        <f t="shared" si="311"/>
        <v/>
      </c>
      <c r="AB287" s="281" t="str">
        <f t="shared" si="330"/>
        <v/>
      </c>
      <c r="AC287" s="280" t="str">
        <f t="shared" si="312"/>
        <v/>
      </c>
      <c r="AD287" s="281" t="str">
        <f t="shared" si="331"/>
        <v/>
      </c>
      <c r="AE287" s="280" t="str">
        <f t="shared" si="313"/>
        <v/>
      </c>
      <c r="AF287" s="281" t="str">
        <f t="shared" si="332"/>
        <v/>
      </c>
      <c r="AG287" s="280" t="str">
        <f t="shared" si="314"/>
        <v/>
      </c>
      <c r="AH287" s="281" t="str">
        <f t="shared" si="333"/>
        <v/>
      </c>
      <c r="AI287" s="280" t="str">
        <f t="shared" si="315"/>
        <v/>
      </c>
      <c r="AJ287" s="281" t="str">
        <f t="shared" si="334"/>
        <v/>
      </c>
      <c r="AK287" s="280" t="str">
        <f t="shared" si="316"/>
        <v/>
      </c>
      <c r="AL287" s="281" t="str">
        <f t="shared" si="335"/>
        <v/>
      </c>
      <c r="AM287" s="280" t="str">
        <f t="shared" si="317"/>
        <v/>
      </c>
      <c r="AN287" s="281" t="str">
        <f t="shared" si="336"/>
        <v/>
      </c>
      <c r="AO287" s="280" t="str">
        <f t="shared" si="318"/>
        <v/>
      </c>
      <c r="AP287" s="281" t="str">
        <f t="shared" si="337"/>
        <v/>
      </c>
      <c r="AQ287" s="280" t="str">
        <f t="shared" si="319"/>
        <v/>
      </c>
      <c r="AR287" s="281" t="str">
        <f t="shared" si="338"/>
        <v/>
      </c>
      <c r="AS287" s="280" t="str">
        <f t="shared" si="320"/>
        <v/>
      </c>
      <c r="AT287" s="281" t="str">
        <f t="shared" si="339"/>
        <v/>
      </c>
      <c r="AU287" s="280" t="str">
        <f t="shared" si="321"/>
        <v/>
      </c>
      <c r="AV287" s="281" t="str">
        <f t="shared" si="340"/>
        <v/>
      </c>
      <c r="AW287" s="280" t="str">
        <f t="shared" si="322"/>
        <v/>
      </c>
      <c r="AX287" s="281" t="str">
        <f t="shared" si="341"/>
        <v/>
      </c>
      <c r="AY287" s="280" t="str">
        <f t="shared" si="323"/>
        <v/>
      </c>
      <c r="AZ287" s="281" t="str">
        <f t="shared" si="342"/>
        <v/>
      </c>
      <c r="BA287" s="280" t="str">
        <f t="shared" si="345"/>
        <v/>
      </c>
      <c r="BB287" s="281" t="str">
        <f t="shared" si="343"/>
        <v/>
      </c>
      <c r="BC287" s="280" t="str">
        <f t="shared" si="346"/>
        <v/>
      </c>
      <c r="BD287" s="281" t="str">
        <f t="shared" si="344"/>
        <v/>
      </c>
      <c r="BE287" s="280" t="str">
        <f t="shared" si="347"/>
        <v/>
      </c>
    </row>
    <row r="288" spans="1:57" ht="26.25" hidden="1" customHeight="1">
      <c r="A288" s="238">
        <v>153</v>
      </c>
      <c r="B288" s="363"/>
      <c r="C288" s="364"/>
      <c r="D288" s="281"/>
      <c r="E288" s="280"/>
      <c r="F288" s="281"/>
      <c r="G288" s="280"/>
      <c r="H288" s="281"/>
      <c r="I288" s="280"/>
      <c r="J288" s="281"/>
      <c r="K288" s="280"/>
      <c r="L288" s="281"/>
      <c r="M288" s="280"/>
      <c r="N288" s="281"/>
      <c r="O288" s="280"/>
      <c r="P288" s="281" t="str">
        <f t="shared" si="324"/>
        <v/>
      </c>
      <c r="Q288" s="280" t="str">
        <f t="shared" si="306"/>
        <v/>
      </c>
      <c r="R288" s="281" t="str">
        <f t="shared" si="325"/>
        <v/>
      </c>
      <c r="S288" s="280" t="str">
        <f t="shared" si="307"/>
        <v/>
      </c>
      <c r="T288" s="281" t="str">
        <f t="shared" si="326"/>
        <v/>
      </c>
      <c r="U288" s="280" t="str">
        <f t="shared" si="308"/>
        <v/>
      </c>
      <c r="V288" s="281" t="str">
        <f t="shared" si="327"/>
        <v/>
      </c>
      <c r="W288" s="280" t="str">
        <f t="shared" si="309"/>
        <v/>
      </c>
      <c r="X288" s="281" t="str">
        <f t="shared" si="328"/>
        <v/>
      </c>
      <c r="Y288" s="280" t="str">
        <f t="shared" si="310"/>
        <v/>
      </c>
      <c r="Z288" s="281" t="str">
        <f t="shared" si="329"/>
        <v/>
      </c>
      <c r="AA288" s="280" t="str">
        <f t="shared" si="311"/>
        <v/>
      </c>
      <c r="AB288" s="281" t="str">
        <f t="shared" si="330"/>
        <v/>
      </c>
      <c r="AC288" s="280" t="str">
        <f t="shared" si="312"/>
        <v/>
      </c>
      <c r="AD288" s="281" t="str">
        <f t="shared" si="331"/>
        <v/>
      </c>
      <c r="AE288" s="280" t="str">
        <f t="shared" si="313"/>
        <v/>
      </c>
      <c r="AF288" s="281" t="str">
        <f t="shared" si="332"/>
        <v/>
      </c>
      <c r="AG288" s="280" t="str">
        <f t="shared" si="314"/>
        <v/>
      </c>
      <c r="AH288" s="281" t="str">
        <f t="shared" si="333"/>
        <v/>
      </c>
      <c r="AI288" s="280" t="str">
        <f t="shared" si="315"/>
        <v/>
      </c>
      <c r="AJ288" s="281" t="str">
        <f t="shared" si="334"/>
        <v/>
      </c>
      <c r="AK288" s="280" t="str">
        <f t="shared" si="316"/>
        <v/>
      </c>
      <c r="AL288" s="281" t="str">
        <f t="shared" si="335"/>
        <v/>
      </c>
      <c r="AM288" s="280" t="str">
        <f t="shared" si="317"/>
        <v/>
      </c>
      <c r="AN288" s="281" t="str">
        <f t="shared" si="336"/>
        <v/>
      </c>
      <c r="AO288" s="280" t="str">
        <f t="shared" si="318"/>
        <v/>
      </c>
      <c r="AP288" s="281" t="str">
        <f t="shared" si="337"/>
        <v/>
      </c>
      <c r="AQ288" s="280" t="str">
        <f t="shared" si="319"/>
        <v/>
      </c>
      <c r="AR288" s="281" t="str">
        <f t="shared" si="338"/>
        <v/>
      </c>
      <c r="AS288" s="280" t="str">
        <f t="shared" si="320"/>
        <v/>
      </c>
      <c r="AT288" s="281" t="str">
        <f t="shared" si="339"/>
        <v/>
      </c>
      <c r="AU288" s="280" t="str">
        <f t="shared" si="321"/>
        <v/>
      </c>
      <c r="AV288" s="281" t="str">
        <f t="shared" si="340"/>
        <v/>
      </c>
      <c r="AW288" s="280" t="str">
        <f t="shared" si="322"/>
        <v/>
      </c>
      <c r="AX288" s="281" t="str">
        <f t="shared" si="341"/>
        <v/>
      </c>
      <c r="AY288" s="280" t="str">
        <f t="shared" si="323"/>
        <v/>
      </c>
      <c r="AZ288" s="281" t="str">
        <f t="shared" si="342"/>
        <v/>
      </c>
      <c r="BA288" s="280" t="str">
        <f t="shared" si="345"/>
        <v/>
      </c>
      <c r="BB288" s="281" t="str">
        <f t="shared" si="343"/>
        <v/>
      </c>
      <c r="BC288" s="280" t="str">
        <f t="shared" si="346"/>
        <v/>
      </c>
      <c r="BD288" s="281" t="str">
        <f t="shared" si="344"/>
        <v/>
      </c>
      <c r="BE288" s="280" t="str">
        <f t="shared" si="347"/>
        <v/>
      </c>
    </row>
    <row r="289" spans="1:57" ht="26.25" hidden="1" customHeight="1">
      <c r="A289" s="238">
        <v>154</v>
      </c>
      <c r="B289" s="363"/>
      <c r="C289" s="364"/>
      <c r="D289" s="281"/>
      <c r="E289" s="280"/>
      <c r="F289" s="281"/>
      <c r="G289" s="280"/>
      <c r="H289" s="281"/>
      <c r="I289" s="280"/>
      <c r="J289" s="281"/>
      <c r="K289" s="280"/>
      <c r="L289" s="281"/>
      <c r="M289" s="280"/>
      <c r="N289" s="281"/>
      <c r="O289" s="280"/>
      <c r="P289" s="281" t="str">
        <f t="shared" si="324"/>
        <v/>
      </c>
      <c r="Q289" s="280" t="str">
        <f t="shared" si="306"/>
        <v/>
      </c>
      <c r="R289" s="281" t="str">
        <f t="shared" si="325"/>
        <v/>
      </c>
      <c r="S289" s="280" t="str">
        <f t="shared" si="307"/>
        <v/>
      </c>
      <c r="T289" s="281" t="str">
        <f t="shared" si="326"/>
        <v/>
      </c>
      <c r="U289" s="280" t="str">
        <f t="shared" si="308"/>
        <v/>
      </c>
      <c r="V289" s="281" t="str">
        <f t="shared" si="327"/>
        <v/>
      </c>
      <c r="W289" s="280" t="str">
        <f t="shared" si="309"/>
        <v/>
      </c>
      <c r="X289" s="281" t="str">
        <f t="shared" si="328"/>
        <v/>
      </c>
      <c r="Y289" s="280" t="str">
        <f t="shared" si="310"/>
        <v/>
      </c>
      <c r="Z289" s="281" t="str">
        <f t="shared" si="329"/>
        <v/>
      </c>
      <c r="AA289" s="280" t="str">
        <f t="shared" si="311"/>
        <v/>
      </c>
      <c r="AB289" s="281" t="str">
        <f t="shared" si="330"/>
        <v/>
      </c>
      <c r="AC289" s="280" t="str">
        <f t="shared" si="312"/>
        <v/>
      </c>
      <c r="AD289" s="281" t="str">
        <f t="shared" si="331"/>
        <v/>
      </c>
      <c r="AE289" s="280" t="str">
        <f t="shared" si="313"/>
        <v/>
      </c>
      <c r="AF289" s="281" t="str">
        <f t="shared" si="332"/>
        <v/>
      </c>
      <c r="AG289" s="280" t="str">
        <f t="shared" si="314"/>
        <v/>
      </c>
      <c r="AH289" s="281" t="str">
        <f t="shared" si="333"/>
        <v/>
      </c>
      <c r="AI289" s="280" t="str">
        <f t="shared" si="315"/>
        <v/>
      </c>
      <c r="AJ289" s="281" t="str">
        <f t="shared" si="334"/>
        <v/>
      </c>
      <c r="AK289" s="280" t="str">
        <f t="shared" si="316"/>
        <v/>
      </c>
      <c r="AL289" s="281" t="str">
        <f t="shared" si="335"/>
        <v/>
      </c>
      <c r="AM289" s="280" t="str">
        <f t="shared" si="317"/>
        <v/>
      </c>
      <c r="AN289" s="281" t="str">
        <f t="shared" si="336"/>
        <v/>
      </c>
      <c r="AO289" s="280" t="str">
        <f t="shared" si="318"/>
        <v/>
      </c>
      <c r="AP289" s="281" t="str">
        <f t="shared" si="337"/>
        <v/>
      </c>
      <c r="AQ289" s="280" t="str">
        <f t="shared" si="319"/>
        <v/>
      </c>
      <c r="AR289" s="281" t="str">
        <f t="shared" si="338"/>
        <v/>
      </c>
      <c r="AS289" s="280" t="str">
        <f t="shared" si="320"/>
        <v/>
      </c>
      <c r="AT289" s="281" t="str">
        <f t="shared" si="339"/>
        <v/>
      </c>
      <c r="AU289" s="280" t="str">
        <f t="shared" si="321"/>
        <v/>
      </c>
      <c r="AV289" s="281" t="str">
        <f t="shared" si="340"/>
        <v/>
      </c>
      <c r="AW289" s="280" t="str">
        <f t="shared" si="322"/>
        <v/>
      </c>
      <c r="AX289" s="281" t="str">
        <f t="shared" si="341"/>
        <v/>
      </c>
      <c r="AY289" s="280" t="str">
        <f t="shared" si="323"/>
        <v/>
      </c>
      <c r="AZ289" s="281" t="str">
        <f t="shared" si="342"/>
        <v/>
      </c>
      <c r="BA289" s="280" t="str">
        <f t="shared" si="345"/>
        <v/>
      </c>
      <c r="BB289" s="281" t="str">
        <f t="shared" si="343"/>
        <v/>
      </c>
      <c r="BC289" s="280" t="str">
        <f t="shared" si="346"/>
        <v/>
      </c>
      <c r="BD289" s="281" t="str">
        <f t="shared" si="344"/>
        <v/>
      </c>
      <c r="BE289" s="280" t="str">
        <f t="shared" si="347"/>
        <v/>
      </c>
    </row>
    <row r="290" spans="1:57" ht="26.25" hidden="1" customHeight="1">
      <c r="A290" s="238">
        <v>155</v>
      </c>
      <c r="B290" s="363"/>
      <c r="C290" s="364"/>
      <c r="D290" s="281"/>
      <c r="E290" s="280"/>
      <c r="F290" s="281"/>
      <c r="G290" s="280"/>
      <c r="H290" s="281"/>
      <c r="I290" s="280"/>
      <c r="J290" s="281"/>
      <c r="K290" s="280"/>
      <c r="L290" s="281"/>
      <c r="M290" s="280"/>
      <c r="N290" s="281"/>
      <c r="O290" s="280"/>
      <c r="P290" s="281" t="str">
        <f t="shared" si="324"/>
        <v/>
      </c>
      <c r="Q290" s="280" t="str">
        <f t="shared" ref="Q290:Q337" si="348">IF($B290="","",IF(P290="","",IF($L$4="Media aritmética",(P290&lt;=$C290)*($H$5/$C$5)+(P290&gt;$C290)*0,IF(AND(ROUND(AVERAGE($D290,$F290,$H290,$J290,$L290,$N290,$P290,$R290,$T290,$V290,$X290,$Z290,$AB290,$AD290,$AF290,$AH290,$AJ290,AL290,AN290,AP290,AR290,AT290,AV290,AX290,AZ290,BB290,BD290,BF290,BH290,BJ290),2)-$C290/2&lt;=P290,(ROUND(AVERAGE($D290,$F290,$H290,$J290,$L290,$N290,$P290,$R290,$T290,$V290,$X290,$Z290,$AB290,$AD290,$AF290,$AH290,$AJ290,AL290,AN290,AP290,AR290,AT290,AV290,AX290,AZ290,BB290,BD290,BF290,BH290,BJ290),2)+$C290/2&gt;P290)),($H$5/$C$5),0))))</f>
        <v/>
      </c>
      <c r="R290" s="281" t="str">
        <f t="shared" si="325"/>
        <v/>
      </c>
      <c r="S290" s="280" t="str">
        <f t="shared" ref="S290:S337" si="349">IF($B290="","",IF(R290="","",IF($L$4="Media aritmética",(R290&lt;=$C290)*($H$5/$C$5)+(R290&gt;$C290)*0,IF(AND(ROUND(AVERAGE($D290,$F290,$H290,$J290,$L290,$N290,$P290,$R290,$T290,$V290,$X290,$Z290,$AB290,$AD290,$AF290,$AH290,$AJ290,AL290,AN290,AP290,AR290,AT290,AV290,AX290,AZ290,BB290,BD290,BF290,BH290,BJ290),2)-$C290/2&lt;=R290,(ROUND(AVERAGE($D290,$F290,$H290,$J290,$L290,$N290,$P290,$R290,$T290,$V290,$X290,$Z290,$AB290,$AD290,$AF290,$AH290,$AJ290,AL290,AN290,AP290,AR290,AT290,AV290,AX290,AZ290,BB290,BD290,BF290,BH290,BJ290),2)+$C290/2&gt;R290)),($H$5/$C$5),0))))</f>
        <v/>
      </c>
      <c r="T290" s="281" t="str">
        <f t="shared" si="326"/>
        <v/>
      </c>
      <c r="U290" s="280" t="str">
        <f t="shared" ref="U290:U337" si="350">IF($B290="","",IF(T290="","",IF($L$4="Media aritmética",(T290&lt;=$C290)*($H$5/$C$5)+(T290&gt;$C290)*0,IF(AND(ROUND(AVERAGE($D290,$F290,$H290,$J290,$L290,$N290,$P290,$R290,$T290,$V290,$X290,$Z290,$AB290,$AD290,$AF290,$AH290,$AJ290,AL290,AN290,AP290,AR290,AT290,AV290,AX290,AZ290,BB290,BD290,BF290,BH290,BJ290),2)-$C290/2&lt;=T290,(ROUND(AVERAGE($D290,$F290,$H290,$J290,$L290,$N290,$P290,$R290,$T290,$V290,$X290,$Z290,$AB290,$AD290,$AF290,$AH290,$AJ290,AL290,AN290,AP290,AR290,AT290,AV290,AX290,AZ290,BB290,BD290,BF290,BH290,BJ290),2)+$C290/2&gt;T290)),($H$5/$C$5),0))))</f>
        <v/>
      </c>
      <c r="V290" s="281" t="str">
        <f t="shared" si="327"/>
        <v/>
      </c>
      <c r="W290" s="280" t="str">
        <f t="shared" ref="W290:W337" si="351">IF($B290="","",IF(V290="","",IF($L$4="Media aritmética",(V290&lt;=$C290)*($H$5/$C$5)+(V290&gt;$C290)*0,IF(AND(ROUND(AVERAGE($D290,$F290,$H290,$J290,$L290,$N290,$P290,$R290,$T290,$V290,$X290,$Z290,$AB290,$AD290,$AF290,$AH290,$AJ290,AL290,AN290,AP290,AR290,AT290,AV290,AX290,AZ290,BB290,BD290,BF290,BH290,BJ290),2)-$C290/2&lt;=V290,(ROUND(AVERAGE($D290,$F290,$H290,$J290,$L290,$N290,$P290,$R290,$T290,$V290,$X290,$Z290,$AB290,$AD290,$AF290,$AH290,$AJ290,AL290,AN290,AP290,AR290,AT290,AV290,AX290,AZ290,BB290,BD290,BF290,BH290,BJ290),2)+$C290/2&gt;V290)),($H$5/$C$5),0))))</f>
        <v/>
      </c>
      <c r="X290" s="281" t="str">
        <f t="shared" si="328"/>
        <v/>
      </c>
      <c r="Y290" s="280" t="str">
        <f t="shared" ref="Y290:Y337" si="352">IF($B290="","",IF(X290="","",IF($L$4="Media aritmética",(X290&lt;=$C290)*($H$5/$C$5)+(X290&gt;$C290)*0,IF(AND(ROUND(AVERAGE($D290,$F290,$H290,$J290,$L290,$N290,$P290,$R290,$T290,$V290,$X290,$Z290,$AB290,$AD290,$AF290,$AH290,$AJ290,AL290,AN290,AP290,AR290,AT290,AV290,AX290,AZ290,BB290,BD290,BF290,BH290,BJ290),2)-$C290/2&lt;=X290,(ROUND(AVERAGE($D290,$F290,$H290,$J290,$L290,$N290,$P290,$R290,$T290,$V290,$X290,$Z290,$AB290,$AD290,$AF290,$AH290,$AJ290,AL290,AN290,AP290,AR290,AT290,AV290,AX290,AZ290,BB290,BD290,BF290,BH290,BJ290),2)+$C290/2&gt;X290)),($H$5/$C$5),0))))</f>
        <v/>
      </c>
      <c r="Z290" s="281" t="str">
        <f t="shared" si="329"/>
        <v/>
      </c>
      <c r="AA290" s="280" t="str">
        <f t="shared" ref="AA290:AA337" si="353">IF($B290="","",IF(Z290="","",IF($L$4="Media aritmética",(Z290&lt;=$C290)*($H$5/$C$5)+(Z290&gt;$C290)*0,IF(AND(ROUND(AVERAGE($D290,$F290,$H290,$J290,$L290,$N290,$P290,$R290,$T290,$V290,$X290,$Z290,$AB290,$AD290,$AF290,$AH290,$AJ290,AL290,AN290,AP290,AR290,AT290,AV290,AX290,AZ290,BB290,BD290,BF290,BH290,BJ290),2)-$C290/2&lt;=Z290,(ROUND(AVERAGE($D290,$F290,$H290,$J290,$L290,$N290,$P290,$R290,$T290,$V290,$X290,$Z290,$AB290,$AD290,$AF290,$AH290,$AJ290,AL290,AN290,AP290,AR290,AT290,AV290,AX290,AZ290,BB290,BD290,BF290,BH290,BJ290),2)+$C290/2&gt;Z290)),($H$5/$C$5),0))))</f>
        <v/>
      </c>
      <c r="AB290" s="281" t="str">
        <f t="shared" si="330"/>
        <v/>
      </c>
      <c r="AC290" s="280" t="str">
        <f t="shared" ref="AC290:AC337" si="354">IF($B290="","",IF(AB290="","",IF($L$4="Media aritmética",(AB290&lt;=$C290)*($H$5/$C$5)+(AB290&gt;$C290)*0,IF(AND(ROUND(AVERAGE($D290,$F290,$H290,$J290,$L290,$N290,$P290,$R290,$T290,$V290,$X290,$Z290,$AB290,$AD290,$AF290,$AH290,$AJ290,AL290,AN290,AP290,AR290,AT290,AV290,AX290,AZ290,BB290,BD290,BF290,BH290,BJ290),2)-$C290/2&lt;=AB290,(ROUND(AVERAGE($D290,$F290,$H290,$J290,$L290,$N290,$P290,$R290,$T290,$V290,$X290,$Z290,$AB290,$AD290,$AF290,$AH290,$AJ290,AL290,AN290,AP290,AR290,AT290,AV290,AX290,AZ290,BB290,BD290,BF290,BH290,BJ290),2)+$C290/2&gt;AB290)),($H$5/$C$5),0))))</f>
        <v/>
      </c>
      <c r="AD290" s="281" t="str">
        <f t="shared" si="331"/>
        <v/>
      </c>
      <c r="AE290" s="280" t="str">
        <f t="shared" ref="AE290:AE337" si="355">IF($B290="","",IF(AD290="","",IF($L$4="Media aritmética",(AD290&lt;=$C290)*($H$5/$C$5)+(AD290&gt;$C290)*0,IF(AND(ROUND(AVERAGE($D290,$F290,$H290,$J290,$L290,$N290,$P290,$R290,$T290,$V290,$X290,$Z290,$AB290,$AD290,$AF290,$AH290,$AJ290,AL290,AN290,AP290,AR290,AT290,AV290,AX290,AZ290,BB290,BD290,BF290,BH290,BJ290),2)-$C290/2&lt;=AD290,(ROUND(AVERAGE($D290,$F290,$H290,$J290,$L290,$N290,$P290,$R290,$T290,$V290,$X290,$Z290,$AB290,$AD290,$AF290,$AH290,$AJ290,AL290,AN290,AP290,AR290,AT290,AV290,AX290,AZ290,BB290,BD290,BF290,BH290,BJ290),2)+$C290/2&gt;AD290)),($H$5/$C$5),0))))</f>
        <v/>
      </c>
      <c r="AF290" s="281" t="str">
        <f t="shared" si="332"/>
        <v/>
      </c>
      <c r="AG290" s="280" t="str">
        <f t="shared" ref="AG290:AG337" si="356">IF($B290="","",IF(AF290="","",IF($L$4="Media aritmética",(AF290&lt;=$C290)*($H$5/$C$5)+(AF290&gt;$C290)*0,IF(AND(ROUND(AVERAGE($D290,$F290,$H290,$J290,$L290,$N290,$P290,$R290,$T290,$V290,$X290,$Z290,$AB290,$AD290,$AF290,$AH290,$AJ290,AL290,AN290,AP290,AR290,AT290,AV290,AX290,AZ290,BB290,BD290,BF290,BH290,BJ290),2)-$C290/2&lt;=AF290,(ROUND(AVERAGE($D290,$F290,$H290,$J290,$L290,$N290,$P290,$R290,$T290,$V290,$X290,$Z290,$AB290,$AD290,$AF290,$AH290,$AJ290,AL290,AN290,AP290,AR290,AT290,AV290,AX290,AZ290,BB290,BD290,BF290,BH290,BJ290),2)+$C290/2&gt;AF290)),($H$5/$C$5),0))))</f>
        <v/>
      </c>
      <c r="AH290" s="281" t="str">
        <f t="shared" si="333"/>
        <v/>
      </c>
      <c r="AI290" s="280" t="str">
        <f t="shared" ref="AI290:AI337" si="357">IF($B290="","",IF(AH290="","",IF($L$4="Media aritmética",(AH290&lt;=$C290)*($H$5/$C$5)+(AH290&gt;$C290)*0,IF(AND(ROUND(AVERAGE($D290,$F290,$H290,$J290,$L290,$N290,$P290,$R290,$T290,$V290,$X290,$Z290,$AB290,$AD290,$AF290,$AH290,$AJ290,AL290,AN290,AP290,AR290,AT290,AV290,AX290,AZ290,BB290,BD290,BF290,BH290,BJ290),2)-$C290/2&lt;=AH290,(ROUND(AVERAGE($D290,$F290,$H290,$J290,$L290,$N290,$P290,$R290,$T290,$V290,$X290,$Z290,$AB290,$AD290,$AF290,$AH290,$AJ290,AL290,AN290,AP290,AR290,AT290,AV290,AX290,AZ290,BB290,BD290,BF290,BH290,BJ290),2)+$C290/2&gt;AH290)),($H$5/$C$5),0))))</f>
        <v/>
      </c>
      <c r="AJ290" s="281" t="str">
        <f t="shared" si="334"/>
        <v/>
      </c>
      <c r="AK290" s="280" t="str">
        <f t="shared" ref="AK290:AK337" si="358">IF($B290="","",IF(AJ290="","",IF($L$4="Media aritmética",(AJ290&lt;=$C290)*($H$5/$C$5)+(AJ290&gt;$C290)*0,IF(AND(ROUND(AVERAGE($D290,$F290,$H290,$J290,$L290,$N290,$P290,$R290,$T290,$V290,$X290,$Z290,$AB290,$AD290,$AF290,$AH290,$AJ290,AL290,AN290,AP290,AR290,AT290,AV290,AX290,AZ290,BB290,BD290,BF290,BH290,BJ290),2)-$C290/2&lt;=AJ290,(ROUND(AVERAGE($D290,$F290,$H290,$J290,$L290,$N290,$P290,$R290,$T290,$V290,$X290,$Z290,$AB290,$AD290,$AF290,$AH290,$AJ290,AL290,AN290,AP290,AR290,AT290,AV290,AX290,AZ290,BB290,BD290,BF290,BH290,BJ290),2)+$C290/2&gt;AJ290)),($H$5/$C$5),0))))</f>
        <v/>
      </c>
      <c r="AL290" s="281" t="str">
        <f t="shared" si="335"/>
        <v/>
      </c>
      <c r="AM290" s="280" t="str">
        <f t="shared" ref="AM290:AM337" si="359">IF($B290="","",IF(AL290="","",IF($L$4="Media aritmética",(AL290&lt;=$C290)*($H$5/$C$5)+(AL290&gt;$C290)*0,IF(AND(ROUND(AVERAGE($D290,$F290,$H290,$J290,$L290,$N290,$P290,$R290,$T290,$V290,$X290,$Z290,$AB290,$AD290,$AF290,$AH290,$AJ290,AL290,AN290,AP290,AR290,AT290,AV290,AX290,AZ290,BB290,BD290,BF290,BH290,BJ290),2)-$C290/2&lt;=AL290,(ROUND(AVERAGE($D290,$F290,$H290,$J290,$L290,$N290,$P290,$R290,$T290,$V290,$X290,$Z290,$AB290,$AD290,$AF290,$AH290,$AJ290,AL290,AN290,AP290,AR290,AT290,AV290,AX290,AZ290,BB290,BD290,BF290,BH290,BJ290),2)+$C290/2&gt;AL290)),($H$5/$C$5),0))))</f>
        <v/>
      </c>
      <c r="AN290" s="281" t="str">
        <f t="shared" si="336"/>
        <v/>
      </c>
      <c r="AO290" s="280" t="str">
        <f t="shared" ref="AO290:AO337" si="360">IF($B290="","",IF(AN290="","",IF($L$4="Media aritmética",(AN290&lt;=$C290)*($H$5/$C$5)+(AN290&gt;$C290)*0,IF(AND(ROUND(AVERAGE($D290,$F290,$H290,$J290,$L290,$N290,$P290,$R290,$T290,$V290,$X290,$Z290,$AB290,$AD290,$AF290,$AH290,$AJ290,AL290,AN290,AP290,AR290,AT290,AV290,AX290,AZ290,BB290,BD290,BF290,BH290,BJ290),2)-$C290/2&lt;=AN290,(ROUND(AVERAGE($D290,$F290,$H290,$J290,$L290,$N290,$P290,$R290,$T290,$V290,$X290,$Z290,$AB290,$AD290,$AF290,$AH290,$AJ290,AL290,AN290,AP290,AR290,AT290,AV290,AX290,AZ290,BB290,BD290,BF290,BH290,BJ290),2)+$C290/2&gt;AN290)),($H$5/$C$5),0))))</f>
        <v/>
      </c>
      <c r="AP290" s="281" t="str">
        <f t="shared" si="337"/>
        <v/>
      </c>
      <c r="AQ290" s="280" t="str">
        <f t="shared" ref="AQ290:AQ337" si="361">IF($B290="","",IF(AP290="","",IF($L$4="Media aritmética",(AP290&lt;=$C290)*($H$5/$C$5)+(AP290&gt;$C290)*0,IF(AND(ROUND(AVERAGE($D290,$F290,$H290,$J290,$L290,$N290,$P290,$R290,$T290,$V290,$X290,$Z290,$AB290,$AD290,$AF290,$AH290,$AJ290,AL290,AN290,AP290,AR290,AT290,AV290,AX290,AZ290,BB290,BD290,BF290,BH290,BJ290),2)-$C290/2&lt;=AP290,(ROUND(AVERAGE($D290,$F290,$H290,$J290,$L290,$N290,$P290,$R290,$T290,$V290,$X290,$Z290,$AB290,$AD290,$AF290,$AH290,$AJ290,AL290,AN290,AP290,AR290,AT290,AV290,AX290,AZ290,BB290,BD290,BF290,BH290,BJ290),2)+$C290/2&gt;AP290)),($H$5/$C$5),0))))</f>
        <v/>
      </c>
      <c r="AR290" s="281" t="str">
        <f t="shared" si="338"/>
        <v/>
      </c>
      <c r="AS290" s="280" t="str">
        <f t="shared" ref="AS290:AS337" si="362">IF($B290="","",IF(AR290="","",IF($L$4="Media aritmética",(AR290&lt;=$C290)*($H$5/$C$5)+(AR290&gt;$C290)*0,IF(AND(ROUND(AVERAGE($D290,$F290,$H290,$J290,$L290,$N290,$P290,$R290,$T290,$V290,$X290,$Z290,$AB290,$AD290,$AF290,$AH290,$AJ290,AL290,AN290,AP290,AR290,AT290,AV290,AX290,AZ290,BB290,BD290,BF290,BH290,BJ290),2)-$C290/2&lt;=AR290,(ROUND(AVERAGE($D290,$F290,$H290,$J290,$L290,$N290,$P290,$R290,$T290,$V290,$X290,$Z290,$AB290,$AD290,$AF290,$AH290,$AJ290,AL290,AN290,AP290,AR290,AT290,AV290,AX290,AZ290,BB290,BD290,BF290,BH290,BJ290),2)+$C290/2&gt;AR290)),($H$5/$C$5),0))))</f>
        <v/>
      </c>
      <c r="AT290" s="281" t="str">
        <f t="shared" si="339"/>
        <v/>
      </c>
      <c r="AU290" s="280" t="str">
        <f t="shared" ref="AU290:AU337" si="363">IF($B290="","",IF(AT290="","",IF($L$4="Media aritmética",(AT290&lt;=$C290)*($H$5/$C$5)+(AT290&gt;$C290)*0,IF(AND(ROUND(AVERAGE($D290,$F290,$H290,$J290,$L290,$N290,$P290,$R290,$T290,$V290,$X290,$Z290,$AB290,$AD290,$AF290,$AH290,$AJ290,AL290,AN290,AP290,AR290,AT290,AV290,AX290,AZ290,BB290,BD290,BF290,BH290,BJ290),2)-$C290/2&lt;=AT290,(ROUND(AVERAGE($D290,$F290,$H290,$J290,$L290,$N290,$P290,$R290,$T290,$V290,$X290,$Z290,$AB290,$AD290,$AF290,$AH290,$AJ290,AL290,AN290,AP290,AR290,AT290,AV290,AX290,AZ290,BB290,BD290,BF290,BH290,BJ290),2)+$C290/2&gt;AT290)),($H$5/$C$5),0))))</f>
        <v/>
      </c>
      <c r="AV290" s="281" t="str">
        <f t="shared" si="340"/>
        <v/>
      </c>
      <c r="AW290" s="280" t="str">
        <f t="shared" ref="AW290:AW337" si="364">IF($B290="","",IF(AV290="","",IF($L$4="Media aritmética",(AV290&lt;=$C290)*($H$5/$C$5)+(AV290&gt;$C290)*0,IF(AND(ROUND(AVERAGE($D290,$F290,$H290,$J290,$L290,$N290,$P290,$R290,$T290,$V290,$X290,$Z290,$AB290,$AD290,$AF290,$AH290,$AJ290,AL290,AN290,AP290,AR290,AT290,AV290,AX290,AZ290,BB290,BD290,BF290,BH290,BJ290),2)-$C290/2&lt;=AV290,(ROUND(AVERAGE($D290,$F290,$H290,$J290,$L290,$N290,$P290,$R290,$T290,$V290,$X290,$Z290,$AB290,$AD290,$AF290,$AH290,$AJ290,AL290,AN290,AP290,AR290,AT290,AV290,AX290,AZ290,BB290,BD290,BF290,BH290,BJ290),2)+$C290/2&gt;AV290)),($H$5/$C$5),0))))</f>
        <v/>
      </c>
      <c r="AX290" s="281" t="str">
        <f t="shared" si="341"/>
        <v/>
      </c>
      <c r="AY290" s="280" t="str">
        <f t="shared" ref="AY290:AY337" si="365">IF($B290="","",IF(AX290="","",IF($L$4="Media aritmética",(AX290&lt;=$C290)*($H$5/$C$5)+(AX290&gt;$C290)*0,IF(AND(ROUND(AVERAGE($D290,$F290,$H290,$J290,$L290,$N290,$P290,$R290,$T290,$V290,$X290,$Z290,$AB290,$AD290,$AF290,$AH290,$AJ290,AL290,AN290,AP290,AR290,AT290,AV290,AX290,AZ290,BB290,BD290,BF290,BH290,BJ290),2)-$C290/2&lt;=AX290,(ROUND(AVERAGE($D290,$F290,$H290,$J290,$L290,$N290,$P290,$R290,$T290,$V290,$X290,$Z290,$AB290,$AD290,$AF290,$AH290,$AJ290,AL290,AN290,AP290,AR290,AT290,AV290,AX290,AZ290,BB290,BD290,BF290,BH290,BJ290),2)+$C290/2&gt;AX290)),($H$5/$C$5),0))))</f>
        <v/>
      </c>
      <c r="AZ290" s="281" t="str">
        <f t="shared" si="342"/>
        <v/>
      </c>
      <c r="BA290" s="280" t="str">
        <f t="shared" si="345"/>
        <v/>
      </c>
      <c r="BB290" s="281" t="str">
        <f t="shared" si="343"/>
        <v/>
      </c>
      <c r="BC290" s="280" t="str">
        <f t="shared" si="346"/>
        <v/>
      </c>
      <c r="BD290" s="281" t="str">
        <f t="shared" si="344"/>
        <v/>
      </c>
      <c r="BE290" s="280" t="str">
        <f t="shared" si="347"/>
        <v/>
      </c>
    </row>
    <row r="291" spans="1:57" ht="26.25" hidden="1" customHeight="1">
      <c r="A291" s="238">
        <v>156</v>
      </c>
      <c r="B291" s="363"/>
      <c r="C291" s="364"/>
      <c r="D291" s="281"/>
      <c r="E291" s="280"/>
      <c r="F291" s="281"/>
      <c r="G291" s="280"/>
      <c r="H291" s="281"/>
      <c r="I291" s="280"/>
      <c r="J291" s="281"/>
      <c r="K291" s="280"/>
      <c r="L291" s="281"/>
      <c r="M291" s="280"/>
      <c r="N291" s="281"/>
      <c r="O291" s="280"/>
      <c r="P291" s="281" t="str">
        <f t="shared" si="324"/>
        <v/>
      </c>
      <c r="Q291" s="280" t="str">
        <f t="shared" si="348"/>
        <v/>
      </c>
      <c r="R291" s="281" t="str">
        <f t="shared" si="325"/>
        <v/>
      </c>
      <c r="S291" s="280" t="str">
        <f t="shared" si="349"/>
        <v/>
      </c>
      <c r="T291" s="281" t="str">
        <f t="shared" si="326"/>
        <v/>
      </c>
      <c r="U291" s="280" t="str">
        <f t="shared" si="350"/>
        <v/>
      </c>
      <c r="V291" s="281" t="str">
        <f t="shared" si="327"/>
        <v/>
      </c>
      <c r="W291" s="280" t="str">
        <f t="shared" si="351"/>
        <v/>
      </c>
      <c r="X291" s="281" t="str">
        <f t="shared" si="328"/>
        <v/>
      </c>
      <c r="Y291" s="280" t="str">
        <f t="shared" si="352"/>
        <v/>
      </c>
      <c r="Z291" s="281" t="str">
        <f t="shared" si="329"/>
        <v/>
      </c>
      <c r="AA291" s="280" t="str">
        <f t="shared" si="353"/>
        <v/>
      </c>
      <c r="AB291" s="281" t="str">
        <f t="shared" si="330"/>
        <v/>
      </c>
      <c r="AC291" s="280" t="str">
        <f t="shared" si="354"/>
        <v/>
      </c>
      <c r="AD291" s="281" t="str">
        <f t="shared" si="331"/>
        <v/>
      </c>
      <c r="AE291" s="280" t="str">
        <f t="shared" si="355"/>
        <v/>
      </c>
      <c r="AF291" s="281" t="str">
        <f t="shared" si="332"/>
        <v/>
      </c>
      <c r="AG291" s="280" t="str">
        <f t="shared" si="356"/>
        <v/>
      </c>
      <c r="AH291" s="281" t="str">
        <f t="shared" si="333"/>
        <v/>
      </c>
      <c r="AI291" s="280" t="str">
        <f t="shared" si="357"/>
        <v/>
      </c>
      <c r="AJ291" s="281" t="str">
        <f t="shared" si="334"/>
        <v/>
      </c>
      <c r="AK291" s="280" t="str">
        <f t="shared" si="358"/>
        <v/>
      </c>
      <c r="AL291" s="281" t="str">
        <f t="shared" si="335"/>
        <v/>
      </c>
      <c r="AM291" s="280" t="str">
        <f t="shared" si="359"/>
        <v/>
      </c>
      <c r="AN291" s="281" t="str">
        <f t="shared" si="336"/>
        <v/>
      </c>
      <c r="AO291" s="280" t="str">
        <f t="shared" si="360"/>
        <v/>
      </c>
      <c r="AP291" s="281" t="str">
        <f t="shared" si="337"/>
        <v/>
      </c>
      <c r="AQ291" s="280" t="str">
        <f t="shared" si="361"/>
        <v/>
      </c>
      <c r="AR291" s="281" t="str">
        <f t="shared" si="338"/>
        <v/>
      </c>
      <c r="AS291" s="280" t="str">
        <f t="shared" si="362"/>
        <v/>
      </c>
      <c r="AT291" s="281" t="str">
        <f t="shared" si="339"/>
        <v/>
      </c>
      <c r="AU291" s="280" t="str">
        <f t="shared" si="363"/>
        <v/>
      </c>
      <c r="AV291" s="281" t="str">
        <f t="shared" si="340"/>
        <v/>
      </c>
      <c r="AW291" s="280" t="str">
        <f t="shared" si="364"/>
        <v/>
      </c>
      <c r="AX291" s="281" t="str">
        <f t="shared" si="341"/>
        <v/>
      </c>
      <c r="AY291" s="280" t="str">
        <f t="shared" si="365"/>
        <v/>
      </c>
      <c r="AZ291" s="281" t="str">
        <f t="shared" si="342"/>
        <v/>
      </c>
      <c r="BA291" s="280" t="str">
        <f t="shared" si="345"/>
        <v/>
      </c>
      <c r="BB291" s="281" t="str">
        <f t="shared" si="343"/>
        <v/>
      </c>
      <c r="BC291" s="280" t="str">
        <f t="shared" si="346"/>
        <v/>
      </c>
      <c r="BD291" s="281" t="str">
        <f t="shared" si="344"/>
        <v/>
      </c>
      <c r="BE291" s="280" t="str">
        <f t="shared" si="347"/>
        <v/>
      </c>
    </row>
    <row r="292" spans="1:57" ht="26.25" hidden="1" customHeight="1">
      <c r="A292" s="238">
        <v>157</v>
      </c>
      <c r="B292" s="363"/>
      <c r="C292" s="364"/>
      <c r="D292" s="281"/>
      <c r="E292" s="280"/>
      <c r="F292" s="281"/>
      <c r="G292" s="280"/>
      <c r="H292" s="281"/>
      <c r="I292" s="280"/>
      <c r="J292" s="281"/>
      <c r="K292" s="280"/>
      <c r="L292" s="281"/>
      <c r="M292" s="280"/>
      <c r="N292" s="281"/>
      <c r="O292" s="280"/>
      <c r="P292" s="281" t="str">
        <f t="shared" si="324"/>
        <v/>
      </c>
      <c r="Q292" s="280" t="str">
        <f t="shared" si="348"/>
        <v/>
      </c>
      <c r="R292" s="281" t="str">
        <f t="shared" si="325"/>
        <v/>
      </c>
      <c r="S292" s="280" t="str">
        <f t="shared" si="349"/>
        <v/>
      </c>
      <c r="T292" s="281" t="str">
        <f t="shared" si="326"/>
        <v/>
      </c>
      <c r="U292" s="280" t="str">
        <f t="shared" si="350"/>
        <v/>
      </c>
      <c r="V292" s="281" t="str">
        <f t="shared" si="327"/>
        <v/>
      </c>
      <c r="W292" s="280" t="str">
        <f t="shared" si="351"/>
        <v/>
      </c>
      <c r="X292" s="281" t="str">
        <f t="shared" si="328"/>
        <v/>
      </c>
      <c r="Y292" s="280" t="str">
        <f t="shared" si="352"/>
        <v/>
      </c>
      <c r="Z292" s="281" t="str">
        <f t="shared" si="329"/>
        <v/>
      </c>
      <c r="AA292" s="280" t="str">
        <f t="shared" si="353"/>
        <v/>
      </c>
      <c r="AB292" s="281" t="str">
        <f t="shared" si="330"/>
        <v/>
      </c>
      <c r="AC292" s="280" t="str">
        <f t="shared" si="354"/>
        <v/>
      </c>
      <c r="AD292" s="281" t="str">
        <f t="shared" si="331"/>
        <v/>
      </c>
      <c r="AE292" s="280" t="str">
        <f t="shared" si="355"/>
        <v/>
      </c>
      <c r="AF292" s="281" t="str">
        <f t="shared" si="332"/>
        <v/>
      </c>
      <c r="AG292" s="280" t="str">
        <f t="shared" si="356"/>
        <v/>
      </c>
      <c r="AH292" s="281" t="str">
        <f t="shared" si="333"/>
        <v/>
      </c>
      <c r="AI292" s="280" t="str">
        <f t="shared" si="357"/>
        <v/>
      </c>
      <c r="AJ292" s="281" t="str">
        <f t="shared" si="334"/>
        <v/>
      </c>
      <c r="AK292" s="280" t="str">
        <f t="shared" si="358"/>
        <v/>
      </c>
      <c r="AL292" s="281" t="str">
        <f t="shared" si="335"/>
        <v/>
      </c>
      <c r="AM292" s="280" t="str">
        <f t="shared" si="359"/>
        <v/>
      </c>
      <c r="AN292" s="281" t="str">
        <f t="shared" si="336"/>
        <v/>
      </c>
      <c r="AO292" s="280" t="str">
        <f t="shared" si="360"/>
        <v/>
      </c>
      <c r="AP292" s="281" t="str">
        <f t="shared" si="337"/>
        <v/>
      </c>
      <c r="AQ292" s="280" t="str">
        <f t="shared" si="361"/>
        <v/>
      </c>
      <c r="AR292" s="281" t="str">
        <f t="shared" si="338"/>
        <v/>
      </c>
      <c r="AS292" s="280" t="str">
        <f t="shared" si="362"/>
        <v/>
      </c>
      <c r="AT292" s="281" t="str">
        <f t="shared" si="339"/>
        <v/>
      </c>
      <c r="AU292" s="280" t="str">
        <f t="shared" si="363"/>
        <v/>
      </c>
      <c r="AV292" s="281" t="str">
        <f t="shared" si="340"/>
        <v/>
      </c>
      <c r="AW292" s="280" t="str">
        <f t="shared" si="364"/>
        <v/>
      </c>
      <c r="AX292" s="281" t="str">
        <f t="shared" si="341"/>
        <v/>
      </c>
      <c r="AY292" s="280" t="str">
        <f t="shared" si="365"/>
        <v/>
      </c>
      <c r="AZ292" s="281" t="str">
        <f t="shared" si="342"/>
        <v/>
      </c>
      <c r="BA292" s="280" t="str">
        <f t="shared" si="345"/>
        <v/>
      </c>
      <c r="BB292" s="281" t="str">
        <f t="shared" si="343"/>
        <v/>
      </c>
      <c r="BC292" s="280" t="str">
        <f t="shared" si="346"/>
        <v/>
      </c>
      <c r="BD292" s="281" t="str">
        <f t="shared" si="344"/>
        <v/>
      </c>
      <c r="BE292" s="280" t="str">
        <f t="shared" si="347"/>
        <v/>
      </c>
    </row>
    <row r="293" spans="1:57" ht="26.25" hidden="1" customHeight="1">
      <c r="A293" s="238">
        <v>158</v>
      </c>
      <c r="B293" s="363"/>
      <c r="C293" s="364"/>
      <c r="D293" s="281"/>
      <c r="E293" s="280"/>
      <c r="F293" s="281"/>
      <c r="G293" s="280"/>
      <c r="H293" s="281"/>
      <c r="I293" s="280"/>
      <c r="J293" s="281"/>
      <c r="K293" s="280"/>
      <c r="L293" s="281"/>
      <c r="M293" s="280"/>
      <c r="N293" s="281"/>
      <c r="O293" s="280"/>
      <c r="P293" s="281" t="str">
        <f t="shared" si="324"/>
        <v/>
      </c>
      <c r="Q293" s="280" t="str">
        <f t="shared" si="348"/>
        <v/>
      </c>
      <c r="R293" s="281" t="str">
        <f t="shared" si="325"/>
        <v/>
      </c>
      <c r="S293" s="280" t="str">
        <f t="shared" si="349"/>
        <v/>
      </c>
      <c r="T293" s="281" t="str">
        <f t="shared" si="326"/>
        <v/>
      </c>
      <c r="U293" s="280" t="str">
        <f t="shared" si="350"/>
        <v/>
      </c>
      <c r="V293" s="281" t="str">
        <f t="shared" si="327"/>
        <v/>
      </c>
      <c r="W293" s="280" t="str">
        <f t="shared" si="351"/>
        <v/>
      </c>
      <c r="X293" s="281" t="str">
        <f t="shared" si="328"/>
        <v/>
      </c>
      <c r="Y293" s="280" t="str">
        <f t="shared" si="352"/>
        <v/>
      </c>
      <c r="Z293" s="281" t="str">
        <f t="shared" si="329"/>
        <v/>
      </c>
      <c r="AA293" s="280" t="str">
        <f t="shared" si="353"/>
        <v/>
      </c>
      <c r="AB293" s="281" t="str">
        <f t="shared" si="330"/>
        <v/>
      </c>
      <c r="AC293" s="280" t="str">
        <f t="shared" si="354"/>
        <v/>
      </c>
      <c r="AD293" s="281" t="str">
        <f t="shared" si="331"/>
        <v/>
      </c>
      <c r="AE293" s="280" t="str">
        <f t="shared" si="355"/>
        <v/>
      </c>
      <c r="AF293" s="281" t="str">
        <f t="shared" si="332"/>
        <v/>
      </c>
      <c r="AG293" s="280" t="str">
        <f t="shared" si="356"/>
        <v/>
      </c>
      <c r="AH293" s="281" t="str">
        <f t="shared" si="333"/>
        <v/>
      </c>
      <c r="AI293" s="280" t="str">
        <f t="shared" si="357"/>
        <v/>
      </c>
      <c r="AJ293" s="281" t="str">
        <f t="shared" si="334"/>
        <v/>
      </c>
      <c r="AK293" s="280" t="str">
        <f t="shared" si="358"/>
        <v/>
      </c>
      <c r="AL293" s="281" t="str">
        <f t="shared" si="335"/>
        <v/>
      </c>
      <c r="AM293" s="280" t="str">
        <f t="shared" si="359"/>
        <v/>
      </c>
      <c r="AN293" s="281" t="str">
        <f t="shared" si="336"/>
        <v/>
      </c>
      <c r="AO293" s="280" t="str">
        <f t="shared" si="360"/>
        <v/>
      </c>
      <c r="AP293" s="281" t="str">
        <f t="shared" si="337"/>
        <v/>
      </c>
      <c r="AQ293" s="280" t="str">
        <f t="shared" si="361"/>
        <v/>
      </c>
      <c r="AR293" s="281" t="str">
        <f t="shared" si="338"/>
        <v/>
      </c>
      <c r="AS293" s="280" t="str">
        <f t="shared" si="362"/>
        <v/>
      </c>
      <c r="AT293" s="281" t="str">
        <f t="shared" si="339"/>
        <v/>
      </c>
      <c r="AU293" s="280" t="str">
        <f t="shared" si="363"/>
        <v/>
      </c>
      <c r="AV293" s="281" t="str">
        <f t="shared" si="340"/>
        <v/>
      </c>
      <c r="AW293" s="280" t="str">
        <f t="shared" si="364"/>
        <v/>
      </c>
      <c r="AX293" s="281" t="str">
        <f t="shared" si="341"/>
        <v/>
      </c>
      <c r="AY293" s="280" t="str">
        <f t="shared" si="365"/>
        <v/>
      </c>
      <c r="AZ293" s="281" t="str">
        <f t="shared" si="342"/>
        <v/>
      </c>
      <c r="BA293" s="280" t="str">
        <f t="shared" si="345"/>
        <v/>
      </c>
      <c r="BB293" s="281" t="str">
        <f t="shared" si="343"/>
        <v/>
      </c>
      <c r="BC293" s="280" t="str">
        <f t="shared" si="346"/>
        <v/>
      </c>
      <c r="BD293" s="281" t="str">
        <f t="shared" si="344"/>
        <v/>
      </c>
      <c r="BE293" s="280" t="str">
        <f t="shared" si="347"/>
        <v/>
      </c>
    </row>
    <row r="294" spans="1:57" ht="26.25" hidden="1" customHeight="1">
      <c r="A294" s="238">
        <v>159</v>
      </c>
      <c r="B294" s="363"/>
      <c r="C294" s="364"/>
      <c r="D294" s="281"/>
      <c r="E294" s="280"/>
      <c r="F294" s="281"/>
      <c r="G294" s="280"/>
      <c r="H294" s="281"/>
      <c r="I294" s="280"/>
      <c r="J294" s="281"/>
      <c r="K294" s="280"/>
      <c r="L294" s="281"/>
      <c r="M294" s="280"/>
      <c r="N294" s="281"/>
      <c r="O294" s="280"/>
      <c r="P294" s="281" t="str">
        <f t="shared" si="324"/>
        <v/>
      </c>
      <c r="Q294" s="280" t="str">
        <f t="shared" si="348"/>
        <v/>
      </c>
      <c r="R294" s="281" t="str">
        <f t="shared" si="325"/>
        <v/>
      </c>
      <c r="S294" s="280" t="str">
        <f t="shared" si="349"/>
        <v/>
      </c>
      <c r="T294" s="281" t="str">
        <f t="shared" si="326"/>
        <v/>
      </c>
      <c r="U294" s="280" t="str">
        <f t="shared" si="350"/>
        <v/>
      </c>
      <c r="V294" s="281" t="str">
        <f t="shared" si="327"/>
        <v/>
      </c>
      <c r="W294" s="280" t="str">
        <f t="shared" si="351"/>
        <v/>
      </c>
      <c r="X294" s="281" t="str">
        <f t="shared" si="328"/>
        <v/>
      </c>
      <c r="Y294" s="280" t="str">
        <f t="shared" si="352"/>
        <v/>
      </c>
      <c r="Z294" s="281" t="str">
        <f t="shared" si="329"/>
        <v/>
      </c>
      <c r="AA294" s="280" t="str">
        <f t="shared" si="353"/>
        <v/>
      </c>
      <c r="AB294" s="281" t="str">
        <f t="shared" si="330"/>
        <v/>
      </c>
      <c r="AC294" s="280" t="str">
        <f t="shared" si="354"/>
        <v/>
      </c>
      <c r="AD294" s="281" t="str">
        <f t="shared" si="331"/>
        <v/>
      </c>
      <c r="AE294" s="280" t="str">
        <f t="shared" si="355"/>
        <v/>
      </c>
      <c r="AF294" s="281" t="str">
        <f t="shared" si="332"/>
        <v/>
      </c>
      <c r="AG294" s="280" t="str">
        <f t="shared" si="356"/>
        <v/>
      </c>
      <c r="AH294" s="281" t="str">
        <f t="shared" si="333"/>
        <v/>
      </c>
      <c r="AI294" s="280" t="str">
        <f t="shared" si="357"/>
        <v/>
      </c>
      <c r="AJ294" s="281" t="str">
        <f t="shared" si="334"/>
        <v/>
      </c>
      <c r="AK294" s="280" t="str">
        <f t="shared" si="358"/>
        <v/>
      </c>
      <c r="AL294" s="281" t="str">
        <f t="shared" si="335"/>
        <v/>
      </c>
      <c r="AM294" s="280" t="str">
        <f t="shared" si="359"/>
        <v/>
      </c>
      <c r="AN294" s="281" t="str">
        <f t="shared" si="336"/>
        <v/>
      </c>
      <c r="AO294" s="280" t="str">
        <f t="shared" si="360"/>
        <v/>
      </c>
      <c r="AP294" s="281" t="str">
        <f t="shared" si="337"/>
        <v/>
      </c>
      <c r="AQ294" s="280" t="str">
        <f t="shared" si="361"/>
        <v/>
      </c>
      <c r="AR294" s="281" t="str">
        <f t="shared" si="338"/>
        <v/>
      </c>
      <c r="AS294" s="280" t="str">
        <f t="shared" si="362"/>
        <v/>
      </c>
      <c r="AT294" s="281" t="str">
        <f t="shared" si="339"/>
        <v/>
      </c>
      <c r="AU294" s="280" t="str">
        <f t="shared" si="363"/>
        <v/>
      </c>
      <c r="AV294" s="281" t="str">
        <f t="shared" si="340"/>
        <v/>
      </c>
      <c r="AW294" s="280" t="str">
        <f t="shared" si="364"/>
        <v/>
      </c>
      <c r="AX294" s="281" t="str">
        <f t="shared" si="341"/>
        <v/>
      </c>
      <c r="AY294" s="280" t="str">
        <f t="shared" si="365"/>
        <v/>
      </c>
      <c r="AZ294" s="281" t="str">
        <f t="shared" si="342"/>
        <v/>
      </c>
      <c r="BA294" s="280" t="str">
        <f t="shared" si="345"/>
        <v/>
      </c>
      <c r="BB294" s="281" t="str">
        <f t="shared" si="343"/>
        <v/>
      </c>
      <c r="BC294" s="280" t="str">
        <f t="shared" si="346"/>
        <v/>
      </c>
      <c r="BD294" s="281" t="str">
        <f t="shared" si="344"/>
        <v/>
      </c>
      <c r="BE294" s="280" t="str">
        <f t="shared" si="347"/>
        <v/>
      </c>
    </row>
    <row r="295" spans="1:57" ht="26.25" hidden="1" customHeight="1">
      <c r="A295" s="238">
        <v>160</v>
      </c>
      <c r="B295" s="363"/>
      <c r="C295" s="364"/>
      <c r="D295" s="281"/>
      <c r="E295" s="280"/>
      <c r="F295" s="281"/>
      <c r="G295" s="280"/>
      <c r="H295" s="281"/>
      <c r="I295" s="280"/>
      <c r="J295" s="281"/>
      <c r="K295" s="280"/>
      <c r="L295" s="281"/>
      <c r="M295" s="280"/>
      <c r="N295" s="281"/>
      <c r="O295" s="280"/>
      <c r="P295" s="281" t="str">
        <f t="shared" si="324"/>
        <v/>
      </c>
      <c r="Q295" s="280" t="str">
        <f t="shared" si="348"/>
        <v/>
      </c>
      <c r="R295" s="281" t="str">
        <f t="shared" si="325"/>
        <v/>
      </c>
      <c r="S295" s="280" t="str">
        <f t="shared" si="349"/>
        <v/>
      </c>
      <c r="T295" s="281" t="str">
        <f t="shared" si="326"/>
        <v/>
      </c>
      <c r="U295" s="280" t="str">
        <f t="shared" si="350"/>
        <v/>
      </c>
      <c r="V295" s="281" t="str">
        <f t="shared" si="327"/>
        <v/>
      </c>
      <c r="W295" s="280" t="str">
        <f t="shared" si="351"/>
        <v/>
      </c>
      <c r="X295" s="281" t="str">
        <f t="shared" si="328"/>
        <v/>
      </c>
      <c r="Y295" s="280" t="str">
        <f t="shared" si="352"/>
        <v/>
      </c>
      <c r="Z295" s="281" t="str">
        <f t="shared" si="329"/>
        <v/>
      </c>
      <c r="AA295" s="280" t="str">
        <f t="shared" si="353"/>
        <v/>
      </c>
      <c r="AB295" s="281" t="str">
        <f t="shared" si="330"/>
        <v/>
      </c>
      <c r="AC295" s="280" t="str">
        <f t="shared" si="354"/>
        <v/>
      </c>
      <c r="AD295" s="281" t="str">
        <f t="shared" si="331"/>
        <v/>
      </c>
      <c r="AE295" s="280" t="str">
        <f t="shared" si="355"/>
        <v/>
      </c>
      <c r="AF295" s="281" t="str">
        <f t="shared" si="332"/>
        <v/>
      </c>
      <c r="AG295" s="280" t="str">
        <f t="shared" si="356"/>
        <v/>
      </c>
      <c r="AH295" s="281" t="str">
        <f t="shared" si="333"/>
        <v/>
      </c>
      <c r="AI295" s="280" t="str">
        <f t="shared" si="357"/>
        <v/>
      </c>
      <c r="AJ295" s="281" t="str">
        <f t="shared" si="334"/>
        <v/>
      </c>
      <c r="AK295" s="280" t="str">
        <f t="shared" si="358"/>
        <v/>
      </c>
      <c r="AL295" s="281" t="str">
        <f t="shared" si="335"/>
        <v/>
      </c>
      <c r="AM295" s="280" t="str">
        <f t="shared" si="359"/>
        <v/>
      </c>
      <c r="AN295" s="281" t="str">
        <f t="shared" si="336"/>
        <v/>
      </c>
      <c r="AO295" s="280" t="str">
        <f t="shared" si="360"/>
        <v/>
      </c>
      <c r="AP295" s="281" t="str">
        <f t="shared" si="337"/>
        <v/>
      </c>
      <c r="AQ295" s="280" t="str">
        <f t="shared" si="361"/>
        <v/>
      </c>
      <c r="AR295" s="281" t="str">
        <f t="shared" si="338"/>
        <v/>
      </c>
      <c r="AS295" s="280" t="str">
        <f t="shared" si="362"/>
        <v/>
      </c>
      <c r="AT295" s="281" t="str">
        <f t="shared" si="339"/>
        <v/>
      </c>
      <c r="AU295" s="280" t="str">
        <f t="shared" si="363"/>
        <v/>
      </c>
      <c r="AV295" s="281" t="str">
        <f t="shared" si="340"/>
        <v/>
      </c>
      <c r="AW295" s="280" t="str">
        <f t="shared" si="364"/>
        <v/>
      </c>
      <c r="AX295" s="281" t="str">
        <f t="shared" si="341"/>
        <v/>
      </c>
      <c r="AY295" s="280" t="str">
        <f t="shared" si="365"/>
        <v/>
      </c>
      <c r="AZ295" s="281" t="str">
        <f t="shared" si="342"/>
        <v/>
      </c>
      <c r="BA295" s="280" t="str">
        <f t="shared" si="345"/>
        <v/>
      </c>
      <c r="BB295" s="281" t="str">
        <f t="shared" si="343"/>
        <v/>
      </c>
      <c r="BC295" s="280" t="str">
        <f t="shared" si="346"/>
        <v/>
      </c>
      <c r="BD295" s="281" t="str">
        <f t="shared" si="344"/>
        <v/>
      </c>
      <c r="BE295" s="280" t="str">
        <f t="shared" si="347"/>
        <v/>
      </c>
    </row>
    <row r="296" spans="1:57" ht="26.25" hidden="1" customHeight="1">
      <c r="A296" s="238">
        <v>161</v>
      </c>
      <c r="B296" s="363"/>
      <c r="C296" s="364"/>
      <c r="D296" s="281"/>
      <c r="E296" s="280"/>
      <c r="F296" s="281"/>
      <c r="G296" s="280"/>
      <c r="H296" s="281"/>
      <c r="I296" s="280"/>
      <c r="J296" s="281"/>
      <c r="K296" s="280"/>
      <c r="L296" s="281"/>
      <c r="M296" s="280"/>
      <c r="N296" s="281"/>
      <c r="O296" s="280"/>
      <c r="P296" s="281" t="str">
        <f t="shared" si="324"/>
        <v/>
      </c>
      <c r="Q296" s="280" t="str">
        <f t="shared" si="348"/>
        <v/>
      </c>
      <c r="R296" s="281" t="str">
        <f t="shared" si="325"/>
        <v/>
      </c>
      <c r="S296" s="280" t="str">
        <f t="shared" si="349"/>
        <v/>
      </c>
      <c r="T296" s="281" t="str">
        <f t="shared" si="326"/>
        <v/>
      </c>
      <c r="U296" s="280" t="str">
        <f t="shared" si="350"/>
        <v/>
      </c>
      <c r="V296" s="281" t="str">
        <f t="shared" si="327"/>
        <v/>
      </c>
      <c r="W296" s="280" t="str">
        <f t="shared" si="351"/>
        <v/>
      </c>
      <c r="X296" s="281" t="str">
        <f t="shared" si="328"/>
        <v/>
      </c>
      <c r="Y296" s="280" t="str">
        <f t="shared" si="352"/>
        <v/>
      </c>
      <c r="Z296" s="281" t="str">
        <f t="shared" si="329"/>
        <v/>
      </c>
      <c r="AA296" s="280" t="str">
        <f t="shared" si="353"/>
        <v/>
      </c>
      <c r="AB296" s="281" t="str">
        <f t="shared" si="330"/>
        <v/>
      </c>
      <c r="AC296" s="280" t="str">
        <f t="shared" si="354"/>
        <v/>
      </c>
      <c r="AD296" s="281" t="str">
        <f t="shared" si="331"/>
        <v/>
      </c>
      <c r="AE296" s="280" t="str">
        <f t="shared" si="355"/>
        <v/>
      </c>
      <c r="AF296" s="281" t="str">
        <f t="shared" si="332"/>
        <v/>
      </c>
      <c r="AG296" s="280" t="str">
        <f t="shared" si="356"/>
        <v/>
      </c>
      <c r="AH296" s="281" t="str">
        <f t="shared" si="333"/>
        <v/>
      </c>
      <c r="AI296" s="280" t="str">
        <f t="shared" si="357"/>
        <v/>
      </c>
      <c r="AJ296" s="281" t="str">
        <f t="shared" si="334"/>
        <v/>
      </c>
      <c r="AK296" s="280" t="str">
        <f t="shared" si="358"/>
        <v/>
      </c>
      <c r="AL296" s="281" t="str">
        <f t="shared" si="335"/>
        <v/>
      </c>
      <c r="AM296" s="280" t="str">
        <f t="shared" si="359"/>
        <v/>
      </c>
      <c r="AN296" s="281" t="str">
        <f t="shared" si="336"/>
        <v/>
      </c>
      <c r="AO296" s="280" t="str">
        <f t="shared" si="360"/>
        <v/>
      </c>
      <c r="AP296" s="281" t="str">
        <f t="shared" si="337"/>
        <v/>
      </c>
      <c r="AQ296" s="280" t="str">
        <f t="shared" si="361"/>
        <v/>
      </c>
      <c r="AR296" s="281" t="str">
        <f t="shared" si="338"/>
        <v/>
      </c>
      <c r="AS296" s="280" t="str">
        <f t="shared" si="362"/>
        <v/>
      </c>
      <c r="AT296" s="281" t="str">
        <f t="shared" si="339"/>
        <v/>
      </c>
      <c r="AU296" s="280" t="str">
        <f t="shared" si="363"/>
        <v/>
      </c>
      <c r="AV296" s="281" t="str">
        <f t="shared" si="340"/>
        <v/>
      </c>
      <c r="AW296" s="280" t="str">
        <f t="shared" si="364"/>
        <v/>
      </c>
      <c r="AX296" s="281" t="str">
        <f t="shared" si="341"/>
        <v/>
      </c>
      <c r="AY296" s="280" t="str">
        <f t="shared" si="365"/>
        <v/>
      </c>
      <c r="AZ296" s="281" t="str">
        <f t="shared" si="342"/>
        <v/>
      </c>
      <c r="BA296" s="280" t="str">
        <f t="shared" si="345"/>
        <v/>
      </c>
      <c r="BB296" s="281" t="str">
        <f t="shared" si="343"/>
        <v/>
      </c>
      <c r="BC296" s="280" t="str">
        <f t="shared" si="346"/>
        <v/>
      </c>
      <c r="BD296" s="281" t="str">
        <f t="shared" si="344"/>
        <v/>
      </c>
      <c r="BE296" s="280" t="str">
        <f t="shared" si="347"/>
        <v/>
      </c>
    </row>
    <row r="297" spans="1:57" ht="26.25" hidden="1" customHeight="1">
      <c r="A297" s="238">
        <v>162</v>
      </c>
      <c r="B297" s="363"/>
      <c r="C297" s="364"/>
      <c r="D297" s="281"/>
      <c r="E297" s="280"/>
      <c r="F297" s="281"/>
      <c r="G297" s="280"/>
      <c r="H297" s="281"/>
      <c r="I297" s="280"/>
      <c r="J297" s="281"/>
      <c r="K297" s="280"/>
      <c r="L297" s="281"/>
      <c r="M297" s="280"/>
      <c r="N297" s="281"/>
      <c r="O297" s="280"/>
      <c r="P297" s="281" t="str">
        <f t="shared" si="324"/>
        <v/>
      </c>
      <c r="Q297" s="280" t="str">
        <f t="shared" si="348"/>
        <v/>
      </c>
      <c r="R297" s="281" t="str">
        <f t="shared" si="325"/>
        <v/>
      </c>
      <c r="S297" s="280" t="str">
        <f t="shared" si="349"/>
        <v/>
      </c>
      <c r="T297" s="281" t="str">
        <f t="shared" si="326"/>
        <v/>
      </c>
      <c r="U297" s="280" t="str">
        <f t="shared" si="350"/>
        <v/>
      </c>
      <c r="V297" s="281" t="str">
        <f t="shared" si="327"/>
        <v/>
      </c>
      <c r="W297" s="280" t="str">
        <f t="shared" si="351"/>
        <v/>
      </c>
      <c r="X297" s="281" t="str">
        <f t="shared" si="328"/>
        <v/>
      </c>
      <c r="Y297" s="280" t="str">
        <f t="shared" si="352"/>
        <v/>
      </c>
      <c r="Z297" s="281" t="str">
        <f t="shared" si="329"/>
        <v/>
      </c>
      <c r="AA297" s="280" t="str">
        <f t="shared" si="353"/>
        <v/>
      </c>
      <c r="AB297" s="281" t="str">
        <f t="shared" si="330"/>
        <v/>
      </c>
      <c r="AC297" s="280" t="str">
        <f t="shared" si="354"/>
        <v/>
      </c>
      <c r="AD297" s="281" t="str">
        <f t="shared" si="331"/>
        <v/>
      </c>
      <c r="AE297" s="280" t="str">
        <f t="shared" si="355"/>
        <v/>
      </c>
      <c r="AF297" s="281" t="str">
        <f t="shared" si="332"/>
        <v/>
      </c>
      <c r="AG297" s="280" t="str">
        <f t="shared" si="356"/>
        <v/>
      </c>
      <c r="AH297" s="281" t="str">
        <f t="shared" si="333"/>
        <v/>
      </c>
      <c r="AI297" s="280" t="str">
        <f t="shared" si="357"/>
        <v/>
      </c>
      <c r="AJ297" s="281" t="str">
        <f t="shared" si="334"/>
        <v/>
      </c>
      <c r="AK297" s="280" t="str">
        <f t="shared" si="358"/>
        <v/>
      </c>
      <c r="AL297" s="281" t="str">
        <f t="shared" si="335"/>
        <v/>
      </c>
      <c r="AM297" s="280" t="str">
        <f t="shared" si="359"/>
        <v/>
      </c>
      <c r="AN297" s="281" t="str">
        <f t="shared" si="336"/>
        <v/>
      </c>
      <c r="AO297" s="280" t="str">
        <f t="shared" si="360"/>
        <v/>
      </c>
      <c r="AP297" s="281" t="str">
        <f t="shared" si="337"/>
        <v/>
      </c>
      <c r="AQ297" s="280" t="str">
        <f t="shared" si="361"/>
        <v/>
      </c>
      <c r="AR297" s="281" t="str">
        <f t="shared" si="338"/>
        <v/>
      </c>
      <c r="AS297" s="280" t="str">
        <f t="shared" si="362"/>
        <v/>
      </c>
      <c r="AT297" s="281" t="str">
        <f t="shared" si="339"/>
        <v/>
      </c>
      <c r="AU297" s="280" t="str">
        <f t="shared" si="363"/>
        <v/>
      </c>
      <c r="AV297" s="281" t="str">
        <f t="shared" si="340"/>
        <v/>
      </c>
      <c r="AW297" s="280" t="str">
        <f t="shared" si="364"/>
        <v/>
      </c>
      <c r="AX297" s="281" t="str">
        <f t="shared" si="341"/>
        <v/>
      </c>
      <c r="AY297" s="280" t="str">
        <f t="shared" si="365"/>
        <v/>
      </c>
      <c r="AZ297" s="281" t="str">
        <f t="shared" si="342"/>
        <v/>
      </c>
      <c r="BA297" s="280" t="str">
        <f t="shared" si="345"/>
        <v/>
      </c>
      <c r="BB297" s="281" t="str">
        <f t="shared" si="343"/>
        <v/>
      </c>
      <c r="BC297" s="280" t="str">
        <f t="shared" si="346"/>
        <v/>
      </c>
      <c r="BD297" s="281" t="str">
        <f t="shared" si="344"/>
        <v/>
      </c>
      <c r="BE297" s="280" t="str">
        <f t="shared" si="347"/>
        <v/>
      </c>
    </row>
    <row r="298" spans="1:57" ht="26.25" hidden="1" customHeight="1">
      <c r="A298" s="238">
        <v>163</v>
      </c>
      <c r="B298" s="363"/>
      <c r="C298" s="364"/>
      <c r="D298" s="281"/>
      <c r="E298" s="280"/>
      <c r="F298" s="281"/>
      <c r="G298" s="280"/>
      <c r="H298" s="281"/>
      <c r="I298" s="280"/>
      <c r="J298" s="281"/>
      <c r="K298" s="280"/>
      <c r="L298" s="281"/>
      <c r="M298" s="280"/>
      <c r="N298" s="281"/>
      <c r="O298" s="280"/>
      <c r="P298" s="281" t="str">
        <f t="shared" si="324"/>
        <v/>
      </c>
      <c r="Q298" s="280" t="str">
        <f t="shared" si="348"/>
        <v/>
      </c>
      <c r="R298" s="281" t="str">
        <f t="shared" si="325"/>
        <v/>
      </c>
      <c r="S298" s="280" t="str">
        <f t="shared" si="349"/>
        <v/>
      </c>
      <c r="T298" s="281" t="str">
        <f t="shared" si="326"/>
        <v/>
      </c>
      <c r="U298" s="280" t="str">
        <f t="shared" si="350"/>
        <v/>
      </c>
      <c r="V298" s="281" t="str">
        <f t="shared" si="327"/>
        <v/>
      </c>
      <c r="W298" s="280" t="str">
        <f t="shared" si="351"/>
        <v/>
      </c>
      <c r="X298" s="281" t="str">
        <f t="shared" si="328"/>
        <v/>
      </c>
      <c r="Y298" s="280" t="str">
        <f t="shared" si="352"/>
        <v/>
      </c>
      <c r="Z298" s="281" t="str">
        <f t="shared" si="329"/>
        <v/>
      </c>
      <c r="AA298" s="280" t="str">
        <f t="shared" si="353"/>
        <v/>
      </c>
      <c r="AB298" s="281" t="str">
        <f t="shared" si="330"/>
        <v/>
      </c>
      <c r="AC298" s="280" t="str">
        <f t="shared" si="354"/>
        <v/>
      </c>
      <c r="AD298" s="281" t="str">
        <f t="shared" si="331"/>
        <v/>
      </c>
      <c r="AE298" s="280" t="str">
        <f t="shared" si="355"/>
        <v/>
      </c>
      <c r="AF298" s="281" t="str">
        <f t="shared" si="332"/>
        <v/>
      </c>
      <c r="AG298" s="280" t="str">
        <f t="shared" si="356"/>
        <v/>
      </c>
      <c r="AH298" s="281" t="str">
        <f t="shared" si="333"/>
        <v/>
      </c>
      <c r="AI298" s="280" t="str">
        <f t="shared" si="357"/>
        <v/>
      </c>
      <c r="AJ298" s="281" t="str">
        <f t="shared" si="334"/>
        <v/>
      </c>
      <c r="AK298" s="280" t="str">
        <f t="shared" si="358"/>
        <v/>
      </c>
      <c r="AL298" s="281" t="str">
        <f t="shared" si="335"/>
        <v/>
      </c>
      <c r="AM298" s="280" t="str">
        <f t="shared" si="359"/>
        <v/>
      </c>
      <c r="AN298" s="281" t="str">
        <f t="shared" si="336"/>
        <v/>
      </c>
      <c r="AO298" s="280" t="str">
        <f t="shared" si="360"/>
        <v/>
      </c>
      <c r="AP298" s="281" t="str">
        <f t="shared" si="337"/>
        <v/>
      </c>
      <c r="AQ298" s="280" t="str">
        <f t="shared" si="361"/>
        <v/>
      </c>
      <c r="AR298" s="281" t="str">
        <f t="shared" si="338"/>
        <v/>
      </c>
      <c r="AS298" s="280" t="str">
        <f t="shared" si="362"/>
        <v/>
      </c>
      <c r="AT298" s="281" t="str">
        <f t="shared" si="339"/>
        <v/>
      </c>
      <c r="AU298" s="280" t="str">
        <f t="shared" si="363"/>
        <v/>
      </c>
      <c r="AV298" s="281" t="str">
        <f t="shared" si="340"/>
        <v/>
      </c>
      <c r="AW298" s="280" t="str">
        <f t="shared" si="364"/>
        <v/>
      </c>
      <c r="AX298" s="281" t="str">
        <f t="shared" si="341"/>
        <v/>
      </c>
      <c r="AY298" s="280" t="str">
        <f t="shared" si="365"/>
        <v/>
      </c>
      <c r="AZ298" s="281" t="str">
        <f t="shared" si="342"/>
        <v/>
      </c>
      <c r="BA298" s="280" t="str">
        <f t="shared" si="345"/>
        <v/>
      </c>
      <c r="BB298" s="281" t="str">
        <f t="shared" si="343"/>
        <v/>
      </c>
      <c r="BC298" s="280" t="str">
        <f t="shared" si="346"/>
        <v/>
      </c>
      <c r="BD298" s="281" t="str">
        <f t="shared" si="344"/>
        <v/>
      </c>
      <c r="BE298" s="280" t="str">
        <f t="shared" si="347"/>
        <v/>
      </c>
    </row>
    <row r="299" spans="1:57" ht="26.25" hidden="1" customHeight="1">
      <c r="A299" s="238">
        <v>164</v>
      </c>
      <c r="B299" s="363"/>
      <c r="C299" s="364"/>
      <c r="D299" s="281"/>
      <c r="E299" s="280"/>
      <c r="F299" s="281"/>
      <c r="G299" s="280"/>
      <c r="H299" s="281"/>
      <c r="I299" s="280"/>
      <c r="J299" s="281"/>
      <c r="K299" s="280"/>
      <c r="L299" s="281"/>
      <c r="M299" s="280"/>
      <c r="N299" s="281"/>
      <c r="O299" s="280"/>
      <c r="P299" s="281" t="str">
        <f t="shared" si="324"/>
        <v/>
      </c>
      <c r="Q299" s="280" t="str">
        <f t="shared" si="348"/>
        <v/>
      </c>
      <c r="R299" s="281" t="str">
        <f t="shared" si="325"/>
        <v/>
      </c>
      <c r="S299" s="280" t="str">
        <f t="shared" si="349"/>
        <v/>
      </c>
      <c r="T299" s="281" t="str">
        <f t="shared" si="326"/>
        <v/>
      </c>
      <c r="U299" s="280" t="str">
        <f t="shared" si="350"/>
        <v/>
      </c>
      <c r="V299" s="281" t="str">
        <f t="shared" si="327"/>
        <v/>
      </c>
      <c r="W299" s="280" t="str">
        <f t="shared" si="351"/>
        <v/>
      </c>
      <c r="X299" s="281" t="str">
        <f t="shared" si="328"/>
        <v/>
      </c>
      <c r="Y299" s="280" t="str">
        <f t="shared" si="352"/>
        <v/>
      </c>
      <c r="Z299" s="281" t="str">
        <f t="shared" si="329"/>
        <v/>
      </c>
      <c r="AA299" s="280" t="str">
        <f t="shared" si="353"/>
        <v/>
      </c>
      <c r="AB299" s="281" t="str">
        <f t="shared" si="330"/>
        <v/>
      </c>
      <c r="AC299" s="280" t="str">
        <f t="shared" si="354"/>
        <v/>
      </c>
      <c r="AD299" s="281" t="str">
        <f t="shared" si="331"/>
        <v/>
      </c>
      <c r="AE299" s="280" t="str">
        <f t="shared" si="355"/>
        <v/>
      </c>
      <c r="AF299" s="281" t="str">
        <f t="shared" si="332"/>
        <v/>
      </c>
      <c r="AG299" s="280" t="str">
        <f t="shared" si="356"/>
        <v/>
      </c>
      <c r="AH299" s="281" t="str">
        <f t="shared" si="333"/>
        <v/>
      </c>
      <c r="AI299" s="280" t="str">
        <f t="shared" si="357"/>
        <v/>
      </c>
      <c r="AJ299" s="281" t="str">
        <f t="shared" si="334"/>
        <v/>
      </c>
      <c r="AK299" s="280" t="str">
        <f t="shared" si="358"/>
        <v/>
      </c>
      <c r="AL299" s="281" t="str">
        <f t="shared" si="335"/>
        <v/>
      </c>
      <c r="AM299" s="280" t="str">
        <f t="shared" si="359"/>
        <v/>
      </c>
      <c r="AN299" s="281" t="str">
        <f t="shared" si="336"/>
        <v/>
      </c>
      <c r="AO299" s="280" t="str">
        <f t="shared" si="360"/>
        <v/>
      </c>
      <c r="AP299" s="281" t="str">
        <f t="shared" si="337"/>
        <v/>
      </c>
      <c r="AQ299" s="280" t="str">
        <f t="shared" si="361"/>
        <v/>
      </c>
      <c r="AR299" s="281" t="str">
        <f t="shared" si="338"/>
        <v/>
      </c>
      <c r="AS299" s="280" t="str">
        <f t="shared" si="362"/>
        <v/>
      </c>
      <c r="AT299" s="281" t="str">
        <f t="shared" si="339"/>
        <v/>
      </c>
      <c r="AU299" s="280" t="str">
        <f t="shared" si="363"/>
        <v/>
      </c>
      <c r="AV299" s="281" t="str">
        <f t="shared" si="340"/>
        <v/>
      </c>
      <c r="AW299" s="280" t="str">
        <f t="shared" si="364"/>
        <v/>
      </c>
      <c r="AX299" s="281" t="str">
        <f t="shared" si="341"/>
        <v/>
      </c>
      <c r="AY299" s="280" t="str">
        <f t="shared" si="365"/>
        <v/>
      </c>
      <c r="AZ299" s="281" t="str">
        <f t="shared" si="342"/>
        <v/>
      </c>
      <c r="BA299" s="280" t="str">
        <f t="shared" si="345"/>
        <v/>
      </c>
      <c r="BB299" s="281" t="str">
        <f t="shared" si="343"/>
        <v/>
      </c>
      <c r="BC299" s="280" t="str">
        <f t="shared" si="346"/>
        <v/>
      </c>
      <c r="BD299" s="281" t="str">
        <f t="shared" si="344"/>
        <v/>
      </c>
      <c r="BE299" s="280" t="str">
        <f t="shared" si="347"/>
        <v/>
      </c>
    </row>
    <row r="300" spans="1:57" ht="26.25" hidden="1" customHeight="1">
      <c r="A300" s="238">
        <v>165</v>
      </c>
      <c r="B300" s="363"/>
      <c r="C300" s="364"/>
      <c r="D300" s="281"/>
      <c r="E300" s="280"/>
      <c r="F300" s="281"/>
      <c r="G300" s="280"/>
      <c r="H300" s="281"/>
      <c r="I300" s="280"/>
      <c r="J300" s="281"/>
      <c r="K300" s="280"/>
      <c r="L300" s="281"/>
      <c r="M300" s="280"/>
      <c r="N300" s="281"/>
      <c r="O300" s="280"/>
      <c r="P300" s="281" t="str">
        <f t="shared" si="324"/>
        <v/>
      </c>
      <c r="Q300" s="280" t="str">
        <f t="shared" si="348"/>
        <v/>
      </c>
      <c r="R300" s="281" t="str">
        <f t="shared" si="325"/>
        <v/>
      </c>
      <c r="S300" s="280" t="str">
        <f t="shared" si="349"/>
        <v/>
      </c>
      <c r="T300" s="281" t="str">
        <f t="shared" si="326"/>
        <v/>
      </c>
      <c r="U300" s="280" t="str">
        <f t="shared" si="350"/>
        <v/>
      </c>
      <c r="V300" s="281" t="str">
        <f t="shared" si="327"/>
        <v/>
      </c>
      <c r="W300" s="280" t="str">
        <f t="shared" si="351"/>
        <v/>
      </c>
      <c r="X300" s="281" t="str">
        <f t="shared" si="328"/>
        <v/>
      </c>
      <c r="Y300" s="280" t="str">
        <f t="shared" si="352"/>
        <v/>
      </c>
      <c r="Z300" s="281" t="str">
        <f t="shared" si="329"/>
        <v/>
      </c>
      <c r="AA300" s="280" t="str">
        <f t="shared" si="353"/>
        <v/>
      </c>
      <c r="AB300" s="281" t="str">
        <f t="shared" si="330"/>
        <v/>
      </c>
      <c r="AC300" s="280" t="str">
        <f t="shared" si="354"/>
        <v/>
      </c>
      <c r="AD300" s="281" t="str">
        <f t="shared" si="331"/>
        <v/>
      </c>
      <c r="AE300" s="280" t="str">
        <f t="shared" si="355"/>
        <v/>
      </c>
      <c r="AF300" s="281" t="str">
        <f t="shared" si="332"/>
        <v/>
      </c>
      <c r="AG300" s="280" t="str">
        <f t="shared" si="356"/>
        <v/>
      </c>
      <c r="AH300" s="281" t="str">
        <f t="shared" si="333"/>
        <v/>
      </c>
      <c r="AI300" s="280" t="str">
        <f t="shared" si="357"/>
        <v/>
      </c>
      <c r="AJ300" s="281" t="str">
        <f t="shared" si="334"/>
        <v/>
      </c>
      <c r="AK300" s="280" t="str">
        <f t="shared" si="358"/>
        <v/>
      </c>
      <c r="AL300" s="281" t="str">
        <f t="shared" si="335"/>
        <v/>
      </c>
      <c r="AM300" s="280" t="str">
        <f t="shared" si="359"/>
        <v/>
      </c>
      <c r="AN300" s="281" t="str">
        <f t="shared" si="336"/>
        <v/>
      </c>
      <c r="AO300" s="280" t="str">
        <f t="shared" si="360"/>
        <v/>
      </c>
      <c r="AP300" s="281" t="str">
        <f t="shared" si="337"/>
        <v/>
      </c>
      <c r="AQ300" s="280" t="str">
        <f t="shared" si="361"/>
        <v/>
      </c>
      <c r="AR300" s="281" t="str">
        <f t="shared" si="338"/>
        <v/>
      </c>
      <c r="AS300" s="280" t="str">
        <f t="shared" si="362"/>
        <v/>
      </c>
      <c r="AT300" s="281" t="str">
        <f t="shared" si="339"/>
        <v/>
      </c>
      <c r="AU300" s="280" t="str">
        <f t="shared" si="363"/>
        <v/>
      </c>
      <c r="AV300" s="281" t="str">
        <f t="shared" si="340"/>
        <v/>
      </c>
      <c r="AW300" s="280" t="str">
        <f t="shared" si="364"/>
        <v/>
      </c>
      <c r="AX300" s="281" t="str">
        <f t="shared" si="341"/>
        <v/>
      </c>
      <c r="AY300" s="280" t="str">
        <f t="shared" si="365"/>
        <v/>
      </c>
      <c r="AZ300" s="281" t="str">
        <f t="shared" si="342"/>
        <v/>
      </c>
      <c r="BA300" s="280" t="str">
        <f t="shared" si="345"/>
        <v/>
      </c>
      <c r="BB300" s="281" t="str">
        <f t="shared" si="343"/>
        <v/>
      </c>
      <c r="BC300" s="280" t="str">
        <f t="shared" si="346"/>
        <v/>
      </c>
      <c r="BD300" s="281" t="str">
        <f t="shared" si="344"/>
        <v/>
      </c>
      <c r="BE300" s="280" t="str">
        <f t="shared" si="347"/>
        <v/>
      </c>
    </row>
    <row r="301" spans="1:57" ht="26.25" hidden="1" customHeight="1">
      <c r="A301" s="238">
        <v>166</v>
      </c>
      <c r="B301" s="363"/>
      <c r="C301" s="364"/>
      <c r="D301" s="281"/>
      <c r="E301" s="280"/>
      <c r="F301" s="281"/>
      <c r="G301" s="280"/>
      <c r="H301" s="281"/>
      <c r="I301" s="280"/>
      <c r="J301" s="281"/>
      <c r="K301" s="280"/>
      <c r="L301" s="281"/>
      <c r="M301" s="280"/>
      <c r="N301" s="281"/>
      <c r="O301" s="280"/>
      <c r="P301" s="281" t="str">
        <f t="shared" si="324"/>
        <v/>
      </c>
      <c r="Q301" s="280" t="str">
        <f t="shared" si="348"/>
        <v/>
      </c>
      <c r="R301" s="281" t="str">
        <f t="shared" si="325"/>
        <v/>
      </c>
      <c r="S301" s="280" t="str">
        <f t="shared" si="349"/>
        <v/>
      </c>
      <c r="T301" s="281" t="str">
        <f t="shared" si="326"/>
        <v/>
      </c>
      <c r="U301" s="280" t="str">
        <f t="shared" si="350"/>
        <v/>
      </c>
      <c r="V301" s="281" t="str">
        <f t="shared" si="327"/>
        <v/>
      </c>
      <c r="W301" s="280" t="str">
        <f t="shared" si="351"/>
        <v/>
      </c>
      <c r="X301" s="281" t="str">
        <f t="shared" si="328"/>
        <v/>
      </c>
      <c r="Y301" s="280" t="str">
        <f t="shared" si="352"/>
        <v/>
      </c>
      <c r="Z301" s="281" t="str">
        <f t="shared" si="329"/>
        <v/>
      </c>
      <c r="AA301" s="280" t="str">
        <f t="shared" si="353"/>
        <v/>
      </c>
      <c r="AB301" s="281" t="str">
        <f t="shared" si="330"/>
        <v/>
      </c>
      <c r="AC301" s="280" t="str">
        <f t="shared" si="354"/>
        <v/>
      </c>
      <c r="AD301" s="281" t="str">
        <f t="shared" si="331"/>
        <v/>
      </c>
      <c r="AE301" s="280" t="str">
        <f t="shared" si="355"/>
        <v/>
      </c>
      <c r="AF301" s="281" t="str">
        <f t="shared" si="332"/>
        <v/>
      </c>
      <c r="AG301" s="280" t="str">
        <f t="shared" si="356"/>
        <v/>
      </c>
      <c r="AH301" s="281" t="str">
        <f t="shared" si="333"/>
        <v/>
      </c>
      <c r="AI301" s="280" t="str">
        <f t="shared" si="357"/>
        <v/>
      </c>
      <c r="AJ301" s="281" t="str">
        <f t="shared" si="334"/>
        <v/>
      </c>
      <c r="AK301" s="280" t="str">
        <f t="shared" si="358"/>
        <v/>
      </c>
      <c r="AL301" s="281" t="str">
        <f t="shared" si="335"/>
        <v/>
      </c>
      <c r="AM301" s="280" t="str">
        <f t="shared" si="359"/>
        <v/>
      </c>
      <c r="AN301" s="281" t="str">
        <f t="shared" si="336"/>
        <v/>
      </c>
      <c r="AO301" s="280" t="str">
        <f t="shared" si="360"/>
        <v/>
      </c>
      <c r="AP301" s="281" t="str">
        <f t="shared" si="337"/>
        <v/>
      </c>
      <c r="AQ301" s="280" t="str">
        <f t="shared" si="361"/>
        <v/>
      </c>
      <c r="AR301" s="281" t="str">
        <f t="shared" si="338"/>
        <v/>
      </c>
      <c r="AS301" s="280" t="str">
        <f t="shared" si="362"/>
        <v/>
      </c>
      <c r="AT301" s="281" t="str">
        <f t="shared" si="339"/>
        <v/>
      </c>
      <c r="AU301" s="280" t="str">
        <f t="shared" si="363"/>
        <v/>
      </c>
      <c r="AV301" s="281" t="str">
        <f t="shared" si="340"/>
        <v/>
      </c>
      <c r="AW301" s="280" t="str">
        <f t="shared" si="364"/>
        <v/>
      </c>
      <c r="AX301" s="281" t="str">
        <f t="shared" si="341"/>
        <v/>
      </c>
      <c r="AY301" s="280" t="str">
        <f t="shared" si="365"/>
        <v/>
      </c>
      <c r="AZ301" s="281" t="str">
        <f t="shared" si="342"/>
        <v/>
      </c>
      <c r="BA301" s="280" t="str">
        <f t="shared" si="345"/>
        <v/>
      </c>
      <c r="BB301" s="281" t="str">
        <f t="shared" si="343"/>
        <v/>
      </c>
      <c r="BC301" s="280" t="str">
        <f t="shared" si="346"/>
        <v/>
      </c>
      <c r="BD301" s="281" t="str">
        <f t="shared" si="344"/>
        <v/>
      </c>
      <c r="BE301" s="280" t="str">
        <f t="shared" si="347"/>
        <v/>
      </c>
    </row>
    <row r="302" spans="1:57" ht="26.25" hidden="1" customHeight="1">
      <c r="A302" s="238">
        <v>167</v>
      </c>
      <c r="B302" s="363"/>
      <c r="C302" s="364"/>
      <c r="D302" s="281"/>
      <c r="E302" s="280"/>
      <c r="F302" s="281"/>
      <c r="G302" s="280"/>
      <c r="H302" s="281"/>
      <c r="I302" s="280"/>
      <c r="J302" s="281"/>
      <c r="K302" s="280"/>
      <c r="L302" s="281"/>
      <c r="M302" s="280"/>
      <c r="N302" s="281"/>
      <c r="O302" s="280"/>
      <c r="P302" s="281" t="str">
        <f t="shared" si="324"/>
        <v/>
      </c>
      <c r="Q302" s="280" t="str">
        <f t="shared" si="348"/>
        <v/>
      </c>
      <c r="R302" s="281" t="str">
        <f t="shared" si="325"/>
        <v/>
      </c>
      <c r="S302" s="280" t="str">
        <f t="shared" si="349"/>
        <v/>
      </c>
      <c r="T302" s="281" t="str">
        <f t="shared" si="326"/>
        <v/>
      </c>
      <c r="U302" s="280" t="str">
        <f t="shared" si="350"/>
        <v/>
      </c>
      <c r="V302" s="281" t="str">
        <f t="shared" si="327"/>
        <v/>
      </c>
      <c r="W302" s="280" t="str">
        <f t="shared" si="351"/>
        <v/>
      </c>
      <c r="X302" s="281" t="str">
        <f t="shared" si="328"/>
        <v/>
      </c>
      <c r="Y302" s="280" t="str">
        <f t="shared" si="352"/>
        <v/>
      </c>
      <c r="Z302" s="281" t="str">
        <f t="shared" si="329"/>
        <v/>
      </c>
      <c r="AA302" s="280" t="str">
        <f t="shared" si="353"/>
        <v/>
      </c>
      <c r="AB302" s="281" t="str">
        <f t="shared" si="330"/>
        <v/>
      </c>
      <c r="AC302" s="280" t="str">
        <f t="shared" si="354"/>
        <v/>
      </c>
      <c r="AD302" s="281" t="str">
        <f t="shared" si="331"/>
        <v/>
      </c>
      <c r="AE302" s="280" t="str">
        <f t="shared" si="355"/>
        <v/>
      </c>
      <c r="AF302" s="281" t="str">
        <f t="shared" si="332"/>
        <v/>
      </c>
      <c r="AG302" s="280" t="str">
        <f t="shared" si="356"/>
        <v/>
      </c>
      <c r="AH302" s="281" t="str">
        <f t="shared" si="333"/>
        <v/>
      </c>
      <c r="AI302" s="280" t="str">
        <f t="shared" si="357"/>
        <v/>
      </c>
      <c r="AJ302" s="281" t="str">
        <f t="shared" si="334"/>
        <v/>
      </c>
      <c r="AK302" s="280" t="str">
        <f t="shared" si="358"/>
        <v/>
      </c>
      <c r="AL302" s="281" t="str">
        <f t="shared" si="335"/>
        <v/>
      </c>
      <c r="AM302" s="280" t="str">
        <f t="shared" si="359"/>
        <v/>
      </c>
      <c r="AN302" s="281" t="str">
        <f t="shared" si="336"/>
        <v/>
      </c>
      <c r="AO302" s="280" t="str">
        <f t="shared" si="360"/>
        <v/>
      </c>
      <c r="AP302" s="281" t="str">
        <f t="shared" si="337"/>
        <v/>
      </c>
      <c r="AQ302" s="280" t="str">
        <f t="shared" si="361"/>
        <v/>
      </c>
      <c r="AR302" s="281" t="str">
        <f t="shared" si="338"/>
        <v/>
      </c>
      <c r="AS302" s="280" t="str">
        <f t="shared" si="362"/>
        <v/>
      </c>
      <c r="AT302" s="281" t="str">
        <f t="shared" si="339"/>
        <v/>
      </c>
      <c r="AU302" s="280" t="str">
        <f t="shared" si="363"/>
        <v/>
      </c>
      <c r="AV302" s="281" t="str">
        <f t="shared" si="340"/>
        <v/>
      </c>
      <c r="AW302" s="280" t="str">
        <f t="shared" si="364"/>
        <v/>
      </c>
      <c r="AX302" s="281" t="str">
        <f t="shared" si="341"/>
        <v/>
      </c>
      <c r="AY302" s="280" t="str">
        <f t="shared" si="365"/>
        <v/>
      </c>
      <c r="AZ302" s="281" t="str">
        <f t="shared" si="342"/>
        <v/>
      </c>
      <c r="BA302" s="280" t="str">
        <f t="shared" si="345"/>
        <v/>
      </c>
      <c r="BB302" s="281" t="str">
        <f t="shared" si="343"/>
        <v/>
      </c>
      <c r="BC302" s="280" t="str">
        <f t="shared" si="346"/>
        <v/>
      </c>
      <c r="BD302" s="281" t="str">
        <f t="shared" si="344"/>
        <v/>
      </c>
      <c r="BE302" s="280" t="str">
        <f t="shared" si="347"/>
        <v/>
      </c>
    </row>
    <row r="303" spans="1:57" ht="26.25" hidden="1" customHeight="1">
      <c r="A303" s="238">
        <v>168</v>
      </c>
      <c r="B303" s="363"/>
      <c r="C303" s="364"/>
      <c r="D303" s="281"/>
      <c r="E303" s="280"/>
      <c r="F303" s="281"/>
      <c r="G303" s="280"/>
      <c r="H303" s="281"/>
      <c r="I303" s="280"/>
      <c r="J303" s="281"/>
      <c r="K303" s="280"/>
      <c r="L303" s="281"/>
      <c r="M303" s="280"/>
      <c r="N303" s="281"/>
      <c r="O303" s="280"/>
      <c r="P303" s="281" t="str">
        <f t="shared" si="324"/>
        <v/>
      </c>
      <c r="Q303" s="280" t="str">
        <f t="shared" si="348"/>
        <v/>
      </c>
      <c r="R303" s="281" t="str">
        <f t="shared" si="325"/>
        <v/>
      </c>
      <c r="S303" s="280" t="str">
        <f t="shared" si="349"/>
        <v/>
      </c>
      <c r="T303" s="281" t="str">
        <f t="shared" si="326"/>
        <v/>
      </c>
      <c r="U303" s="280" t="str">
        <f t="shared" si="350"/>
        <v/>
      </c>
      <c r="V303" s="281" t="str">
        <f t="shared" si="327"/>
        <v/>
      </c>
      <c r="W303" s="280" t="str">
        <f t="shared" si="351"/>
        <v/>
      </c>
      <c r="X303" s="281" t="str">
        <f t="shared" si="328"/>
        <v/>
      </c>
      <c r="Y303" s="280" t="str">
        <f t="shared" si="352"/>
        <v/>
      </c>
      <c r="Z303" s="281" t="str">
        <f t="shared" si="329"/>
        <v/>
      </c>
      <c r="AA303" s="280" t="str">
        <f t="shared" si="353"/>
        <v/>
      </c>
      <c r="AB303" s="281" t="str">
        <f t="shared" si="330"/>
        <v/>
      </c>
      <c r="AC303" s="280" t="str">
        <f t="shared" si="354"/>
        <v/>
      </c>
      <c r="AD303" s="281" t="str">
        <f t="shared" si="331"/>
        <v/>
      </c>
      <c r="AE303" s="280" t="str">
        <f t="shared" si="355"/>
        <v/>
      </c>
      <c r="AF303" s="281" t="str">
        <f t="shared" si="332"/>
        <v/>
      </c>
      <c r="AG303" s="280" t="str">
        <f t="shared" si="356"/>
        <v/>
      </c>
      <c r="AH303" s="281" t="str">
        <f t="shared" si="333"/>
        <v/>
      </c>
      <c r="AI303" s="280" t="str">
        <f t="shared" si="357"/>
        <v/>
      </c>
      <c r="AJ303" s="281" t="str">
        <f t="shared" si="334"/>
        <v/>
      </c>
      <c r="AK303" s="280" t="str">
        <f t="shared" si="358"/>
        <v/>
      </c>
      <c r="AL303" s="281" t="str">
        <f t="shared" si="335"/>
        <v/>
      </c>
      <c r="AM303" s="280" t="str">
        <f t="shared" si="359"/>
        <v/>
      </c>
      <c r="AN303" s="281" t="str">
        <f t="shared" si="336"/>
        <v/>
      </c>
      <c r="AO303" s="280" t="str">
        <f t="shared" si="360"/>
        <v/>
      </c>
      <c r="AP303" s="281" t="str">
        <f t="shared" si="337"/>
        <v/>
      </c>
      <c r="AQ303" s="280" t="str">
        <f t="shared" si="361"/>
        <v/>
      </c>
      <c r="AR303" s="281" t="str">
        <f t="shared" si="338"/>
        <v/>
      </c>
      <c r="AS303" s="280" t="str">
        <f t="shared" si="362"/>
        <v/>
      </c>
      <c r="AT303" s="281" t="str">
        <f t="shared" si="339"/>
        <v/>
      </c>
      <c r="AU303" s="280" t="str">
        <f t="shared" si="363"/>
        <v/>
      </c>
      <c r="AV303" s="281" t="str">
        <f t="shared" si="340"/>
        <v/>
      </c>
      <c r="AW303" s="280" t="str">
        <f t="shared" si="364"/>
        <v/>
      </c>
      <c r="AX303" s="281" t="str">
        <f t="shared" si="341"/>
        <v/>
      </c>
      <c r="AY303" s="280" t="str">
        <f t="shared" si="365"/>
        <v/>
      </c>
      <c r="AZ303" s="281" t="str">
        <f t="shared" si="342"/>
        <v/>
      </c>
      <c r="BA303" s="280" t="str">
        <f t="shared" si="345"/>
        <v/>
      </c>
      <c r="BB303" s="281" t="str">
        <f t="shared" si="343"/>
        <v/>
      </c>
      <c r="BC303" s="280" t="str">
        <f t="shared" si="346"/>
        <v/>
      </c>
      <c r="BD303" s="281" t="str">
        <f t="shared" si="344"/>
        <v/>
      </c>
      <c r="BE303" s="280" t="str">
        <f t="shared" si="347"/>
        <v/>
      </c>
    </row>
    <row r="304" spans="1:57" ht="26.25" hidden="1" customHeight="1">
      <c r="A304" s="238">
        <v>169</v>
      </c>
      <c r="B304" s="363"/>
      <c r="C304" s="364"/>
      <c r="D304" s="281"/>
      <c r="E304" s="280"/>
      <c r="F304" s="281"/>
      <c r="G304" s="280"/>
      <c r="H304" s="281"/>
      <c r="I304" s="280"/>
      <c r="J304" s="281"/>
      <c r="K304" s="280"/>
      <c r="L304" s="281"/>
      <c r="M304" s="280"/>
      <c r="N304" s="281"/>
      <c r="O304" s="280"/>
      <c r="P304" s="281" t="str">
        <f t="shared" si="324"/>
        <v/>
      </c>
      <c r="Q304" s="280" t="str">
        <f t="shared" si="348"/>
        <v/>
      </c>
      <c r="R304" s="281" t="str">
        <f t="shared" si="325"/>
        <v/>
      </c>
      <c r="S304" s="280" t="str">
        <f t="shared" si="349"/>
        <v/>
      </c>
      <c r="T304" s="281" t="str">
        <f t="shared" si="326"/>
        <v/>
      </c>
      <c r="U304" s="280" t="str">
        <f t="shared" si="350"/>
        <v/>
      </c>
      <c r="V304" s="281" t="str">
        <f t="shared" si="327"/>
        <v/>
      </c>
      <c r="W304" s="280" t="str">
        <f t="shared" si="351"/>
        <v/>
      </c>
      <c r="X304" s="281" t="str">
        <f t="shared" si="328"/>
        <v/>
      </c>
      <c r="Y304" s="280" t="str">
        <f t="shared" si="352"/>
        <v/>
      </c>
      <c r="Z304" s="281" t="str">
        <f t="shared" si="329"/>
        <v/>
      </c>
      <c r="AA304" s="280" t="str">
        <f t="shared" si="353"/>
        <v/>
      </c>
      <c r="AB304" s="281" t="str">
        <f t="shared" si="330"/>
        <v/>
      </c>
      <c r="AC304" s="280" t="str">
        <f t="shared" si="354"/>
        <v/>
      </c>
      <c r="AD304" s="281" t="str">
        <f t="shared" si="331"/>
        <v/>
      </c>
      <c r="AE304" s="280" t="str">
        <f t="shared" si="355"/>
        <v/>
      </c>
      <c r="AF304" s="281" t="str">
        <f t="shared" si="332"/>
        <v/>
      </c>
      <c r="AG304" s="280" t="str">
        <f t="shared" si="356"/>
        <v/>
      </c>
      <c r="AH304" s="281" t="str">
        <f t="shared" si="333"/>
        <v/>
      </c>
      <c r="AI304" s="280" t="str">
        <f t="shared" si="357"/>
        <v/>
      </c>
      <c r="AJ304" s="281" t="str">
        <f t="shared" si="334"/>
        <v/>
      </c>
      <c r="AK304" s="280" t="str">
        <f t="shared" si="358"/>
        <v/>
      </c>
      <c r="AL304" s="281" t="str">
        <f t="shared" si="335"/>
        <v/>
      </c>
      <c r="AM304" s="280" t="str">
        <f t="shared" si="359"/>
        <v/>
      </c>
      <c r="AN304" s="281" t="str">
        <f t="shared" si="336"/>
        <v/>
      </c>
      <c r="AO304" s="280" t="str">
        <f t="shared" si="360"/>
        <v/>
      </c>
      <c r="AP304" s="281" t="str">
        <f t="shared" si="337"/>
        <v/>
      </c>
      <c r="AQ304" s="280" t="str">
        <f t="shared" si="361"/>
        <v/>
      </c>
      <c r="AR304" s="281" t="str">
        <f t="shared" si="338"/>
        <v/>
      </c>
      <c r="AS304" s="280" t="str">
        <f t="shared" si="362"/>
        <v/>
      </c>
      <c r="AT304" s="281" t="str">
        <f t="shared" si="339"/>
        <v/>
      </c>
      <c r="AU304" s="280" t="str">
        <f t="shared" si="363"/>
        <v/>
      </c>
      <c r="AV304" s="281" t="str">
        <f t="shared" si="340"/>
        <v/>
      </c>
      <c r="AW304" s="280" t="str">
        <f t="shared" si="364"/>
        <v/>
      </c>
      <c r="AX304" s="281" t="str">
        <f t="shared" si="341"/>
        <v/>
      </c>
      <c r="AY304" s="280" t="str">
        <f t="shared" si="365"/>
        <v/>
      </c>
      <c r="AZ304" s="281" t="str">
        <f t="shared" si="342"/>
        <v/>
      </c>
      <c r="BA304" s="280" t="str">
        <f t="shared" si="345"/>
        <v/>
      </c>
      <c r="BB304" s="281" t="str">
        <f t="shared" si="343"/>
        <v/>
      </c>
      <c r="BC304" s="280" t="str">
        <f t="shared" si="346"/>
        <v/>
      </c>
      <c r="BD304" s="281" t="str">
        <f t="shared" si="344"/>
        <v/>
      </c>
      <c r="BE304" s="280" t="str">
        <f t="shared" si="347"/>
        <v/>
      </c>
    </row>
    <row r="305" spans="1:57" ht="26.25" hidden="1" customHeight="1">
      <c r="A305" s="238">
        <v>170</v>
      </c>
      <c r="B305" s="363"/>
      <c r="C305" s="364"/>
      <c r="D305" s="281"/>
      <c r="E305" s="280"/>
      <c r="F305" s="281"/>
      <c r="G305" s="280"/>
      <c r="H305" s="281"/>
      <c r="I305" s="280"/>
      <c r="J305" s="281"/>
      <c r="K305" s="280"/>
      <c r="L305" s="281"/>
      <c r="M305" s="280"/>
      <c r="N305" s="281"/>
      <c r="O305" s="280"/>
      <c r="P305" s="281" t="str">
        <f t="shared" si="324"/>
        <v/>
      </c>
      <c r="Q305" s="280" t="str">
        <f t="shared" si="348"/>
        <v/>
      </c>
      <c r="R305" s="281" t="str">
        <f t="shared" si="325"/>
        <v/>
      </c>
      <c r="S305" s="280" t="str">
        <f t="shared" si="349"/>
        <v/>
      </c>
      <c r="T305" s="281" t="str">
        <f t="shared" si="326"/>
        <v/>
      </c>
      <c r="U305" s="280" t="str">
        <f t="shared" si="350"/>
        <v/>
      </c>
      <c r="V305" s="281" t="str">
        <f t="shared" si="327"/>
        <v/>
      </c>
      <c r="W305" s="280" t="str">
        <f t="shared" si="351"/>
        <v/>
      </c>
      <c r="X305" s="281" t="str">
        <f t="shared" si="328"/>
        <v/>
      </c>
      <c r="Y305" s="280" t="str">
        <f t="shared" si="352"/>
        <v/>
      </c>
      <c r="Z305" s="281" t="str">
        <f t="shared" si="329"/>
        <v/>
      </c>
      <c r="AA305" s="280" t="str">
        <f t="shared" si="353"/>
        <v/>
      </c>
      <c r="AB305" s="281" t="str">
        <f t="shared" si="330"/>
        <v/>
      </c>
      <c r="AC305" s="280" t="str">
        <f t="shared" si="354"/>
        <v/>
      </c>
      <c r="AD305" s="281" t="str">
        <f t="shared" si="331"/>
        <v/>
      </c>
      <c r="AE305" s="280" t="str">
        <f t="shared" si="355"/>
        <v/>
      </c>
      <c r="AF305" s="281" t="str">
        <f t="shared" si="332"/>
        <v/>
      </c>
      <c r="AG305" s="280" t="str">
        <f t="shared" si="356"/>
        <v/>
      </c>
      <c r="AH305" s="281" t="str">
        <f t="shared" si="333"/>
        <v/>
      </c>
      <c r="AI305" s="280" t="str">
        <f t="shared" si="357"/>
        <v/>
      </c>
      <c r="AJ305" s="281" t="str">
        <f t="shared" si="334"/>
        <v/>
      </c>
      <c r="AK305" s="280" t="str">
        <f t="shared" si="358"/>
        <v/>
      </c>
      <c r="AL305" s="281" t="str">
        <f t="shared" si="335"/>
        <v/>
      </c>
      <c r="AM305" s="280" t="str">
        <f t="shared" si="359"/>
        <v/>
      </c>
      <c r="AN305" s="281" t="str">
        <f t="shared" si="336"/>
        <v/>
      </c>
      <c r="AO305" s="280" t="str">
        <f t="shared" si="360"/>
        <v/>
      </c>
      <c r="AP305" s="281" t="str">
        <f t="shared" si="337"/>
        <v/>
      </c>
      <c r="AQ305" s="280" t="str">
        <f t="shared" si="361"/>
        <v/>
      </c>
      <c r="AR305" s="281" t="str">
        <f t="shared" si="338"/>
        <v/>
      </c>
      <c r="AS305" s="280" t="str">
        <f t="shared" si="362"/>
        <v/>
      </c>
      <c r="AT305" s="281" t="str">
        <f t="shared" si="339"/>
        <v/>
      </c>
      <c r="AU305" s="280" t="str">
        <f t="shared" si="363"/>
        <v/>
      </c>
      <c r="AV305" s="281" t="str">
        <f t="shared" si="340"/>
        <v/>
      </c>
      <c r="AW305" s="280" t="str">
        <f t="shared" si="364"/>
        <v/>
      </c>
      <c r="AX305" s="281" t="str">
        <f t="shared" si="341"/>
        <v/>
      </c>
      <c r="AY305" s="280" t="str">
        <f t="shared" si="365"/>
        <v/>
      </c>
      <c r="AZ305" s="281" t="str">
        <f t="shared" si="342"/>
        <v/>
      </c>
      <c r="BA305" s="280" t="str">
        <f t="shared" si="345"/>
        <v/>
      </c>
      <c r="BB305" s="281" t="str">
        <f t="shared" si="343"/>
        <v/>
      </c>
      <c r="BC305" s="280" t="str">
        <f t="shared" si="346"/>
        <v/>
      </c>
      <c r="BD305" s="281" t="str">
        <f t="shared" si="344"/>
        <v/>
      </c>
      <c r="BE305" s="280" t="str">
        <f t="shared" si="347"/>
        <v/>
      </c>
    </row>
    <row r="306" spans="1:57" ht="26.25" hidden="1" customHeight="1">
      <c r="A306" s="238">
        <v>171</v>
      </c>
      <c r="B306" s="363"/>
      <c r="C306" s="364"/>
      <c r="D306" s="281"/>
      <c r="E306" s="280"/>
      <c r="F306" s="281"/>
      <c r="G306" s="280"/>
      <c r="H306" s="281"/>
      <c r="I306" s="280"/>
      <c r="J306" s="281"/>
      <c r="K306" s="280"/>
      <c r="L306" s="281"/>
      <c r="M306" s="280"/>
      <c r="N306" s="281"/>
      <c r="O306" s="280"/>
      <c r="P306" s="281" t="str">
        <f t="shared" si="324"/>
        <v/>
      </c>
      <c r="Q306" s="280" t="str">
        <f t="shared" si="348"/>
        <v/>
      </c>
      <c r="R306" s="281" t="str">
        <f t="shared" si="325"/>
        <v/>
      </c>
      <c r="S306" s="280" t="str">
        <f t="shared" si="349"/>
        <v/>
      </c>
      <c r="T306" s="281" t="str">
        <f t="shared" si="326"/>
        <v/>
      </c>
      <c r="U306" s="280" t="str">
        <f t="shared" si="350"/>
        <v/>
      </c>
      <c r="V306" s="281" t="str">
        <f t="shared" si="327"/>
        <v/>
      </c>
      <c r="W306" s="280" t="str">
        <f t="shared" si="351"/>
        <v/>
      </c>
      <c r="X306" s="281" t="str">
        <f t="shared" si="328"/>
        <v/>
      </c>
      <c r="Y306" s="280" t="str">
        <f t="shared" si="352"/>
        <v/>
      </c>
      <c r="Z306" s="281" t="str">
        <f t="shared" si="329"/>
        <v/>
      </c>
      <c r="AA306" s="280" t="str">
        <f t="shared" si="353"/>
        <v/>
      </c>
      <c r="AB306" s="281" t="str">
        <f t="shared" si="330"/>
        <v/>
      </c>
      <c r="AC306" s="280" t="str">
        <f t="shared" si="354"/>
        <v/>
      </c>
      <c r="AD306" s="281" t="str">
        <f t="shared" si="331"/>
        <v/>
      </c>
      <c r="AE306" s="280" t="str">
        <f t="shared" si="355"/>
        <v/>
      </c>
      <c r="AF306" s="281" t="str">
        <f t="shared" si="332"/>
        <v/>
      </c>
      <c r="AG306" s="280" t="str">
        <f t="shared" si="356"/>
        <v/>
      </c>
      <c r="AH306" s="281" t="str">
        <f t="shared" si="333"/>
        <v/>
      </c>
      <c r="AI306" s="280" t="str">
        <f t="shared" si="357"/>
        <v/>
      </c>
      <c r="AJ306" s="281" t="str">
        <f t="shared" si="334"/>
        <v/>
      </c>
      <c r="AK306" s="280" t="str">
        <f t="shared" si="358"/>
        <v/>
      </c>
      <c r="AL306" s="281" t="str">
        <f t="shared" si="335"/>
        <v/>
      </c>
      <c r="AM306" s="280" t="str">
        <f t="shared" si="359"/>
        <v/>
      </c>
      <c r="AN306" s="281" t="str">
        <f t="shared" si="336"/>
        <v/>
      </c>
      <c r="AO306" s="280" t="str">
        <f t="shared" si="360"/>
        <v/>
      </c>
      <c r="AP306" s="281" t="str">
        <f t="shared" si="337"/>
        <v/>
      </c>
      <c r="AQ306" s="280" t="str">
        <f t="shared" si="361"/>
        <v/>
      </c>
      <c r="AR306" s="281" t="str">
        <f t="shared" si="338"/>
        <v/>
      </c>
      <c r="AS306" s="280" t="str">
        <f t="shared" si="362"/>
        <v/>
      </c>
      <c r="AT306" s="281" t="str">
        <f t="shared" si="339"/>
        <v/>
      </c>
      <c r="AU306" s="280" t="str">
        <f t="shared" si="363"/>
        <v/>
      </c>
      <c r="AV306" s="281" t="str">
        <f t="shared" si="340"/>
        <v/>
      </c>
      <c r="AW306" s="280" t="str">
        <f t="shared" si="364"/>
        <v/>
      </c>
      <c r="AX306" s="281" t="str">
        <f t="shared" si="341"/>
        <v/>
      </c>
      <c r="AY306" s="280" t="str">
        <f t="shared" si="365"/>
        <v/>
      </c>
      <c r="AZ306" s="281" t="str">
        <f t="shared" si="342"/>
        <v/>
      </c>
      <c r="BA306" s="280" t="str">
        <f t="shared" si="345"/>
        <v/>
      </c>
      <c r="BB306" s="281" t="str">
        <f t="shared" si="343"/>
        <v/>
      </c>
      <c r="BC306" s="280" t="str">
        <f t="shared" si="346"/>
        <v/>
      </c>
      <c r="BD306" s="281" t="str">
        <f t="shared" si="344"/>
        <v/>
      </c>
      <c r="BE306" s="280" t="str">
        <f t="shared" si="347"/>
        <v/>
      </c>
    </row>
    <row r="307" spans="1:57" ht="26.25" hidden="1" customHeight="1">
      <c r="A307" s="238">
        <v>172</v>
      </c>
      <c r="B307" s="363"/>
      <c r="C307" s="364"/>
      <c r="D307" s="281"/>
      <c r="E307" s="280"/>
      <c r="F307" s="281"/>
      <c r="G307" s="280"/>
      <c r="H307" s="281"/>
      <c r="I307" s="280"/>
      <c r="J307" s="281"/>
      <c r="K307" s="280"/>
      <c r="L307" s="281"/>
      <c r="M307" s="280"/>
      <c r="N307" s="281"/>
      <c r="O307" s="280"/>
      <c r="P307" s="281" t="str">
        <f t="shared" si="324"/>
        <v/>
      </c>
      <c r="Q307" s="280" t="str">
        <f t="shared" si="348"/>
        <v/>
      </c>
      <c r="R307" s="281" t="str">
        <f t="shared" si="325"/>
        <v/>
      </c>
      <c r="S307" s="280" t="str">
        <f t="shared" si="349"/>
        <v/>
      </c>
      <c r="T307" s="281" t="str">
        <f t="shared" si="326"/>
        <v/>
      </c>
      <c r="U307" s="280" t="str">
        <f t="shared" si="350"/>
        <v/>
      </c>
      <c r="V307" s="281" t="str">
        <f t="shared" si="327"/>
        <v/>
      </c>
      <c r="W307" s="280" t="str">
        <f t="shared" si="351"/>
        <v/>
      </c>
      <c r="X307" s="281" t="str">
        <f t="shared" si="328"/>
        <v/>
      </c>
      <c r="Y307" s="280" t="str">
        <f t="shared" si="352"/>
        <v/>
      </c>
      <c r="Z307" s="281" t="str">
        <f t="shared" si="329"/>
        <v/>
      </c>
      <c r="AA307" s="280" t="str">
        <f t="shared" si="353"/>
        <v/>
      </c>
      <c r="AB307" s="281" t="str">
        <f t="shared" si="330"/>
        <v/>
      </c>
      <c r="AC307" s="280" t="str">
        <f t="shared" si="354"/>
        <v/>
      </c>
      <c r="AD307" s="281" t="str">
        <f t="shared" si="331"/>
        <v/>
      </c>
      <c r="AE307" s="280" t="str">
        <f t="shared" si="355"/>
        <v/>
      </c>
      <c r="AF307" s="281" t="str">
        <f t="shared" si="332"/>
        <v/>
      </c>
      <c r="AG307" s="280" t="str">
        <f t="shared" si="356"/>
        <v/>
      </c>
      <c r="AH307" s="281" t="str">
        <f t="shared" si="333"/>
        <v/>
      </c>
      <c r="AI307" s="280" t="str">
        <f t="shared" si="357"/>
        <v/>
      </c>
      <c r="AJ307" s="281" t="str">
        <f t="shared" si="334"/>
        <v/>
      </c>
      <c r="AK307" s="280" t="str">
        <f t="shared" si="358"/>
        <v/>
      </c>
      <c r="AL307" s="281" t="str">
        <f t="shared" si="335"/>
        <v/>
      </c>
      <c r="AM307" s="280" t="str">
        <f t="shared" si="359"/>
        <v/>
      </c>
      <c r="AN307" s="281" t="str">
        <f t="shared" si="336"/>
        <v/>
      </c>
      <c r="AO307" s="280" t="str">
        <f t="shared" si="360"/>
        <v/>
      </c>
      <c r="AP307" s="281" t="str">
        <f t="shared" si="337"/>
        <v/>
      </c>
      <c r="AQ307" s="280" t="str">
        <f t="shared" si="361"/>
        <v/>
      </c>
      <c r="AR307" s="281" t="str">
        <f t="shared" si="338"/>
        <v/>
      </c>
      <c r="AS307" s="280" t="str">
        <f t="shared" si="362"/>
        <v/>
      </c>
      <c r="AT307" s="281" t="str">
        <f t="shared" si="339"/>
        <v/>
      </c>
      <c r="AU307" s="280" t="str">
        <f t="shared" si="363"/>
        <v/>
      </c>
      <c r="AV307" s="281" t="str">
        <f t="shared" si="340"/>
        <v/>
      </c>
      <c r="AW307" s="280" t="str">
        <f t="shared" si="364"/>
        <v/>
      </c>
      <c r="AX307" s="281" t="str">
        <f t="shared" si="341"/>
        <v/>
      </c>
      <c r="AY307" s="280" t="str">
        <f t="shared" si="365"/>
        <v/>
      </c>
      <c r="AZ307" s="281" t="str">
        <f t="shared" si="342"/>
        <v/>
      </c>
      <c r="BA307" s="280" t="str">
        <f t="shared" si="345"/>
        <v/>
      </c>
      <c r="BB307" s="281" t="str">
        <f t="shared" si="343"/>
        <v/>
      </c>
      <c r="BC307" s="280" t="str">
        <f t="shared" si="346"/>
        <v/>
      </c>
      <c r="BD307" s="281" t="str">
        <f t="shared" si="344"/>
        <v/>
      </c>
      <c r="BE307" s="280" t="str">
        <f t="shared" si="347"/>
        <v/>
      </c>
    </row>
    <row r="308" spans="1:57" ht="26.25" hidden="1" customHeight="1">
      <c r="A308" s="238">
        <v>173</v>
      </c>
      <c r="B308" s="363"/>
      <c r="C308" s="364"/>
      <c r="D308" s="281"/>
      <c r="E308" s="280"/>
      <c r="F308" s="281"/>
      <c r="G308" s="280"/>
      <c r="H308" s="281"/>
      <c r="I308" s="280"/>
      <c r="J308" s="281"/>
      <c r="K308" s="280"/>
      <c r="L308" s="281"/>
      <c r="M308" s="280"/>
      <c r="N308" s="281"/>
      <c r="O308" s="280"/>
      <c r="P308" s="281" t="str">
        <f t="shared" si="324"/>
        <v/>
      </c>
      <c r="Q308" s="280" t="str">
        <f t="shared" si="348"/>
        <v/>
      </c>
      <c r="R308" s="281" t="str">
        <f t="shared" si="325"/>
        <v/>
      </c>
      <c r="S308" s="280" t="str">
        <f t="shared" si="349"/>
        <v/>
      </c>
      <c r="T308" s="281" t="str">
        <f t="shared" si="326"/>
        <v/>
      </c>
      <c r="U308" s="280" t="str">
        <f t="shared" si="350"/>
        <v/>
      </c>
      <c r="V308" s="281" t="str">
        <f t="shared" si="327"/>
        <v/>
      </c>
      <c r="W308" s="280" t="str">
        <f t="shared" si="351"/>
        <v/>
      </c>
      <c r="X308" s="281" t="str">
        <f t="shared" si="328"/>
        <v/>
      </c>
      <c r="Y308" s="280" t="str">
        <f t="shared" si="352"/>
        <v/>
      </c>
      <c r="Z308" s="281" t="str">
        <f t="shared" si="329"/>
        <v/>
      </c>
      <c r="AA308" s="280" t="str">
        <f t="shared" si="353"/>
        <v/>
      </c>
      <c r="AB308" s="281" t="str">
        <f t="shared" si="330"/>
        <v/>
      </c>
      <c r="AC308" s="280" t="str">
        <f t="shared" si="354"/>
        <v/>
      </c>
      <c r="AD308" s="281" t="str">
        <f t="shared" si="331"/>
        <v/>
      </c>
      <c r="AE308" s="280" t="str">
        <f t="shared" si="355"/>
        <v/>
      </c>
      <c r="AF308" s="281" t="str">
        <f t="shared" si="332"/>
        <v/>
      </c>
      <c r="AG308" s="280" t="str">
        <f t="shared" si="356"/>
        <v/>
      </c>
      <c r="AH308" s="281" t="str">
        <f t="shared" si="333"/>
        <v/>
      </c>
      <c r="AI308" s="280" t="str">
        <f t="shared" si="357"/>
        <v/>
      </c>
      <c r="AJ308" s="281" t="str">
        <f t="shared" si="334"/>
        <v/>
      </c>
      <c r="AK308" s="280" t="str">
        <f t="shared" si="358"/>
        <v/>
      </c>
      <c r="AL308" s="281" t="str">
        <f t="shared" si="335"/>
        <v/>
      </c>
      <c r="AM308" s="280" t="str">
        <f t="shared" si="359"/>
        <v/>
      </c>
      <c r="AN308" s="281" t="str">
        <f t="shared" si="336"/>
        <v/>
      </c>
      <c r="AO308" s="280" t="str">
        <f t="shared" si="360"/>
        <v/>
      </c>
      <c r="AP308" s="281" t="str">
        <f t="shared" si="337"/>
        <v/>
      </c>
      <c r="AQ308" s="280" t="str">
        <f t="shared" si="361"/>
        <v/>
      </c>
      <c r="AR308" s="281" t="str">
        <f t="shared" si="338"/>
        <v/>
      </c>
      <c r="AS308" s="280" t="str">
        <f t="shared" si="362"/>
        <v/>
      </c>
      <c r="AT308" s="281" t="str">
        <f t="shared" si="339"/>
        <v/>
      </c>
      <c r="AU308" s="280" t="str">
        <f t="shared" si="363"/>
        <v/>
      </c>
      <c r="AV308" s="281" t="str">
        <f t="shared" si="340"/>
        <v/>
      </c>
      <c r="AW308" s="280" t="str">
        <f t="shared" si="364"/>
        <v/>
      </c>
      <c r="AX308" s="281" t="str">
        <f t="shared" si="341"/>
        <v/>
      </c>
      <c r="AY308" s="280" t="str">
        <f t="shared" si="365"/>
        <v/>
      </c>
      <c r="AZ308" s="281" t="str">
        <f t="shared" si="342"/>
        <v/>
      </c>
      <c r="BA308" s="280" t="str">
        <f t="shared" si="345"/>
        <v/>
      </c>
      <c r="BB308" s="281" t="str">
        <f t="shared" si="343"/>
        <v/>
      </c>
      <c r="BC308" s="280" t="str">
        <f t="shared" si="346"/>
        <v/>
      </c>
      <c r="BD308" s="281" t="str">
        <f t="shared" si="344"/>
        <v/>
      </c>
      <c r="BE308" s="280" t="str">
        <f t="shared" si="347"/>
        <v/>
      </c>
    </row>
    <row r="309" spans="1:57" ht="26.25" hidden="1" customHeight="1">
      <c r="A309" s="238">
        <v>174</v>
      </c>
      <c r="B309" s="363"/>
      <c r="C309" s="364"/>
      <c r="D309" s="281"/>
      <c r="E309" s="280"/>
      <c r="F309" s="281"/>
      <c r="G309" s="280"/>
      <c r="H309" s="281"/>
      <c r="I309" s="280"/>
      <c r="J309" s="281"/>
      <c r="K309" s="280"/>
      <c r="L309" s="281"/>
      <c r="M309" s="280"/>
      <c r="N309" s="281"/>
      <c r="O309" s="280"/>
      <c r="P309" s="281" t="str">
        <f t="shared" si="324"/>
        <v/>
      </c>
      <c r="Q309" s="280" t="str">
        <f t="shared" si="348"/>
        <v/>
      </c>
      <c r="R309" s="281" t="str">
        <f t="shared" si="325"/>
        <v/>
      </c>
      <c r="S309" s="280" t="str">
        <f t="shared" si="349"/>
        <v/>
      </c>
      <c r="T309" s="281" t="str">
        <f t="shared" si="326"/>
        <v/>
      </c>
      <c r="U309" s="280" t="str">
        <f t="shared" si="350"/>
        <v/>
      </c>
      <c r="V309" s="281" t="str">
        <f t="shared" si="327"/>
        <v/>
      </c>
      <c r="W309" s="280" t="str">
        <f t="shared" si="351"/>
        <v/>
      </c>
      <c r="X309" s="281" t="str">
        <f t="shared" si="328"/>
        <v/>
      </c>
      <c r="Y309" s="280" t="str">
        <f t="shared" si="352"/>
        <v/>
      </c>
      <c r="Z309" s="281" t="str">
        <f t="shared" si="329"/>
        <v/>
      </c>
      <c r="AA309" s="280" t="str">
        <f t="shared" si="353"/>
        <v/>
      </c>
      <c r="AB309" s="281" t="str">
        <f t="shared" si="330"/>
        <v/>
      </c>
      <c r="AC309" s="280" t="str">
        <f t="shared" si="354"/>
        <v/>
      </c>
      <c r="AD309" s="281" t="str">
        <f t="shared" si="331"/>
        <v/>
      </c>
      <c r="AE309" s="280" t="str">
        <f t="shared" si="355"/>
        <v/>
      </c>
      <c r="AF309" s="281" t="str">
        <f t="shared" si="332"/>
        <v/>
      </c>
      <c r="AG309" s="280" t="str">
        <f t="shared" si="356"/>
        <v/>
      </c>
      <c r="AH309" s="281" t="str">
        <f t="shared" si="333"/>
        <v/>
      </c>
      <c r="AI309" s="280" t="str">
        <f t="shared" si="357"/>
        <v/>
      </c>
      <c r="AJ309" s="281" t="str">
        <f t="shared" si="334"/>
        <v/>
      </c>
      <c r="AK309" s="280" t="str">
        <f t="shared" si="358"/>
        <v/>
      </c>
      <c r="AL309" s="281" t="str">
        <f t="shared" si="335"/>
        <v/>
      </c>
      <c r="AM309" s="280" t="str">
        <f t="shared" si="359"/>
        <v/>
      </c>
      <c r="AN309" s="281" t="str">
        <f t="shared" si="336"/>
        <v/>
      </c>
      <c r="AO309" s="280" t="str">
        <f t="shared" si="360"/>
        <v/>
      </c>
      <c r="AP309" s="281" t="str">
        <f t="shared" si="337"/>
        <v/>
      </c>
      <c r="AQ309" s="280" t="str">
        <f t="shared" si="361"/>
        <v/>
      </c>
      <c r="AR309" s="281" t="str">
        <f t="shared" si="338"/>
        <v/>
      </c>
      <c r="AS309" s="280" t="str">
        <f t="shared" si="362"/>
        <v/>
      </c>
      <c r="AT309" s="281" t="str">
        <f t="shared" si="339"/>
        <v/>
      </c>
      <c r="AU309" s="280" t="str">
        <f t="shared" si="363"/>
        <v/>
      </c>
      <c r="AV309" s="281" t="str">
        <f t="shared" si="340"/>
        <v/>
      </c>
      <c r="AW309" s="280" t="str">
        <f t="shared" si="364"/>
        <v/>
      </c>
      <c r="AX309" s="281" t="str">
        <f t="shared" si="341"/>
        <v/>
      </c>
      <c r="AY309" s="280" t="str">
        <f t="shared" si="365"/>
        <v/>
      </c>
      <c r="AZ309" s="281" t="str">
        <f t="shared" si="342"/>
        <v/>
      </c>
      <c r="BA309" s="280" t="str">
        <f t="shared" si="345"/>
        <v/>
      </c>
      <c r="BB309" s="281" t="str">
        <f t="shared" si="343"/>
        <v/>
      </c>
      <c r="BC309" s="280" t="str">
        <f t="shared" si="346"/>
        <v/>
      </c>
      <c r="BD309" s="281" t="str">
        <f t="shared" si="344"/>
        <v/>
      </c>
      <c r="BE309" s="280" t="str">
        <f t="shared" si="347"/>
        <v/>
      </c>
    </row>
    <row r="310" spans="1:57" ht="26.25" hidden="1" customHeight="1">
      <c r="A310" s="238">
        <v>175</v>
      </c>
      <c r="B310" s="363"/>
      <c r="C310" s="364"/>
      <c r="D310" s="281"/>
      <c r="E310" s="280"/>
      <c r="F310" s="281"/>
      <c r="G310" s="280"/>
      <c r="H310" s="281"/>
      <c r="I310" s="280"/>
      <c r="J310" s="281"/>
      <c r="K310" s="280"/>
      <c r="L310" s="281"/>
      <c r="M310" s="280"/>
      <c r="N310" s="281"/>
      <c r="O310" s="280"/>
      <c r="P310" s="281" t="str">
        <f t="shared" si="324"/>
        <v/>
      </c>
      <c r="Q310" s="280" t="str">
        <f t="shared" si="348"/>
        <v/>
      </c>
      <c r="R310" s="281" t="str">
        <f t="shared" si="325"/>
        <v/>
      </c>
      <c r="S310" s="280" t="str">
        <f t="shared" si="349"/>
        <v/>
      </c>
      <c r="T310" s="281" t="str">
        <f t="shared" si="326"/>
        <v/>
      </c>
      <c r="U310" s="280" t="str">
        <f t="shared" si="350"/>
        <v/>
      </c>
      <c r="V310" s="281" t="str">
        <f t="shared" si="327"/>
        <v/>
      </c>
      <c r="W310" s="280" t="str">
        <f t="shared" si="351"/>
        <v/>
      </c>
      <c r="X310" s="281" t="str">
        <f t="shared" si="328"/>
        <v/>
      </c>
      <c r="Y310" s="280" t="str">
        <f t="shared" si="352"/>
        <v/>
      </c>
      <c r="Z310" s="281" t="str">
        <f t="shared" si="329"/>
        <v/>
      </c>
      <c r="AA310" s="280" t="str">
        <f t="shared" si="353"/>
        <v/>
      </c>
      <c r="AB310" s="281" t="str">
        <f t="shared" si="330"/>
        <v/>
      </c>
      <c r="AC310" s="280" t="str">
        <f t="shared" si="354"/>
        <v/>
      </c>
      <c r="AD310" s="281" t="str">
        <f t="shared" si="331"/>
        <v/>
      </c>
      <c r="AE310" s="280" t="str">
        <f t="shared" si="355"/>
        <v/>
      </c>
      <c r="AF310" s="281" t="str">
        <f t="shared" si="332"/>
        <v/>
      </c>
      <c r="AG310" s="280" t="str">
        <f t="shared" si="356"/>
        <v/>
      </c>
      <c r="AH310" s="281" t="str">
        <f t="shared" si="333"/>
        <v/>
      </c>
      <c r="AI310" s="280" t="str">
        <f t="shared" si="357"/>
        <v/>
      </c>
      <c r="AJ310" s="281" t="str">
        <f t="shared" si="334"/>
        <v/>
      </c>
      <c r="AK310" s="280" t="str">
        <f t="shared" si="358"/>
        <v/>
      </c>
      <c r="AL310" s="281" t="str">
        <f t="shared" si="335"/>
        <v/>
      </c>
      <c r="AM310" s="280" t="str">
        <f t="shared" si="359"/>
        <v/>
      </c>
      <c r="AN310" s="281" t="str">
        <f t="shared" si="336"/>
        <v/>
      </c>
      <c r="AO310" s="280" t="str">
        <f t="shared" si="360"/>
        <v/>
      </c>
      <c r="AP310" s="281" t="str">
        <f t="shared" si="337"/>
        <v/>
      </c>
      <c r="AQ310" s="280" t="str">
        <f t="shared" si="361"/>
        <v/>
      </c>
      <c r="AR310" s="281" t="str">
        <f t="shared" si="338"/>
        <v/>
      </c>
      <c r="AS310" s="280" t="str">
        <f t="shared" si="362"/>
        <v/>
      </c>
      <c r="AT310" s="281" t="str">
        <f t="shared" si="339"/>
        <v/>
      </c>
      <c r="AU310" s="280" t="str">
        <f t="shared" si="363"/>
        <v/>
      </c>
      <c r="AV310" s="281" t="str">
        <f t="shared" si="340"/>
        <v/>
      </c>
      <c r="AW310" s="280" t="str">
        <f t="shared" si="364"/>
        <v/>
      </c>
      <c r="AX310" s="281" t="str">
        <f t="shared" si="341"/>
        <v/>
      </c>
      <c r="AY310" s="280" t="str">
        <f t="shared" si="365"/>
        <v/>
      </c>
      <c r="AZ310" s="281" t="str">
        <f t="shared" si="342"/>
        <v/>
      </c>
      <c r="BA310" s="280" t="str">
        <f t="shared" si="345"/>
        <v/>
      </c>
      <c r="BB310" s="281" t="str">
        <f t="shared" si="343"/>
        <v/>
      </c>
      <c r="BC310" s="280" t="str">
        <f t="shared" si="346"/>
        <v/>
      </c>
      <c r="BD310" s="281" t="str">
        <f t="shared" si="344"/>
        <v/>
      </c>
      <c r="BE310" s="280" t="str">
        <f t="shared" si="347"/>
        <v/>
      </c>
    </row>
    <row r="311" spans="1:57" ht="26.25" hidden="1" customHeight="1">
      <c r="A311" s="238">
        <v>176</v>
      </c>
      <c r="B311" s="363"/>
      <c r="C311" s="364"/>
      <c r="D311" s="281"/>
      <c r="E311" s="280"/>
      <c r="F311" s="281"/>
      <c r="G311" s="280"/>
      <c r="H311" s="281"/>
      <c r="I311" s="280"/>
      <c r="J311" s="281"/>
      <c r="K311" s="280"/>
      <c r="L311" s="281"/>
      <c r="M311" s="280"/>
      <c r="N311" s="281"/>
      <c r="O311" s="280"/>
      <c r="P311" s="281" t="str">
        <f t="shared" si="324"/>
        <v/>
      </c>
      <c r="Q311" s="280" t="str">
        <f t="shared" si="348"/>
        <v/>
      </c>
      <c r="R311" s="281" t="str">
        <f t="shared" si="325"/>
        <v/>
      </c>
      <c r="S311" s="280" t="str">
        <f t="shared" si="349"/>
        <v/>
      </c>
      <c r="T311" s="281" t="str">
        <f t="shared" si="326"/>
        <v/>
      </c>
      <c r="U311" s="280" t="str">
        <f t="shared" si="350"/>
        <v/>
      </c>
      <c r="V311" s="281" t="str">
        <f t="shared" si="327"/>
        <v/>
      </c>
      <c r="W311" s="280" t="str">
        <f t="shared" si="351"/>
        <v/>
      </c>
      <c r="X311" s="281" t="str">
        <f t="shared" si="328"/>
        <v/>
      </c>
      <c r="Y311" s="280" t="str">
        <f t="shared" si="352"/>
        <v/>
      </c>
      <c r="Z311" s="281" t="str">
        <f t="shared" si="329"/>
        <v/>
      </c>
      <c r="AA311" s="280" t="str">
        <f t="shared" si="353"/>
        <v/>
      </c>
      <c r="AB311" s="281" t="str">
        <f t="shared" si="330"/>
        <v/>
      </c>
      <c r="AC311" s="280" t="str">
        <f t="shared" si="354"/>
        <v/>
      </c>
      <c r="AD311" s="281" t="str">
        <f t="shared" si="331"/>
        <v/>
      </c>
      <c r="AE311" s="280" t="str">
        <f t="shared" si="355"/>
        <v/>
      </c>
      <c r="AF311" s="281" t="str">
        <f t="shared" si="332"/>
        <v/>
      </c>
      <c r="AG311" s="280" t="str">
        <f t="shared" si="356"/>
        <v/>
      </c>
      <c r="AH311" s="281" t="str">
        <f t="shared" si="333"/>
        <v/>
      </c>
      <c r="AI311" s="280" t="str">
        <f t="shared" si="357"/>
        <v/>
      </c>
      <c r="AJ311" s="281" t="str">
        <f t="shared" si="334"/>
        <v/>
      </c>
      <c r="AK311" s="280" t="str">
        <f t="shared" si="358"/>
        <v/>
      </c>
      <c r="AL311" s="281" t="str">
        <f t="shared" si="335"/>
        <v/>
      </c>
      <c r="AM311" s="280" t="str">
        <f t="shared" si="359"/>
        <v/>
      </c>
      <c r="AN311" s="281" t="str">
        <f t="shared" si="336"/>
        <v/>
      </c>
      <c r="AO311" s="280" t="str">
        <f t="shared" si="360"/>
        <v/>
      </c>
      <c r="AP311" s="281" t="str">
        <f t="shared" si="337"/>
        <v/>
      </c>
      <c r="AQ311" s="280" t="str">
        <f t="shared" si="361"/>
        <v/>
      </c>
      <c r="AR311" s="281" t="str">
        <f t="shared" si="338"/>
        <v/>
      </c>
      <c r="AS311" s="280" t="str">
        <f t="shared" si="362"/>
        <v/>
      </c>
      <c r="AT311" s="281" t="str">
        <f t="shared" si="339"/>
        <v/>
      </c>
      <c r="AU311" s="280" t="str">
        <f t="shared" si="363"/>
        <v/>
      </c>
      <c r="AV311" s="281" t="str">
        <f t="shared" si="340"/>
        <v/>
      </c>
      <c r="AW311" s="280" t="str">
        <f t="shared" si="364"/>
        <v/>
      </c>
      <c r="AX311" s="281" t="str">
        <f t="shared" si="341"/>
        <v/>
      </c>
      <c r="AY311" s="280" t="str">
        <f t="shared" si="365"/>
        <v/>
      </c>
      <c r="AZ311" s="281" t="str">
        <f t="shared" si="342"/>
        <v/>
      </c>
      <c r="BA311" s="280" t="str">
        <f t="shared" si="345"/>
        <v/>
      </c>
      <c r="BB311" s="281" t="str">
        <f t="shared" si="343"/>
        <v/>
      </c>
      <c r="BC311" s="280" t="str">
        <f t="shared" si="346"/>
        <v/>
      </c>
      <c r="BD311" s="281" t="str">
        <f t="shared" si="344"/>
        <v/>
      </c>
      <c r="BE311" s="280" t="str">
        <f t="shared" si="347"/>
        <v/>
      </c>
    </row>
    <row r="312" spans="1:57" ht="26.25" hidden="1" customHeight="1">
      <c r="A312" s="238">
        <v>177</v>
      </c>
      <c r="B312" s="363"/>
      <c r="C312" s="364"/>
      <c r="D312" s="281"/>
      <c r="E312" s="280"/>
      <c r="F312" s="281"/>
      <c r="G312" s="280"/>
      <c r="H312" s="281"/>
      <c r="I312" s="280"/>
      <c r="J312" s="281"/>
      <c r="K312" s="280"/>
      <c r="L312" s="281"/>
      <c r="M312" s="280"/>
      <c r="N312" s="281"/>
      <c r="O312" s="280"/>
      <c r="P312" s="281" t="str">
        <f t="shared" si="324"/>
        <v/>
      </c>
      <c r="Q312" s="280" t="str">
        <f t="shared" si="348"/>
        <v/>
      </c>
      <c r="R312" s="281" t="str">
        <f t="shared" si="325"/>
        <v/>
      </c>
      <c r="S312" s="280" t="str">
        <f t="shared" si="349"/>
        <v/>
      </c>
      <c r="T312" s="281" t="str">
        <f t="shared" si="326"/>
        <v/>
      </c>
      <c r="U312" s="280" t="str">
        <f t="shared" si="350"/>
        <v/>
      </c>
      <c r="V312" s="281" t="str">
        <f t="shared" si="327"/>
        <v/>
      </c>
      <c r="W312" s="280" t="str">
        <f t="shared" si="351"/>
        <v/>
      </c>
      <c r="X312" s="281" t="str">
        <f t="shared" si="328"/>
        <v/>
      </c>
      <c r="Y312" s="280" t="str">
        <f t="shared" si="352"/>
        <v/>
      </c>
      <c r="Z312" s="281" t="str">
        <f t="shared" si="329"/>
        <v/>
      </c>
      <c r="AA312" s="280" t="str">
        <f t="shared" si="353"/>
        <v/>
      </c>
      <c r="AB312" s="281" t="str">
        <f t="shared" si="330"/>
        <v/>
      </c>
      <c r="AC312" s="280" t="str">
        <f t="shared" si="354"/>
        <v/>
      </c>
      <c r="AD312" s="281" t="str">
        <f t="shared" si="331"/>
        <v/>
      </c>
      <c r="AE312" s="280" t="str">
        <f t="shared" si="355"/>
        <v/>
      </c>
      <c r="AF312" s="281" t="str">
        <f t="shared" si="332"/>
        <v/>
      </c>
      <c r="AG312" s="280" t="str">
        <f t="shared" si="356"/>
        <v/>
      </c>
      <c r="AH312" s="281" t="str">
        <f t="shared" si="333"/>
        <v/>
      </c>
      <c r="AI312" s="280" t="str">
        <f t="shared" si="357"/>
        <v/>
      </c>
      <c r="AJ312" s="281" t="str">
        <f t="shared" si="334"/>
        <v/>
      </c>
      <c r="AK312" s="280" t="str">
        <f t="shared" si="358"/>
        <v/>
      </c>
      <c r="AL312" s="281" t="str">
        <f t="shared" si="335"/>
        <v/>
      </c>
      <c r="AM312" s="280" t="str">
        <f t="shared" si="359"/>
        <v/>
      </c>
      <c r="AN312" s="281" t="str">
        <f t="shared" si="336"/>
        <v/>
      </c>
      <c r="AO312" s="280" t="str">
        <f t="shared" si="360"/>
        <v/>
      </c>
      <c r="AP312" s="281" t="str">
        <f t="shared" si="337"/>
        <v/>
      </c>
      <c r="AQ312" s="280" t="str">
        <f t="shared" si="361"/>
        <v/>
      </c>
      <c r="AR312" s="281" t="str">
        <f t="shared" si="338"/>
        <v/>
      </c>
      <c r="AS312" s="280" t="str">
        <f t="shared" si="362"/>
        <v/>
      </c>
      <c r="AT312" s="281" t="str">
        <f t="shared" si="339"/>
        <v/>
      </c>
      <c r="AU312" s="280" t="str">
        <f t="shared" si="363"/>
        <v/>
      </c>
      <c r="AV312" s="281" t="str">
        <f t="shared" si="340"/>
        <v/>
      </c>
      <c r="AW312" s="280" t="str">
        <f t="shared" si="364"/>
        <v/>
      </c>
      <c r="AX312" s="281" t="str">
        <f t="shared" si="341"/>
        <v/>
      </c>
      <c r="AY312" s="280" t="str">
        <f t="shared" si="365"/>
        <v/>
      </c>
      <c r="AZ312" s="281" t="str">
        <f t="shared" si="342"/>
        <v/>
      </c>
      <c r="BA312" s="280" t="str">
        <f t="shared" si="345"/>
        <v/>
      </c>
      <c r="BB312" s="281" t="str">
        <f t="shared" si="343"/>
        <v/>
      </c>
      <c r="BC312" s="280" t="str">
        <f t="shared" si="346"/>
        <v/>
      </c>
      <c r="BD312" s="281" t="str">
        <f t="shared" si="344"/>
        <v/>
      </c>
      <c r="BE312" s="280" t="str">
        <f t="shared" si="347"/>
        <v/>
      </c>
    </row>
    <row r="313" spans="1:57" ht="26.25" hidden="1" customHeight="1">
      <c r="A313" s="238">
        <v>178</v>
      </c>
      <c r="B313" s="363"/>
      <c r="C313" s="364"/>
      <c r="D313" s="281"/>
      <c r="E313" s="280"/>
      <c r="F313" s="281"/>
      <c r="G313" s="280"/>
      <c r="H313" s="281"/>
      <c r="I313" s="280"/>
      <c r="J313" s="281"/>
      <c r="K313" s="280"/>
      <c r="L313" s="281"/>
      <c r="M313" s="280"/>
      <c r="N313" s="281"/>
      <c r="O313" s="280"/>
      <c r="P313" s="281" t="str">
        <f t="shared" si="324"/>
        <v/>
      </c>
      <c r="Q313" s="280" t="str">
        <f t="shared" si="348"/>
        <v/>
      </c>
      <c r="R313" s="281" t="str">
        <f t="shared" si="325"/>
        <v/>
      </c>
      <c r="S313" s="280" t="str">
        <f t="shared" si="349"/>
        <v/>
      </c>
      <c r="T313" s="281" t="str">
        <f t="shared" si="326"/>
        <v/>
      </c>
      <c r="U313" s="280" t="str">
        <f t="shared" si="350"/>
        <v/>
      </c>
      <c r="V313" s="281" t="str">
        <f t="shared" si="327"/>
        <v/>
      </c>
      <c r="W313" s="280" t="str">
        <f t="shared" si="351"/>
        <v/>
      </c>
      <c r="X313" s="281" t="str">
        <f t="shared" si="328"/>
        <v/>
      </c>
      <c r="Y313" s="280" t="str">
        <f t="shared" si="352"/>
        <v/>
      </c>
      <c r="Z313" s="281" t="str">
        <f t="shared" si="329"/>
        <v/>
      </c>
      <c r="AA313" s="280" t="str">
        <f t="shared" si="353"/>
        <v/>
      </c>
      <c r="AB313" s="281" t="str">
        <f t="shared" si="330"/>
        <v/>
      </c>
      <c r="AC313" s="280" t="str">
        <f t="shared" si="354"/>
        <v/>
      </c>
      <c r="AD313" s="281" t="str">
        <f t="shared" si="331"/>
        <v/>
      </c>
      <c r="AE313" s="280" t="str">
        <f t="shared" si="355"/>
        <v/>
      </c>
      <c r="AF313" s="281" t="str">
        <f t="shared" si="332"/>
        <v/>
      </c>
      <c r="AG313" s="280" t="str">
        <f t="shared" si="356"/>
        <v/>
      </c>
      <c r="AH313" s="281" t="str">
        <f t="shared" si="333"/>
        <v/>
      </c>
      <c r="AI313" s="280" t="str">
        <f t="shared" si="357"/>
        <v/>
      </c>
      <c r="AJ313" s="281" t="str">
        <f t="shared" si="334"/>
        <v/>
      </c>
      <c r="AK313" s="280" t="str">
        <f t="shared" si="358"/>
        <v/>
      </c>
      <c r="AL313" s="281" t="str">
        <f t="shared" si="335"/>
        <v/>
      </c>
      <c r="AM313" s="280" t="str">
        <f t="shared" si="359"/>
        <v/>
      </c>
      <c r="AN313" s="281" t="str">
        <f t="shared" si="336"/>
        <v/>
      </c>
      <c r="AO313" s="280" t="str">
        <f t="shared" si="360"/>
        <v/>
      </c>
      <c r="AP313" s="281" t="str">
        <f t="shared" si="337"/>
        <v/>
      </c>
      <c r="AQ313" s="280" t="str">
        <f t="shared" si="361"/>
        <v/>
      </c>
      <c r="AR313" s="281" t="str">
        <f t="shared" si="338"/>
        <v/>
      </c>
      <c r="AS313" s="280" t="str">
        <f t="shared" si="362"/>
        <v/>
      </c>
      <c r="AT313" s="281" t="str">
        <f t="shared" si="339"/>
        <v/>
      </c>
      <c r="AU313" s="280" t="str">
        <f t="shared" si="363"/>
        <v/>
      </c>
      <c r="AV313" s="281" t="str">
        <f t="shared" si="340"/>
        <v/>
      </c>
      <c r="AW313" s="280" t="str">
        <f t="shared" si="364"/>
        <v/>
      </c>
      <c r="AX313" s="281" t="str">
        <f t="shared" si="341"/>
        <v/>
      </c>
      <c r="AY313" s="280" t="str">
        <f t="shared" si="365"/>
        <v/>
      </c>
      <c r="AZ313" s="281" t="str">
        <f t="shared" si="342"/>
        <v/>
      </c>
      <c r="BA313" s="280" t="str">
        <f t="shared" si="345"/>
        <v/>
      </c>
      <c r="BB313" s="281" t="str">
        <f t="shared" si="343"/>
        <v/>
      </c>
      <c r="BC313" s="280" t="str">
        <f t="shared" si="346"/>
        <v/>
      </c>
      <c r="BD313" s="281" t="str">
        <f t="shared" si="344"/>
        <v/>
      </c>
      <c r="BE313" s="280" t="str">
        <f t="shared" si="347"/>
        <v/>
      </c>
    </row>
    <row r="314" spans="1:57" ht="26.25" hidden="1" customHeight="1">
      <c r="A314" s="238">
        <v>179</v>
      </c>
      <c r="B314" s="363"/>
      <c r="C314" s="364"/>
      <c r="D314" s="281"/>
      <c r="E314" s="280"/>
      <c r="F314" s="281"/>
      <c r="G314" s="280"/>
      <c r="H314" s="281"/>
      <c r="I314" s="280"/>
      <c r="J314" s="281"/>
      <c r="K314" s="280"/>
      <c r="L314" s="281"/>
      <c r="M314" s="280"/>
      <c r="N314" s="281"/>
      <c r="O314" s="280"/>
      <c r="P314" s="281" t="str">
        <f t="shared" si="324"/>
        <v/>
      </c>
      <c r="Q314" s="280" t="str">
        <f t="shared" si="348"/>
        <v/>
      </c>
      <c r="R314" s="281" t="str">
        <f t="shared" si="325"/>
        <v/>
      </c>
      <c r="S314" s="280" t="str">
        <f t="shared" si="349"/>
        <v/>
      </c>
      <c r="T314" s="281" t="str">
        <f t="shared" si="326"/>
        <v/>
      </c>
      <c r="U314" s="280" t="str">
        <f t="shared" si="350"/>
        <v/>
      </c>
      <c r="V314" s="281" t="str">
        <f t="shared" si="327"/>
        <v/>
      </c>
      <c r="W314" s="280" t="str">
        <f t="shared" si="351"/>
        <v/>
      </c>
      <c r="X314" s="281" t="str">
        <f t="shared" si="328"/>
        <v/>
      </c>
      <c r="Y314" s="280" t="str">
        <f t="shared" si="352"/>
        <v/>
      </c>
      <c r="Z314" s="281" t="str">
        <f t="shared" si="329"/>
        <v/>
      </c>
      <c r="AA314" s="280" t="str">
        <f t="shared" si="353"/>
        <v/>
      </c>
      <c r="AB314" s="281" t="str">
        <f t="shared" si="330"/>
        <v/>
      </c>
      <c r="AC314" s="280" t="str">
        <f t="shared" si="354"/>
        <v/>
      </c>
      <c r="AD314" s="281" t="str">
        <f t="shared" si="331"/>
        <v/>
      </c>
      <c r="AE314" s="280" t="str">
        <f t="shared" si="355"/>
        <v/>
      </c>
      <c r="AF314" s="281" t="str">
        <f t="shared" si="332"/>
        <v/>
      </c>
      <c r="AG314" s="280" t="str">
        <f t="shared" si="356"/>
        <v/>
      </c>
      <c r="AH314" s="281" t="str">
        <f t="shared" si="333"/>
        <v/>
      </c>
      <c r="AI314" s="280" t="str">
        <f t="shared" si="357"/>
        <v/>
      </c>
      <c r="AJ314" s="281" t="str">
        <f t="shared" si="334"/>
        <v/>
      </c>
      <c r="AK314" s="280" t="str">
        <f t="shared" si="358"/>
        <v/>
      </c>
      <c r="AL314" s="281" t="str">
        <f t="shared" si="335"/>
        <v/>
      </c>
      <c r="AM314" s="280" t="str">
        <f t="shared" si="359"/>
        <v/>
      </c>
      <c r="AN314" s="281" t="str">
        <f t="shared" si="336"/>
        <v/>
      </c>
      <c r="AO314" s="280" t="str">
        <f t="shared" si="360"/>
        <v/>
      </c>
      <c r="AP314" s="281" t="str">
        <f t="shared" si="337"/>
        <v/>
      </c>
      <c r="AQ314" s="280" t="str">
        <f t="shared" si="361"/>
        <v/>
      </c>
      <c r="AR314" s="281" t="str">
        <f t="shared" si="338"/>
        <v/>
      </c>
      <c r="AS314" s="280" t="str">
        <f t="shared" si="362"/>
        <v/>
      </c>
      <c r="AT314" s="281" t="str">
        <f t="shared" si="339"/>
        <v/>
      </c>
      <c r="AU314" s="280" t="str">
        <f t="shared" si="363"/>
        <v/>
      </c>
      <c r="AV314" s="281" t="str">
        <f t="shared" si="340"/>
        <v/>
      </c>
      <c r="AW314" s="280" t="str">
        <f t="shared" si="364"/>
        <v/>
      </c>
      <c r="AX314" s="281" t="str">
        <f t="shared" si="341"/>
        <v/>
      </c>
      <c r="AY314" s="280" t="str">
        <f t="shared" si="365"/>
        <v/>
      </c>
      <c r="AZ314" s="281" t="str">
        <f t="shared" si="342"/>
        <v/>
      </c>
      <c r="BA314" s="280" t="str">
        <f t="shared" si="345"/>
        <v/>
      </c>
      <c r="BB314" s="281" t="str">
        <f t="shared" si="343"/>
        <v/>
      </c>
      <c r="BC314" s="280" t="str">
        <f t="shared" si="346"/>
        <v/>
      </c>
      <c r="BD314" s="281" t="str">
        <f t="shared" si="344"/>
        <v/>
      </c>
      <c r="BE314" s="280" t="str">
        <f t="shared" si="347"/>
        <v/>
      </c>
    </row>
    <row r="315" spans="1:57" ht="26.25" hidden="1" customHeight="1">
      <c r="A315" s="238">
        <v>180</v>
      </c>
      <c r="B315" s="363"/>
      <c r="C315" s="364"/>
      <c r="D315" s="281"/>
      <c r="E315" s="280"/>
      <c r="F315" s="281"/>
      <c r="G315" s="280"/>
      <c r="H315" s="281"/>
      <c r="I315" s="280"/>
      <c r="J315" s="281"/>
      <c r="K315" s="280"/>
      <c r="L315" s="281"/>
      <c r="M315" s="280"/>
      <c r="N315" s="281"/>
      <c r="O315" s="280"/>
      <c r="P315" s="281" t="str">
        <f t="shared" si="324"/>
        <v/>
      </c>
      <c r="Q315" s="280" t="str">
        <f t="shared" si="348"/>
        <v/>
      </c>
      <c r="R315" s="281" t="str">
        <f t="shared" si="325"/>
        <v/>
      </c>
      <c r="S315" s="280" t="str">
        <f t="shared" si="349"/>
        <v/>
      </c>
      <c r="T315" s="281" t="str">
        <f t="shared" si="326"/>
        <v/>
      </c>
      <c r="U315" s="280" t="str">
        <f t="shared" si="350"/>
        <v/>
      </c>
      <c r="V315" s="281" t="str">
        <f t="shared" si="327"/>
        <v/>
      </c>
      <c r="W315" s="280" t="str">
        <f t="shared" si="351"/>
        <v/>
      </c>
      <c r="X315" s="281" t="str">
        <f t="shared" si="328"/>
        <v/>
      </c>
      <c r="Y315" s="280" t="str">
        <f t="shared" si="352"/>
        <v/>
      </c>
      <c r="Z315" s="281" t="str">
        <f t="shared" si="329"/>
        <v/>
      </c>
      <c r="AA315" s="280" t="str">
        <f t="shared" si="353"/>
        <v/>
      </c>
      <c r="AB315" s="281" t="str">
        <f t="shared" si="330"/>
        <v/>
      </c>
      <c r="AC315" s="280" t="str">
        <f t="shared" si="354"/>
        <v/>
      </c>
      <c r="AD315" s="281" t="str">
        <f t="shared" si="331"/>
        <v/>
      </c>
      <c r="AE315" s="280" t="str">
        <f t="shared" si="355"/>
        <v/>
      </c>
      <c r="AF315" s="281" t="str">
        <f t="shared" si="332"/>
        <v/>
      </c>
      <c r="AG315" s="280" t="str">
        <f t="shared" si="356"/>
        <v/>
      </c>
      <c r="AH315" s="281" t="str">
        <f t="shared" si="333"/>
        <v/>
      </c>
      <c r="AI315" s="280" t="str">
        <f t="shared" si="357"/>
        <v/>
      </c>
      <c r="AJ315" s="281" t="str">
        <f t="shared" si="334"/>
        <v/>
      </c>
      <c r="AK315" s="280" t="str">
        <f t="shared" si="358"/>
        <v/>
      </c>
      <c r="AL315" s="281" t="str">
        <f t="shared" si="335"/>
        <v/>
      </c>
      <c r="AM315" s="280" t="str">
        <f t="shared" si="359"/>
        <v/>
      </c>
      <c r="AN315" s="281" t="str">
        <f t="shared" si="336"/>
        <v/>
      </c>
      <c r="AO315" s="280" t="str">
        <f t="shared" si="360"/>
        <v/>
      </c>
      <c r="AP315" s="281" t="str">
        <f t="shared" si="337"/>
        <v/>
      </c>
      <c r="AQ315" s="280" t="str">
        <f t="shared" si="361"/>
        <v/>
      </c>
      <c r="AR315" s="281" t="str">
        <f t="shared" si="338"/>
        <v/>
      </c>
      <c r="AS315" s="280" t="str">
        <f t="shared" si="362"/>
        <v/>
      </c>
      <c r="AT315" s="281" t="str">
        <f t="shared" si="339"/>
        <v/>
      </c>
      <c r="AU315" s="280" t="str">
        <f t="shared" si="363"/>
        <v/>
      </c>
      <c r="AV315" s="281" t="str">
        <f t="shared" si="340"/>
        <v/>
      </c>
      <c r="AW315" s="280" t="str">
        <f t="shared" si="364"/>
        <v/>
      </c>
      <c r="AX315" s="281" t="str">
        <f t="shared" si="341"/>
        <v/>
      </c>
      <c r="AY315" s="280" t="str">
        <f t="shared" si="365"/>
        <v/>
      </c>
      <c r="AZ315" s="281" t="str">
        <f t="shared" si="342"/>
        <v/>
      </c>
      <c r="BA315" s="280" t="str">
        <f t="shared" si="345"/>
        <v/>
      </c>
      <c r="BB315" s="281" t="str">
        <f t="shared" si="343"/>
        <v/>
      </c>
      <c r="BC315" s="280" t="str">
        <f t="shared" si="346"/>
        <v/>
      </c>
      <c r="BD315" s="281" t="str">
        <f t="shared" si="344"/>
        <v/>
      </c>
      <c r="BE315" s="280" t="str">
        <f t="shared" si="347"/>
        <v/>
      </c>
    </row>
    <row r="316" spans="1:57" ht="26.25" hidden="1" customHeight="1">
      <c r="A316" s="238">
        <v>181</v>
      </c>
      <c r="B316" s="363"/>
      <c r="C316" s="364"/>
      <c r="D316" s="281"/>
      <c r="E316" s="280"/>
      <c r="F316" s="281"/>
      <c r="G316" s="280"/>
      <c r="H316" s="281"/>
      <c r="I316" s="280"/>
      <c r="J316" s="281"/>
      <c r="K316" s="280"/>
      <c r="L316" s="281"/>
      <c r="M316" s="280"/>
      <c r="N316" s="281"/>
      <c r="O316" s="280"/>
      <c r="P316" s="281" t="str">
        <f t="shared" si="324"/>
        <v/>
      </c>
      <c r="Q316" s="280" t="str">
        <f t="shared" si="348"/>
        <v/>
      </c>
      <c r="R316" s="281" t="str">
        <f t="shared" si="325"/>
        <v/>
      </c>
      <c r="S316" s="280" t="str">
        <f t="shared" si="349"/>
        <v/>
      </c>
      <c r="T316" s="281" t="str">
        <f t="shared" si="326"/>
        <v/>
      </c>
      <c r="U316" s="280" t="str">
        <f t="shared" si="350"/>
        <v/>
      </c>
      <c r="V316" s="281" t="str">
        <f t="shared" si="327"/>
        <v/>
      </c>
      <c r="W316" s="280" t="str">
        <f t="shared" si="351"/>
        <v/>
      </c>
      <c r="X316" s="281" t="str">
        <f t="shared" si="328"/>
        <v/>
      </c>
      <c r="Y316" s="280" t="str">
        <f t="shared" si="352"/>
        <v/>
      </c>
      <c r="Z316" s="281" t="str">
        <f t="shared" si="329"/>
        <v/>
      </c>
      <c r="AA316" s="280" t="str">
        <f t="shared" si="353"/>
        <v/>
      </c>
      <c r="AB316" s="281" t="str">
        <f t="shared" si="330"/>
        <v/>
      </c>
      <c r="AC316" s="280" t="str">
        <f t="shared" si="354"/>
        <v/>
      </c>
      <c r="AD316" s="281" t="str">
        <f t="shared" si="331"/>
        <v/>
      </c>
      <c r="AE316" s="280" t="str">
        <f t="shared" si="355"/>
        <v/>
      </c>
      <c r="AF316" s="281" t="str">
        <f t="shared" si="332"/>
        <v/>
      </c>
      <c r="AG316" s="280" t="str">
        <f t="shared" si="356"/>
        <v/>
      </c>
      <c r="AH316" s="281" t="str">
        <f t="shared" si="333"/>
        <v/>
      </c>
      <c r="AI316" s="280" t="str">
        <f t="shared" si="357"/>
        <v/>
      </c>
      <c r="AJ316" s="281" t="str">
        <f t="shared" si="334"/>
        <v/>
      </c>
      <c r="AK316" s="280" t="str">
        <f t="shared" si="358"/>
        <v/>
      </c>
      <c r="AL316" s="281" t="str">
        <f t="shared" si="335"/>
        <v/>
      </c>
      <c r="AM316" s="280" t="str">
        <f t="shared" si="359"/>
        <v/>
      </c>
      <c r="AN316" s="281" t="str">
        <f t="shared" si="336"/>
        <v/>
      </c>
      <c r="AO316" s="280" t="str">
        <f t="shared" si="360"/>
        <v/>
      </c>
      <c r="AP316" s="281" t="str">
        <f t="shared" si="337"/>
        <v/>
      </c>
      <c r="AQ316" s="280" t="str">
        <f t="shared" si="361"/>
        <v/>
      </c>
      <c r="AR316" s="281" t="str">
        <f t="shared" si="338"/>
        <v/>
      </c>
      <c r="AS316" s="280" t="str">
        <f t="shared" si="362"/>
        <v/>
      </c>
      <c r="AT316" s="281" t="str">
        <f t="shared" si="339"/>
        <v/>
      </c>
      <c r="AU316" s="280" t="str">
        <f t="shared" si="363"/>
        <v/>
      </c>
      <c r="AV316" s="281" t="str">
        <f t="shared" si="340"/>
        <v/>
      </c>
      <c r="AW316" s="280" t="str">
        <f t="shared" si="364"/>
        <v/>
      </c>
      <c r="AX316" s="281" t="str">
        <f t="shared" si="341"/>
        <v/>
      </c>
      <c r="AY316" s="280" t="str">
        <f t="shared" si="365"/>
        <v/>
      </c>
      <c r="AZ316" s="281" t="str">
        <f t="shared" si="342"/>
        <v/>
      </c>
      <c r="BA316" s="280" t="str">
        <f t="shared" si="345"/>
        <v/>
      </c>
      <c r="BB316" s="281" t="str">
        <f t="shared" si="343"/>
        <v/>
      </c>
      <c r="BC316" s="280" t="str">
        <f t="shared" si="346"/>
        <v/>
      </c>
      <c r="BD316" s="281" t="str">
        <f t="shared" si="344"/>
        <v/>
      </c>
      <c r="BE316" s="280" t="str">
        <f t="shared" si="347"/>
        <v/>
      </c>
    </row>
    <row r="317" spans="1:57" ht="26.25" hidden="1" customHeight="1">
      <c r="A317" s="238">
        <v>182</v>
      </c>
      <c r="B317" s="363"/>
      <c r="C317" s="364"/>
      <c r="D317" s="281"/>
      <c r="E317" s="280"/>
      <c r="F317" s="281"/>
      <c r="G317" s="280"/>
      <c r="H317" s="281"/>
      <c r="I317" s="280"/>
      <c r="J317" s="281"/>
      <c r="K317" s="280"/>
      <c r="L317" s="281"/>
      <c r="M317" s="280"/>
      <c r="N317" s="281"/>
      <c r="O317" s="280"/>
      <c r="P317" s="281" t="str">
        <f t="shared" si="324"/>
        <v/>
      </c>
      <c r="Q317" s="280" t="str">
        <f t="shared" si="348"/>
        <v/>
      </c>
      <c r="R317" s="281" t="str">
        <f t="shared" si="325"/>
        <v/>
      </c>
      <c r="S317" s="280" t="str">
        <f t="shared" si="349"/>
        <v/>
      </c>
      <c r="T317" s="281" t="str">
        <f t="shared" si="326"/>
        <v/>
      </c>
      <c r="U317" s="280" t="str">
        <f t="shared" si="350"/>
        <v/>
      </c>
      <c r="V317" s="281" t="str">
        <f t="shared" si="327"/>
        <v/>
      </c>
      <c r="W317" s="280" t="str">
        <f t="shared" si="351"/>
        <v/>
      </c>
      <c r="X317" s="281" t="str">
        <f t="shared" si="328"/>
        <v/>
      </c>
      <c r="Y317" s="280" t="str">
        <f t="shared" si="352"/>
        <v/>
      </c>
      <c r="Z317" s="281" t="str">
        <f t="shared" si="329"/>
        <v/>
      </c>
      <c r="AA317" s="280" t="str">
        <f t="shared" si="353"/>
        <v/>
      </c>
      <c r="AB317" s="281" t="str">
        <f t="shared" si="330"/>
        <v/>
      </c>
      <c r="AC317" s="280" t="str">
        <f t="shared" si="354"/>
        <v/>
      </c>
      <c r="AD317" s="281" t="str">
        <f t="shared" si="331"/>
        <v/>
      </c>
      <c r="AE317" s="280" t="str">
        <f t="shared" si="355"/>
        <v/>
      </c>
      <c r="AF317" s="281" t="str">
        <f t="shared" si="332"/>
        <v/>
      </c>
      <c r="AG317" s="280" t="str">
        <f t="shared" si="356"/>
        <v/>
      </c>
      <c r="AH317" s="281" t="str">
        <f t="shared" si="333"/>
        <v/>
      </c>
      <c r="AI317" s="280" t="str">
        <f t="shared" si="357"/>
        <v/>
      </c>
      <c r="AJ317" s="281" t="str">
        <f t="shared" si="334"/>
        <v/>
      </c>
      <c r="AK317" s="280" t="str">
        <f t="shared" si="358"/>
        <v/>
      </c>
      <c r="AL317" s="281" t="str">
        <f t="shared" si="335"/>
        <v/>
      </c>
      <c r="AM317" s="280" t="str">
        <f t="shared" si="359"/>
        <v/>
      </c>
      <c r="AN317" s="281" t="str">
        <f t="shared" si="336"/>
        <v/>
      </c>
      <c r="AO317" s="280" t="str">
        <f t="shared" si="360"/>
        <v/>
      </c>
      <c r="AP317" s="281" t="str">
        <f t="shared" si="337"/>
        <v/>
      </c>
      <c r="AQ317" s="280" t="str">
        <f t="shared" si="361"/>
        <v/>
      </c>
      <c r="AR317" s="281" t="str">
        <f t="shared" si="338"/>
        <v/>
      </c>
      <c r="AS317" s="280" t="str">
        <f t="shared" si="362"/>
        <v/>
      </c>
      <c r="AT317" s="281" t="str">
        <f t="shared" si="339"/>
        <v/>
      </c>
      <c r="AU317" s="280" t="str">
        <f t="shared" si="363"/>
        <v/>
      </c>
      <c r="AV317" s="281" t="str">
        <f t="shared" si="340"/>
        <v/>
      </c>
      <c r="AW317" s="280" t="str">
        <f t="shared" si="364"/>
        <v/>
      </c>
      <c r="AX317" s="281" t="str">
        <f t="shared" si="341"/>
        <v/>
      </c>
      <c r="AY317" s="280" t="str">
        <f t="shared" si="365"/>
        <v/>
      </c>
      <c r="AZ317" s="281" t="str">
        <f t="shared" si="342"/>
        <v/>
      </c>
      <c r="BA317" s="280" t="str">
        <f t="shared" si="345"/>
        <v/>
      </c>
      <c r="BB317" s="281" t="str">
        <f t="shared" si="343"/>
        <v/>
      </c>
      <c r="BC317" s="280" t="str">
        <f t="shared" si="346"/>
        <v/>
      </c>
      <c r="BD317" s="281" t="str">
        <f t="shared" si="344"/>
        <v/>
      </c>
      <c r="BE317" s="280" t="str">
        <f t="shared" si="347"/>
        <v/>
      </c>
    </row>
    <row r="318" spans="1:57" ht="26.25" hidden="1" customHeight="1">
      <c r="A318" s="238">
        <v>183</v>
      </c>
      <c r="B318" s="363"/>
      <c r="C318" s="364"/>
      <c r="D318" s="281"/>
      <c r="E318" s="280"/>
      <c r="F318" s="281"/>
      <c r="G318" s="280"/>
      <c r="H318" s="281"/>
      <c r="I318" s="280"/>
      <c r="J318" s="281"/>
      <c r="K318" s="280"/>
      <c r="L318" s="281"/>
      <c r="M318" s="280"/>
      <c r="N318" s="281"/>
      <c r="O318" s="280"/>
      <c r="P318" s="281" t="str">
        <f t="shared" si="324"/>
        <v/>
      </c>
      <c r="Q318" s="280" t="str">
        <f t="shared" si="348"/>
        <v/>
      </c>
      <c r="R318" s="281" t="str">
        <f t="shared" si="325"/>
        <v/>
      </c>
      <c r="S318" s="280" t="str">
        <f t="shared" si="349"/>
        <v/>
      </c>
      <c r="T318" s="281" t="str">
        <f t="shared" si="326"/>
        <v/>
      </c>
      <c r="U318" s="280" t="str">
        <f t="shared" si="350"/>
        <v/>
      </c>
      <c r="V318" s="281" t="str">
        <f t="shared" si="327"/>
        <v/>
      </c>
      <c r="W318" s="280" t="str">
        <f t="shared" si="351"/>
        <v/>
      </c>
      <c r="X318" s="281" t="str">
        <f t="shared" si="328"/>
        <v/>
      </c>
      <c r="Y318" s="280" t="str">
        <f t="shared" si="352"/>
        <v/>
      </c>
      <c r="Z318" s="281" t="str">
        <f t="shared" si="329"/>
        <v/>
      </c>
      <c r="AA318" s="280" t="str">
        <f t="shared" si="353"/>
        <v/>
      </c>
      <c r="AB318" s="281" t="str">
        <f t="shared" si="330"/>
        <v/>
      </c>
      <c r="AC318" s="280" t="str">
        <f t="shared" si="354"/>
        <v/>
      </c>
      <c r="AD318" s="281" t="str">
        <f t="shared" si="331"/>
        <v/>
      </c>
      <c r="AE318" s="280" t="str">
        <f t="shared" si="355"/>
        <v/>
      </c>
      <c r="AF318" s="281" t="str">
        <f t="shared" si="332"/>
        <v/>
      </c>
      <c r="AG318" s="280" t="str">
        <f t="shared" si="356"/>
        <v/>
      </c>
      <c r="AH318" s="281" t="str">
        <f t="shared" si="333"/>
        <v/>
      </c>
      <c r="AI318" s="280" t="str">
        <f t="shared" si="357"/>
        <v/>
      </c>
      <c r="AJ318" s="281" t="str">
        <f t="shared" si="334"/>
        <v/>
      </c>
      <c r="AK318" s="280" t="str">
        <f t="shared" si="358"/>
        <v/>
      </c>
      <c r="AL318" s="281" t="str">
        <f t="shared" si="335"/>
        <v/>
      </c>
      <c r="AM318" s="280" t="str">
        <f t="shared" si="359"/>
        <v/>
      </c>
      <c r="AN318" s="281" t="str">
        <f t="shared" si="336"/>
        <v/>
      </c>
      <c r="AO318" s="280" t="str">
        <f t="shared" si="360"/>
        <v/>
      </c>
      <c r="AP318" s="281" t="str">
        <f t="shared" si="337"/>
        <v/>
      </c>
      <c r="AQ318" s="280" t="str">
        <f t="shared" si="361"/>
        <v/>
      </c>
      <c r="AR318" s="281" t="str">
        <f t="shared" si="338"/>
        <v/>
      </c>
      <c r="AS318" s="280" t="str">
        <f t="shared" si="362"/>
        <v/>
      </c>
      <c r="AT318" s="281" t="str">
        <f t="shared" si="339"/>
        <v/>
      </c>
      <c r="AU318" s="280" t="str">
        <f t="shared" si="363"/>
        <v/>
      </c>
      <c r="AV318" s="281" t="str">
        <f t="shared" si="340"/>
        <v/>
      </c>
      <c r="AW318" s="280" t="str">
        <f t="shared" si="364"/>
        <v/>
      </c>
      <c r="AX318" s="281" t="str">
        <f t="shared" si="341"/>
        <v/>
      </c>
      <c r="AY318" s="280" t="str">
        <f t="shared" si="365"/>
        <v/>
      </c>
      <c r="AZ318" s="281" t="str">
        <f t="shared" si="342"/>
        <v/>
      </c>
      <c r="BA318" s="280" t="str">
        <f t="shared" si="345"/>
        <v/>
      </c>
      <c r="BB318" s="281" t="str">
        <f t="shared" si="343"/>
        <v/>
      </c>
      <c r="BC318" s="280" t="str">
        <f t="shared" si="346"/>
        <v/>
      </c>
      <c r="BD318" s="281" t="str">
        <f t="shared" si="344"/>
        <v/>
      </c>
      <c r="BE318" s="280" t="str">
        <f t="shared" si="347"/>
        <v/>
      </c>
    </row>
    <row r="319" spans="1:57" ht="26.25" hidden="1" customHeight="1">
      <c r="A319" s="238">
        <v>184</v>
      </c>
      <c r="B319" s="363"/>
      <c r="C319" s="364"/>
      <c r="D319" s="281"/>
      <c r="E319" s="280"/>
      <c r="F319" s="281"/>
      <c r="G319" s="280"/>
      <c r="H319" s="281"/>
      <c r="I319" s="280"/>
      <c r="J319" s="281"/>
      <c r="K319" s="280"/>
      <c r="L319" s="281"/>
      <c r="M319" s="280"/>
      <c r="N319" s="281"/>
      <c r="O319" s="280"/>
      <c r="P319" s="281" t="str">
        <f t="shared" si="324"/>
        <v/>
      </c>
      <c r="Q319" s="280" t="str">
        <f t="shared" si="348"/>
        <v/>
      </c>
      <c r="R319" s="281" t="str">
        <f t="shared" si="325"/>
        <v/>
      </c>
      <c r="S319" s="280" t="str">
        <f t="shared" si="349"/>
        <v/>
      </c>
      <c r="T319" s="281" t="str">
        <f t="shared" si="326"/>
        <v/>
      </c>
      <c r="U319" s="280" t="str">
        <f t="shared" si="350"/>
        <v/>
      </c>
      <c r="V319" s="281" t="str">
        <f t="shared" si="327"/>
        <v/>
      </c>
      <c r="W319" s="280" t="str">
        <f t="shared" si="351"/>
        <v/>
      </c>
      <c r="X319" s="281" t="str">
        <f t="shared" si="328"/>
        <v/>
      </c>
      <c r="Y319" s="280" t="str">
        <f t="shared" si="352"/>
        <v/>
      </c>
      <c r="Z319" s="281" t="str">
        <f t="shared" si="329"/>
        <v/>
      </c>
      <c r="AA319" s="280" t="str">
        <f t="shared" si="353"/>
        <v/>
      </c>
      <c r="AB319" s="281" t="str">
        <f t="shared" si="330"/>
        <v/>
      </c>
      <c r="AC319" s="280" t="str">
        <f t="shared" si="354"/>
        <v/>
      </c>
      <c r="AD319" s="281" t="str">
        <f t="shared" si="331"/>
        <v/>
      </c>
      <c r="AE319" s="280" t="str">
        <f t="shared" si="355"/>
        <v/>
      </c>
      <c r="AF319" s="281" t="str">
        <f t="shared" si="332"/>
        <v/>
      </c>
      <c r="AG319" s="280" t="str">
        <f t="shared" si="356"/>
        <v/>
      </c>
      <c r="AH319" s="281" t="str">
        <f t="shared" si="333"/>
        <v/>
      </c>
      <c r="AI319" s="280" t="str">
        <f t="shared" si="357"/>
        <v/>
      </c>
      <c r="AJ319" s="281" t="str">
        <f t="shared" si="334"/>
        <v/>
      </c>
      <c r="AK319" s="280" t="str">
        <f t="shared" si="358"/>
        <v/>
      </c>
      <c r="AL319" s="281" t="str">
        <f t="shared" si="335"/>
        <v/>
      </c>
      <c r="AM319" s="280" t="str">
        <f t="shared" si="359"/>
        <v/>
      </c>
      <c r="AN319" s="281" t="str">
        <f t="shared" si="336"/>
        <v/>
      </c>
      <c r="AO319" s="280" t="str">
        <f t="shared" si="360"/>
        <v/>
      </c>
      <c r="AP319" s="281" t="str">
        <f t="shared" si="337"/>
        <v/>
      </c>
      <c r="AQ319" s="280" t="str">
        <f t="shared" si="361"/>
        <v/>
      </c>
      <c r="AR319" s="281" t="str">
        <f t="shared" si="338"/>
        <v/>
      </c>
      <c r="AS319" s="280" t="str">
        <f t="shared" si="362"/>
        <v/>
      </c>
      <c r="AT319" s="281" t="str">
        <f t="shared" si="339"/>
        <v/>
      </c>
      <c r="AU319" s="280" t="str">
        <f t="shared" si="363"/>
        <v/>
      </c>
      <c r="AV319" s="281" t="str">
        <f t="shared" si="340"/>
        <v/>
      </c>
      <c r="AW319" s="280" t="str">
        <f t="shared" si="364"/>
        <v/>
      </c>
      <c r="AX319" s="281" t="str">
        <f t="shared" si="341"/>
        <v/>
      </c>
      <c r="AY319" s="280" t="str">
        <f t="shared" si="365"/>
        <v/>
      </c>
      <c r="AZ319" s="281" t="str">
        <f t="shared" si="342"/>
        <v/>
      </c>
      <c r="BA319" s="280" t="str">
        <f t="shared" si="345"/>
        <v/>
      </c>
      <c r="BB319" s="281" t="str">
        <f t="shared" si="343"/>
        <v/>
      </c>
      <c r="BC319" s="280" t="str">
        <f t="shared" si="346"/>
        <v/>
      </c>
      <c r="BD319" s="281" t="str">
        <f t="shared" si="344"/>
        <v/>
      </c>
      <c r="BE319" s="280" t="str">
        <f t="shared" si="347"/>
        <v/>
      </c>
    </row>
    <row r="320" spans="1:57" ht="26.25" hidden="1" customHeight="1">
      <c r="A320" s="238">
        <v>185</v>
      </c>
      <c r="B320" s="363"/>
      <c r="C320" s="364"/>
      <c r="D320" s="281"/>
      <c r="E320" s="280"/>
      <c r="F320" s="281"/>
      <c r="G320" s="280"/>
      <c r="H320" s="281"/>
      <c r="I320" s="280"/>
      <c r="J320" s="281"/>
      <c r="K320" s="280"/>
      <c r="L320" s="281"/>
      <c r="M320" s="280"/>
      <c r="N320" s="281"/>
      <c r="O320" s="280"/>
      <c r="P320" s="281" t="str">
        <f t="shared" si="324"/>
        <v/>
      </c>
      <c r="Q320" s="280" t="str">
        <f t="shared" si="348"/>
        <v/>
      </c>
      <c r="R320" s="281" t="str">
        <f t="shared" si="325"/>
        <v/>
      </c>
      <c r="S320" s="280" t="str">
        <f t="shared" si="349"/>
        <v/>
      </c>
      <c r="T320" s="281" t="str">
        <f t="shared" si="326"/>
        <v/>
      </c>
      <c r="U320" s="280" t="str">
        <f t="shared" si="350"/>
        <v/>
      </c>
      <c r="V320" s="281" t="str">
        <f t="shared" si="327"/>
        <v/>
      </c>
      <c r="W320" s="280" t="str">
        <f t="shared" si="351"/>
        <v/>
      </c>
      <c r="X320" s="281" t="str">
        <f t="shared" si="328"/>
        <v/>
      </c>
      <c r="Y320" s="280" t="str">
        <f t="shared" si="352"/>
        <v/>
      </c>
      <c r="Z320" s="281" t="str">
        <f t="shared" si="329"/>
        <v/>
      </c>
      <c r="AA320" s="280" t="str">
        <f t="shared" si="353"/>
        <v/>
      </c>
      <c r="AB320" s="281" t="str">
        <f t="shared" si="330"/>
        <v/>
      </c>
      <c r="AC320" s="280" t="str">
        <f t="shared" si="354"/>
        <v/>
      </c>
      <c r="AD320" s="281" t="str">
        <f t="shared" si="331"/>
        <v/>
      </c>
      <c r="AE320" s="280" t="str">
        <f t="shared" si="355"/>
        <v/>
      </c>
      <c r="AF320" s="281" t="str">
        <f t="shared" si="332"/>
        <v/>
      </c>
      <c r="AG320" s="280" t="str">
        <f t="shared" si="356"/>
        <v/>
      </c>
      <c r="AH320" s="281" t="str">
        <f t="shared" si="333"/>
        <v/>
      </c>
      <c r="AI320" s="280" t="str">
        <f t="shared" si="357"/>
        <v/>
      </c>
      <c r="AJ320" s="281" t="str">
        <f t="shared" si="334"/>
        <v/>
      </c>
      <c r="AK320" s="280" t="str">
        <f t="shared" si="358"/>
        <v/>
      </c>
      <c r="AL320" s="281" t="str">
        <f t="shared" si="335"/>
        <v/>
      </c>
      <c r="AM320" s="280" t="str">
        <f t="shared" si="359"/>
        <v/>
      </c>
      <c r="AN320" s="281" t="str">
        <f t="shared" si="336"/>
        <v/>
      </c>
      <c r="AO320" s="280" t="str">
        <f t="shared" si="360"/>
        <v/>
      </c>
      <c r="AP320" s="281" t="str">
        <f t="shared" si="337"/>
        <v/>
      </c>
      <c r="AQ320" s="280" t="str">
        <f t="shared" si="361"/>
        <v/>
      </c>
      <c r="AR320" s="281" t="str">
        <f t="shared" si="338"/>
        <v/>
      </c>
      <c r="AS320" s="280" t="str">
        <f t="shared" si="362"/>
        <v/>
      </c>
      <c r="AT320" s="281" t="str">
        <f t="shared" si="339"/>
        <v/>
      </c>
      <c r="AU320" s="280" t="str">
        <f t="shared" si="363"/>
        <v/>
      </c>
      <c r="AV320" s="281" t="str">
        <f t="shared" si="340"/>
        <v/>
      </c>
      <c r="AW320" s="280" t="str">
        <f t="shared" si="364"/>
        <v/>
      </c>
      <c r="AX320" s="281" t="str">
        <f t="shared" si="341"/>
        <v/>
      </c>
      <c r="AY320" s="280" t="str">
        <f t="shared" si="365"/>
        <v/>
      </c>
      <c r="AZ320" s="281" t="str">
        <f t="shared" si="342"/>
        <v/>
      </c>
      <c r="BA320" s="280" t="str">
        <f t="shared" si="345"/>
        <v/>
      </c>
      <c r="BB320" s="281" t="str">
        <f t="shared" si="343"/>
        <v/>
      </c>
      <c r="BC320" s="280" t="str">
        <f t="shared" si="346"/>
        <v/>
      </c>
      <c r="BD320" s="281" t="str">
        <f t="shared" si="344"/>
        <v/>
      </c>
      <c r="BE320" s="280" t="str">
        <f t="shared" si="347"/>
        <v/>
      </c>
    </row>
    <row r="321" spans="1:57" ht="26.25" hidden="1" customHeight="1">
      <c r="A321" s="238">
        <v>186</v>
      </c>
      <c r="B321" s="363"/>
      <c r="C321" s="364"/>
      <c r="D321" s="281"/>
      <c r="E321" s="280"/>
      <c r="F321" s="281"/>
      <c r="G321" s="280"/>
      <c r="H321" s="281"/>
      <c r="I321" s="280"/>
      <c r="J321" s="281"/>
      <c r="K321" s="280"/>
      <c r="L321" s="281"/>
      <c r="M321" s="280"/>
      <c r="N321" s="281"/>
      <c r="O321" s="280"/>
      <c r="P321" s="281" t="str">
        <f t="shared" si="324"/>
        <v/>
      </c>
      <c r="Q321" s="280" t="str">
        <f t="shared" si="348"/>
        <v/>
      </c>
      <c r="R321" s="281" t="str">
        <f t="shared" si="325"/>
        <v/>
      </c>
      <c r="S321" s="280" t="str">
        <f t="shared" si="349"/>
        <v/>
      </c>
      <c r="T321" s="281" t="str">
        <f t="shared" si="326"/>
        <v/>
      </c>
      <c r="U321" s="280" t="str">
        <f t="shared" si="350"/>
        <v/>
      </c>
      <c r="V321" s="281" t="str">
        <f t="shared" si="327"/>
        <v/>
      </c>
      <c r="W321" s="280" t="str">
        <f t="shared" si="351"/>
        <v/>
      </c>
      <c r="X321" s="281" t="str">
        <f t="shared" si="328"/>
        <v/>
      </c>
      <c r="Y321" s="280" t="str">
        <f t="shared" si="352"/>
        <v/>
      </c>
      <c r="Z321" s="281" t="str">
        <f t="shared" si="329"/>
        <v/>
      </c>
      <c r="AA321" s="280" t="str">
        <f t="shared" si="353"/>
        <v/>
      </c>
      <c r="AB321" s="281" t="str">
        <f t="shared" si="330"/>
        <v/>
      </c>
      <c r="AC321" s="280" t="str">
        <f t="shared" si="354"/>
        <v/>
      </c>
      <c r="AD321" s="281" t="str">
        <f t="shared" si="331"/>
        <v/>
      </c>
      <c r="AE321" s="280" t="str">
        <f t="shared" si="355"/>
        <v/>
      </c>
      <c r="AF321" s="281" t="str">
        <f t="shared" si="332"/>
        <v/>
      </c>
      <c r="AG321" s="280" t="str">
        <f t="shared" si="356"/>
        <v/>
      </c>
      <c r="AH321" s="281" t="str">
        <f t="shared" si="333"/>
        <v/>
      </c>
      <c r="AI321" s="280" t="str">
        <f t="shared" si="357"/>
        <v/>
      </c>
      <c r="AJ321" s="281" t="str">
        <f t="shared" si="334"/>
        <v/>
      </c>
      <c r="AK321" s="280" t="str">
        <f t="shared" si="358"/>
        <v/>
      </c>
      <c r="AL321" s="281" t="str">
        <f t="shared" si="335"/>
        <v/>
      </c>
      <c r="AM321" s="280" t="str">
        <f t="shared" si="359"/>
        <v/>
      </c>
      <c r="AN321" s="281" t="str">
        <f t="shared" si="336"/>
        <v/>
      </c>
      <c r="AO321" s="280" t="str">
        <f t="shared" si="360"/>
        <v/>
      </c>
      <c r="AP321" s="281" t="str">
        <f t="shared" si="337"/>
        <v/>
      </c>
      <c r="AQ321" s="280" t="str">
        <f t="shared" si="361"/>
        <v/>
      </c>
      <c r="AR321" s="281" t="str">
        <f t="shared" si="338"/>
        <v/>
      </c>
      <c r="AS321" s="280" t="str">
        <f t="shared" si="362"/>
        <v/>
      </c>
      <c r="AT321" s="281" t="str">
        <f t="shared" si="339"/>
        <v/>
      </c>
      <c r="AU321" s="280" t="str">
        <f t="shared" si="363"/>
        <v/>
      </c>
      <c r="AV321" s="281" t="str">
        <f t="shared" si="340"/>
        <v/>
      </c>
      <c r="AW321" s="280" t="str">
        <f t="shared" si="364"/>
        <v/>
      </c>
      <c r="AX321" s="281" t="str">
        <f t="shared" si="341"/>
        <v/>
      </c>
      <c r="AY321" s="280" t="str">
        <f t="shared" si="365"/>
        <v/>
      </c>
      <c r="AZ321" s="281" t="str">
        <f t="shared" si="342"/>
        <v/>
      </c>
      <c r="BA321" s="280" t="str">
        <f t="shared" si="345"/>
        <v/>
      </c>
      <c r="BB321" s="281" t="str">
        <f t="shared" si="343"/>
        <v/>
      </c>
      <c r="BC321" s="280" t="str">
        <f t="shared" si="346"/>
        <v/>
      </c>
      <c r="BD321" s="281" t="str">
        <f t="shared" si="344"/>
        <v/>
      </c>
      <c r="BE321" s="280" t="str">
        <f t="shared" si="347"/>
        <v/>
      </c>
    </row>
    <row r="322" spans="1:57" ht="26.25" hidden="1" customHeight="1">
      <c r="A322" s="238">
        <v>187</v>
      </c>
      <c r="B322" s="363"/>
      <c r="C322" s="364"/>
      <c r="D322" s="281"/>
      <c r="E322" s="280"/>
      <c r="F322" s="281"/>
      <c r="G322" s="280"/>
      <c r="H322" s="281"/>
      <c r="I322" s="280"/>
      <c r="J322" s="281"/>
      <c r="K322" s="280"/>
      <c r="L322" s="281"/>
      <c r="M322" s="280"/>
      <c r="N322" s="281"/>
      <c r="O322" s="280"/>
      <c r="P322" s="281" t="str">
        <f t="shared" si="324"/>
        <v/>
      </c>
      <c r="Q322" s="280" t="str">
        <f t="shared" si="348"/>
        <v/>
      </c>
      <c r="R322" s="281" t="str">
        <f t="shared" si="325"/>
        <v/>
      </c>
      <c r="S322" s="280" t="str">
        <f t="shared" si="349"/>
        <v/>
      </c>
      <c r="T322" s="281" t="str">
        <f t="shared" si="326"/>
        <v/>
      </c>
      <c r="U322" s="280" t="str">
        <f t="shared" si="350"/>
        <v/>
      </c>
      <c r="V322" s="281" t="str">
        <f t="shared" si="327"/>
        <v/>
      </c>
      <c r="W322" s="280" t="str">
        <f t="shared" si="351"/>
        <v/>
      </c>
      <c r="X322" s="281" t="str">
        <f t="shared" si="328"/>
        <v/>
      </c>
      <c r="Y322" s="280" t="str">
        <f t="shared" si="352"/>
        <v/>
      </c>
      <c r="Z322" s="281" t="str">
        <f t="shared" si="329"/>
        <v/>
      </c>
      <c r="AA322" s="280" t="str">
        <f t="shared" si="353"/>
        <v/>
      </c>
      <c r="AB322" s="281" t="str">
        <f t="shared" si="330"/>
        <v/>
      </c>
      <c r="AC322" s="280" t="str">
        <f t="shared" si="354"/>
        <v/>
      </c>
      <c r="AD322" s="281" t="str">
        <f t="shared" si="331"/>
        <v/>
      </c>
      <c r="AE322" s="280" t="str">
        <f t="shared" si="355"/>
        <v/>
      </c>
      <c r="AF322" s="281" t="str">
        <f t="shared" si="332"/>
        <v/>
      </c>
      <c r="AG322" s="280" t="str">
        <f t="shared" si="356"/>
        <v/>
      </c>
      <c r="AH322" s="281" t="str">
        <f t="shared" si="333"/>
        <v/>
      </c>
      <c r="AI322" s="280" t="str">
        <f t="shared" si="357"/>
        <v/>
      </c>
      <c r="AJ322" s="281" t="str">
        <f t="shared" si="334"/>
        <v/>
      </c>
      <c r="AK322" s="280" t="str">
        <f t="shared" si="358"/>
        <v/>
      </c>
      <c r="AL322" s="281" t="str">
        <f t="shared" si="335"/>
        <v/>
      </c>
      <c r="AM322" s="280" t="str">
        <f t="shared" si="359"/>
        <v/>
      </c>
      <c r="AN322" s="281" t="str">
        <f t="shared" si="336"/>
        <v/>
      </c>
      <c r="AO322" s="280" t="str">
        <f t="shared" si="360"/>
        <v/>
      </c>
      <c r="AP322" s="281" t="str">
        <f t="shared" si="337"/>
        <v/>
      </c>
      <c r="AQ322" s="280" t="str">
        <f t="shared" si="361"/>
        <v/>
      </c>
      <c r="AR322" s="281" t="str">
        <f t="shared" si="338"/>
        <v/>
      </c>
      <c r="AS322" s="280" t="str">
        <f t="shared" si="362"/>
        <v/>
      </c>
      <c r="AT322" s="281" t="str">
        <f t="shared" si="339"/>
        <v/>
      </c>
      <c r="AU322" s="280" t="str">
        <f t="shared" si="363"/>
        <v/>
      </c>
      <c r="AV322" s="281" t="str">
        <f t="shared" si="340"/>
        <v/>
      </c>
      <c r="AW322" s="280" t="str">
        <f t="shared" si="364"/>
        <v/>
      </c>
      <c r="AX322" s="281" t="str">
        <f t="shared" si="341"/>
        <v/>
      </c>
      <c r="AY322" s="280" t="str">
        <f t="shared" si="365"/>
        <v/>
      </c>
      <c r="AZ322" s="281" t="str">
        <f t="shared" si="342"/>
        <v/>
      </c>
      <c r="BA322" s="280" t="str">
        <f t="shared" si="345"/>
        <v/>
      </c>
      <c r="BB322" s="281" t="str">
        <f t="shared" si="343"/>
        <v/>
      </c>
      <c r="BC322" s="280" t="str">
        <f t="shared" si="346"/>
        <v/>
      </c>
      <c r="BD322" s="281" t="str">
        <f t="shared" si="344"/>
        <v/>
      </c>
      <c r="BE322" s="280" t="str">
        <f t="shared" si="347"/>
        <v/>
      </c>
    </row>
    <row r="323" spans="1:57" ht="26.25" hidden="1" customHeight="1">
      <c r="A323" s="238">
        <v>188</v>
      </c>
      <c r="B323" s="365"/>
      <c r="C323" s="364"/>
      <c r="D323" s="281"/>
      <c r="E323" s="280"/>
      <c r="F323" s="281"/>
      <c r="G323" s="280"/>
      <c r="H323" s="281"/>
      <c r="I323" s="280"/>
      <c r="J323" s="281"/>
      <c r="K323" s="280"/>
      <c r="L323" s="281"/>
      <c r="M323" s="280"/>
      <c r="N323" s="281"/>
      <c r="O323" s="280"/>
      <c r="P323" s="281" t="str">
        <f t="shared" si="324"/>
        <v/>
      </c>
      <c r="Q323" s="280" t="str">
        <f t="shared" si="348"/>
        <v/>
      </c>
      <c r="R323" s="281" t="str">
        <f t="shared" si="325"/>
        <v/>
      </c>
      <c r="S323" s="280" t="str">
        <f t="shared" si="349"/>
        <v/>
      </c>
      <c r="T323" s="281" t="str">
        <f t="shared" si="326"/>
        <v/>
      </c>
      <c r="U323" s="280" t="str">
        <f t="shared" si="350"/>
        <v/>
      </c>
      <c r="V323" s="281" t="str">
        <f t="shared" si="327"/>
        <v/>
      </c>
      <c r="W323" s="280" t="str">
        <f t="shared" si="351"/>
        <v/>
      </c>
      <c r="X323" s="281" t="str">
        <f t="shared" si="328"/>
        <v/>
      </c>
      <c r="Y323" s="280" t="str">
        <f t="shared" si="352"/>
        <v/>
      </c>
      <c r="Z323" s="281" t="str">
        <f t="shared" si="329"/>
        <v/>
      </c>
      <c r="AA323" s="280" t="str">
        <f t="shared" si="353"/>
        <v/>
      </c>
      <c r="AB323" s="281" t="str">
        <f t="shared" si="330"/>
        <v/>
      </c>
      <c r="AC323" s="280" t="str">
        <f t="shared" si="354"/>
        <v/>
      </c>
      <c r="AD323" s="281" t="str">
        <f t="shared" si="331"/>
        <v/>
      </c>
      <c r="AE323" s="280" t="str">
        <f t="shared" si="355"/>
        <v/>
      </c>
      <c r="AF323" s="281" t="str">
        <f t="shared" si="332"/>
        <v/>
      </c>
      <c r="AG323" s="280" t="str">
        <f t="shared" si="356"/>
        <v/>
      </c>
      <c r="AH323" s="281" t="str">
        <f t="shared" si="333"/>
        <v/>
      </c>
      <c r="AI323" s="280" t="str">
        <f t="shared" si="357"/>
        <v/>
      </c>
      <c r="AJ323" s="281" t="str">
        <f t="shared" si="334"/>
        <v/>
      </c>
      <c r="AK323" s="280" t="str">
        <f t="shared" si="358"/>
        <v/>
      </c>
      <c r="AL323" s="281" t="str">
        <f t="shared" si="335"/>
        <v/>
      </c>
      <c r="AM323" s="280" t="str">
        <f t="shared" si="359"/>
        <v/>
      </c>
      <c r="AN323" s="281" t="str">
        <f t="shared" si="336"/>
        <v/>
      </c>
      <c r="AO323" s="280" t="str">
        <f t="shared" si="360"/>
        <v/>
      </c>
      <c r="AP323" s="281" t="str">
        <f t="shared" si="337"/>
        <v/>
      </c>
      <c r="AQ323" s="280" t="str">
        <f t="shared" si="361"/>
        <v/>
      </c>
      <c r="AR323" s="281" t="str">
        <f t="shared" si="338"/>
        <v/>
      </c>
      <c r="AS323" s="280" t="str">
        <f t="shared" si="362"/>
        <v/>
      </c>
      <c r="AT323" s="281" t="str">
        <f t="shared" si="339"/>
        <v/>
      </c>
      <c r="AU323" s="280" t="str">
        <f t="shared" si="363"/>
        <v/>
      </c>
      <c r="AV323" s="281" t="str">
        <f t="shared" si="340"/>
        <v/>
      </c>
      <c r="AW323" s="280" t="str">
        <f t="shared" si="364"/>
        <v/>
      </c>
      <c r="AX323" s="281" t="str">
        <f t="shared" si="341"/>
        <v/>
      </c>
      <c r="AY323" s="280" t="str">
        <f t="shared" si="365"/>
        <v/>
      </c>
      <c r="AZ323" s="281" t="str">
        <f t="shared" si="342"/>
        <v/>
      </c>
      <c r="BA323" s="280" t="str">
        <f t="shared" si="345"/>
        <v/>
      </c>
      <c r="BB323" s="281" t="str">
        <f t="shared" si="343"/>
        <v/>
      </c>
      <c r="BC323" s="280" t="str">
        <f t="shared" si="346"/>
        <v/>
      </c>
      <c r="BD323" s="281" t="str">
        <f t="shared" si="344"/>
        <v/>
      </c>
      <c r="BE323" s="280" t="str">
        <f t="shared" si="347"/>
        <v/>
      </c>
    </row>
    <row r="324" spans="1:57" ht="26.25" hidden="1" customHeight="1">
      <c r="A324" s="238">
        <v>189</v>
      </c>
      <c r="B324" s="365"/>
      <c r="C324" s="364"/>
      <c r="D324" s="281"/>
      <c r="E324" s="280"/>
      <c r="F324" s="281"/>
      <c r="G324" s="280"/>
      <c r="H324" s="281"/>
      <c r="I324" s="280"/>
      <c r="J324" s="281"/>
      <c r="K324" s="280"/>
      <c r="L324" s="281"/>
      <c r="M324" s="280"/>
      <c r="N324" s="281"/>
      <c r="O324" s="280"/>
      <c r="P324" s="281" t="str">
        <f t="shared" si="324"/>
        <v/>
      </c>
      <c r="Q324" s="280" t="str">
        <f t="shared" si="348"/>
        <v/>
      </c>
      <c r="R324" s="281" t="str">
        <f t="shared" si="325"/>
        <v/>
      </c>
      <c r="S324" s="280" t="str">
        <f t="shared" si="349"/>
        <v/>
      </c>
      <c r="T324" s="281" t="str">
        <f t="shared" si="326"/>
        <v/>
      </c>
      <c r="U324" s="280" t="str">
        <f t="shared" si="350"/>
        <v/>
      </c>
      <c r="V324" s="281" t="str">
        <f t="shared" si="327"/>
        <v/>
      </c>
      <c r="W324" s="280" t="str">
        <f t="shared" si="351"/>
        <v/>
      </c>
      <c r="X324" s="281" t="str">
        <f t="shared" si="328"/>
        <v/>
      </c>
      <c r="Y324" s="280" t="str">
        <f t="shared" si="352"/>
        <v/>
      </c>
      <c r="Z324" s="281" t="str">
        <f t="shared" si="329"/>
        <v/>
      </c>
      <c r="AA324" s="280" t="str">
        <f t="shared" si="353"/>
        <v/>
      </c>
      <c r="AB324" s="281" t="str">
        <f t="shared" si="330"/>
        <v/>
      </c>
      <c r="AC324" s="280" t="str">
        <f t="shared" si="354"/>
        <v/>
      </c>
      <c r="AD324" s="281" t="str">
        <f t="shared" si="331"/>
        <v/>
      </c>
      <c r="AE324" s="280" t="str">
        <f t="shared" si="355"/>
        <v/>
      </c>
      <c r="AF324" s="281" t="str">
        <f t="shared" si="332"/>
        <v/>
      </c>
      <c r="AG324" s="280" t="str">
        <f t="shared" si="356"/>
        <v/>
      </c>
      <c r="AH324" s="281" t="str">
        <f t="shared" si="333"/>
        <v/>
      </c>
      <c r="AI324" s="280" t="str">
        <f t="shared" si="357"/>
        <v/>
      </c>
      <c r="AJ324" s="281" t="str">
        <f t="shared" si="334"/>
        <v/>
      </c>
      <c r="AK324" s="280" t="str">
        <f t="shared" si="358"/>
        <v/>
      </c>
      <c r="AL324" s="281" t="str">
        <f t="shared" si="335"/>
        <v/>
      </c>
      <c r="AM324" s="280" t="str">
        <f t="shared" si="359"/>
        <v/>
      </c>
      <c r="AN324" s="281" t="str">
        <f t="shared" si="336"/>
        <v/>
      </c>
      <c r="AO324" s="280" t="str">
        <f t="shared" si="360"/>
        <v/>
      </c>
      <c r="AP324" s="281" t="str">
        <f t="shared" si="337"/>
        <v/>
      </c>
      <c r="AQ324" s="280" t="str">
        <f t="shared" si="361"/>
        <v/>
      </c>
      <c r="AR324" s="281" t="str">
        <f t="shared" si="338"/>
        <v/>
      </c>
      <c r="AS324" s="280" t="str">
        <f t="shared" si="362"/>
        <v/>
      </c>
      <c r="AT324" s="281" t="str">
        <f t="shared" si="339"/>
        <v/>
      </c>
      <c r="AU324" s="280" t="str">
        <f t="shared" si="363"/>
        <v/>
      </c>
      <c r="AV324" s="281" t="str">
        <f t="shared" si="340"/>
        <v/>
      </c>
      <c r="AW324" s="280" t="str">
        <f t="shared" si="364"/>
        <v/>
      </c>
      <c r="AX324" s="281" t="str">
        <f t="shared" si="341"/>
        <v/>
      </c>
      <c r="AY324" s="280" t="str">
        <f t="shared" si="365"/>
        <v/>
      </c>
      <c r="AZ324" s="281" t="str">
        <f t="shared" si="342"/>
        <v/>
      </c>
      <c r="BA324" s="280" t="str">
        <f t="shared" si="345"/>
        <v/>
      </c>
      <c r="BB324" s="281" t="str">
        <f t="shared" si="343"/>
        <v/>
      </c>
      <c r="BC324" s="280" t="str">
        <f t="shared" si="346"/>
        <v/>
      </c>
      <c r="BD324" s="281" t="str">
        <f t="shared" si="344"/>
        <v/>
      </c>
      <c r="BE324" s="280" t="str">
        <f t="shared" si="347"/>
        <v/>
      </c>
    </row>
    <row r="325" spans="1:57" ht="26.25" hidden="1" customHeight="1">
      <c r="A325" s="238">
        <v>190</v>
      </c>
      <c r="B325" s="365"/>
      <c r="C325" s="364"/>
      <c r="D325" s="281"/>
      <c r="E325" s="280"/>
      <c r="F325" s="281"/>
      <c r="G325" s="280"/>
      <c r="H325" s="281"/>
      <c r="I325" s="280"/>
      <c r="J325" s="281"/>
      <c r="K325" s="280"/>
      <c r="L325" s="281"/>
      <c r="M325" s="280"/>
      <c r="N325" s="281"/>
      <c r="O325" s="280"/>
      <c r="P325" s="281" t="str">
        <f t="shared" si="324"/>
        <v/>
      </c>
      <c r="Q325" s="280" t="str">
        <f t="shared" si="348"/>
        <v/>
      </c>
      <c r="R325" s="281" t="str">
        <f t="shared" si="325"/>
        <v/>
      </c>
      <c r="S325" s="280" t="str">
        <f t="shared" si="349"/>
        <v/>
      </c>
      <c r="T325" s="281" t="str">
        <f t="shared" si="326"/>
        <v/>
      </c>
      <c r="U325" s="280" t="str">
        <f t="shared" si="350"/>
        <v/>
      </c>
      <c r="V325" s="281" t="str">
        <f t="shared" si="327"/>
        <v/>
      </c>
      <c r="W325" s="280" t="str">
        <f t="shared" si="351"/>
        <v/>
      </c>
      <c r="X325" s="281" t="str">
        <f t="shared" si="328"/>
        <v/>
      </c>
      <c r="Y325" s="280" t="str">
        <f t="shared" si="352"/>
        <v/>
      </c>
      <c r="Z325" s="281" t="str">
        <f t="shared" si="329"/>
        <v/>
      </c>
      <c r="AA325" s="280" t="str">
        <f t="shared" si="353"/>
        <v/>
      </c>
      <c r="AB325" s="281" t="str">
        <f t="shared" si="330"/>
        <v/>
      </c>
      <c r="AC325" s="280" t="str">
        <f t="shared" si="354"/>
        <v/>
      </c>
      <c r="AD325" s="281" t="str">
        <f t="shared" si="331"/>
        <v/>
      </c>
      <c r="AE325" s="280" t="str">
        <f t="shared" si="355"/>
        <v/>
      </c>
      <c r="AF325" s="281" t="str">
        <f t="shared" si="332"/>
        <v/>
      </c>
      <c r="AG325" s="280" t="str">
        <f t="shared" si="356"/>
        <v/>
      </c>
      <c r="AH325" s="281" t="str">
        <f t="shared" si="333"/>
        <v/>
      </c>
      <c r="AI325" s="280" t="str">
        <f t="shared" si="357"/>
        <v/>
      </c>
      <c r="AJ325" s="281" t="str">
        <f t="shared" si="334"/>
        <v/>
      </c>
      <c r="AK325" s="280" t="str">
        <f t="shared" si="358"/>
        <v/>
      </c>
      <c r="AL325" s="281" t="str">
        <f t="shared" si="335"/>
        <v/>
      </c>
      <c r="AM325" s="280" t="str">
        <f t="shared" si="359"/>
        <v/>
      </c>
      <c r="AN325" s="281" t="str">
        <f t="shared" si="336"/>
        <v/>
      </c>
      <c r="AO325" s="280" t="str">
        <f t="shared" si="360"/>
        <v/>
      </c>
      <c r="AP325" s="281" t="str">
        <f t="shared" si="337"/>
        <v/>
      </c>
      <c r="AQ325" s="280" t="str">
        <f t="shared" si="361"/>
        <v/>
      </c>
      <c r="AR325" s="281" t="str">
        <f t="shared" si="338"/>
        <v/>
      </c>
      <c r="AS325" s="280" t="str">
        <f t="shared" si="362"/>
        <v/>
      </c>
      <c r="AT325" s="281" t="str">
        <f t="shared" si="339"/>
        <v/>
      </c>
      <c r="AU325" s="280" t="str">
        <f t="shared" si="363"/>
        <v/>
      </c>
      <c r="AV325" s="281" t="str">
        <f t="shared" si="340"/>
        <v/>
      </c>
      <c r="AW325" s="280" t="str">
        <f t="shared" si="364"/>
        <v/>
      </c>
      <c r="AX325" s="281" t="str">
        <f t="shared" si="341"/>
        <v/>
      </c>
      <c r="AY325" s="280" t="str">
        <f t="shared" si="365"/>
        <v/>
      </c>
      <c r="AZ325" s="281" t="str">
        <f t="shared" si="342"/>
        <v/>
      </c>
      <c r="BA325" s="280" t="str">
        <f t="shared" si="345"/>
        <v/>
      </c>
      <c r="BB325" s="281" t="str">
        <f t="shared" si="343"/>
        <v/>
      </c>
      <c r="BC325" s="280" t="str">
        <f t="shared" si="346"/>
        <v/>
      </c>
      <c r="BD325" s="281" t="str">
        <f t="shared" si="344"/>
        <v/>
      </c>
      <c r="BE325" s="280" t="str">
        <f t="shared" si="347"/>
        <v/>
      </c>
    </row>
    <row r="326" spans="1:57" ht="26.25" hidden="1" customHeight="1">
      <c r="A326" s="238">
        <v>191</v>
      </c>
      <c r="B326" s="365"/>
      <c r="C326" s="364"/>
      <c r="D326" s="281"/>
      <c r="E326" s="280"/>
      <c r="F326" s="281"/>
      <c r="G326" s="280"/>
      <c r="H326" s="281"/>
      <c r="I326" s="280"/>
      <c r="J326" s="281"/>
      <c r="K326" s="280"/>
      <c r="L326" s="281"/>
      <c r="M326" s="280"/>
      <c r="N326" s="281"/>
      <c r="O326" s="280"/>
      <c r="P326" s="281" t="str">
        <f t="shared" si="324"/>
        <v/>
      </c>
      <c r="Q326" s="280" t="str">
        <f t="shared" si="348"/>
        <v/>
      </c>
      <c r="R326" s="281" t="str">
        <f t="shared" si="325"/>
        <v/>
      </c>
      <c r="S326" s="280" t="str">
        <f t="shared" si="349"/>
        <v/>
      </c>
      <c r="T326" s="281" t="str">
        <f t="shared" si="326"/>
        <v/>
      </c>
      <c r="U326" s="280" t="str">
        <f t="shared" si="350"/>
        <v/>
      </c>
      <c r="V326" s="281" t="str">
        <f t="shared" si="327"/>
        <v/>
      </c>
      <c r="W326" s="280" t="str">
        <f t="shared" si="351"/>
        <v/>
      </c>
      <c r="X326" s="281" t="str">
        <f t="shared" si="328"/>
        <v/>
      </c>
      <c r="Y326" s="280" t="str">
        <f t="shared" si="352"/>
        <v/>
      </c>
      <c r="Z326" s="281" t="str">
        <f t="shared" si="329"/>
        <v/>
      </c>
      <c r="AA326" s="280" t="str">
        <f t="shared" si="353"/>
        <v/>
      </c>
      <c r="AB326" s="281" t="str">
        <f t="shared" si="330"/>
        <v/>
      </c>
      <c r="AC326" s="280" t="str">
        <f t="shared" si="354"/>
        <v/>
      </c>
      <c r="AD326" s="281" t="str">
        <f t="shared" si="331"/>
        <v/>
      </c>
      <c r="AE326" s="280" t="str">
        <f t="shared" si="355"/>
        <v/>
      </c>
      <c r="AF326" s="281" t="str">
        <f t="shared" si="332"/>
        <v/>
      </c>
      <c r="AG326" s="280" t="str">
        <f t="shared" si="356"/>
        <v/>
      </c>
      <c r="AH326" s="281" t="str">
        <f t="shared" si="333"/>
        <v/>
      </c>
      <c r="AI326" s="280" t="str">
        <f t="shared" si="357"/>
        <v/>
      </c>
      <c r="AJ326" s="281" t="str">
        <f t="shared" si="334"/>
        <v/>
      </c>
      <c r="AK326" s="280" t="str">
        <f t="shared" si="358"/>
        <v/>
      </c>
      <c r="AL326" s="281" t="str">
        <f t="shared" si="335"/>
        <v/>
      </c>
      <c r="AM326" s="280" t="str">
        <f t="shared" si="359"/>
        <v/>
      </c>
      <c r="AN326" s="281" t="str">
        <f t="shared" si="336"/>
        <v/>
      </c>
      <c r="AO326" s="280" t="str">
        <f t="shared" si="360"/>
        <v/>
      </c>
      <c r="AP326" s="281" t="str">
        <f t="shared" si="337"/>
        <v/>
      </c>
      <c r="AQ326" s="280" t="str">
        <f t="shared" si="361"/>
        <v/>
      </c>
      <c r="AR326" s="281" t="str">
        <f t="shared" si="338"/>
        <v/>
      </c>
      <c r="AS326" s="280" t="str">
        <f t="shared" si="362"/>
        <v/>
      </c>
      <c r="AT326" s="281" t="str">
        <f t="shared" si="339"/>
        <v/>
      </c>
      <c r="AU326" s="280" t="str">
        <f t="shared" si="363"/>
        <v/>
      </c>
      <c r="AV326" s="281" t="str">
        <f t="shared" si="340"/>
        <v/>
      </c>
      <c r="AW326" s="280" t="str">
        <f t="shared" si="364"/>
        <v/>
      </c>
      <c r="AX326" s="281" t="str">
        <f t="shared" si="341"/>
        <v/>
      </c>
      <c r="AY326" s="280" t="str">
        <f t="shared" si="365"/>
        <v/>
      </c>
      <c r="AZ326" s="281" t="str">
        <f t="shared" si="342"/>
        <v/>
      </c>
      <c r="BA326" s="280" t="str">
        <f t="shared" si="345"/>
        <v/>
      </c>
      <c r="BB326" s="281" t="str">
        <f t="shared" si="343"/>
        <v/>
      </c>
      <c r="BC326" s="280" t="str">
        <f t="shared" si="346"/>
        <v/>
      </c>
      <c r="BD326" s="281" t="str">
        <f t="shared" si="344"/>
        <v/>
      </c>
      <c r="BE326" s="280" t="str">
        <f t="shared" si="347"/>
        <v/>
      </c>
    </row>
    <row r="327" spans="1:57" ht="26.25" hidden="1" customHeight="1">
      <c r="A327" s="238">
        <v>192</v>
      </c>
      <c r="B327" s="365"/>
      <c r="C327" s="364"/>
      <c r="D327" s="281"/>
      <c r="E327" s="280"/>
      <c r="F327" s="281"/>
      <c r="G327" s="280"/>
      <c r="H327" s="281"/>
      <c r="I327" s="280"/>
      <c r="J327" s="281"/>
      <c r="K327" s="280"/>
      <c r="L327" s="281"/>
      <c r="M327" s="280"/>
      <c r="N327" s="281"/>
      <c r="O327" s="280"/>
      <c r="P327" s="281" t="str">
        <f t="shared" si="324"/>
        <v/>
      </c>
      <c r="Q327" s="280" t="str">
        <f t="shared" si="348"/>
        <v/>
      </c>
      <c r="R327" s="281" t="str">
        <f t="shared" si="325"/>
        <v/>
      </c>
      <c r="S327" s="280" t="str">
        <f t="shared" si="349"/>
        <v/>
      </c>
      <c r="T327" s="281" t="str">
        <f t="shared" si="326"/>
        <v/>
      </c>
      <c r="U327" s="280" t="str">
        <f t="shared" si="350"/>
        <v/>
      </c>
      <c r="V327" s="281" t="str">
        <f t="shared" si="327"/>
        <v/>
      </c>
      <c r="W327" s="280" t="str">
        <f t="shared" si="351"/>
        <v/>
      </c>
      <c r="X327" s="281" t="str">
        <f t="shared" si="328"/>
        <v/>
      </c>
      <c r="Y327" s="280" t="str">
        <f t="shared" si="352"/>
        <v/>
      </c>
      <c r="Z327" s="281" t="str">
        <f t="shared" si="329"/>
        <v/>
      </c>
      <c r="AA327" s="280" t="str">
        <f t="shared" si="353"/>
        <v/>
      </c>
      <c r="AB327" s="281" t="str">
        <f t="shared" si="330"/>
        <v/>
      </c>
      <c r="AC327" s="280" t="str">
        <f t="shared" si="354"/>
        <v/>
      </c>
      <c r="AD327" s="281" t="str">
        <f t="shared" si="331"/>
        <v/>
      </c>
      <c r="AE327" s="280" t="str">
        <f t="shared" si="355"/>
        <v/>
      </c>
      <c r="AF327" s="281" t="str">
        <f t="shared" si="332"/>
        <v/>
      </c>
      <c r="AG327" s="280" t="str">
        <f t="shared" si="356"/>
        <v/>
      </c>
      <c r="AH327" s="281" t="str">
        <f t="shared" si="333"/>
        <v/>
      </c>
      <c r="AI327" s="280" t="str">
        <f t="shared" si="357"/>
        <v/>
      </c>
      <c r="AJ327" s="281" t="str">
        <f t="shared" si="334"/>
        <v/>
      </c>
      <c r="AK327" s="280" t="str">
        <f t="shared" si="358"/>
        <v/>
      </c>
      <c r="AL327" s="281" t="str">
        <f t="shared" si="335"/>
        <v/>
      </c>
      <c r="AM327" s="280" t="str">
        <f t="shared" si="359"/>
        <v/>
      </c>
      <c r="AN327" s="281" t="str">
        <f t="shared" si="336"/>
        <v/>
      </c>
      <c r="AO327" s="280" t="str">
        <f t="shared" si="360"/>
        <v/>
      </c>
      <c r="AP327" s="281" t="str">
        <f t="shared" si="337"/>
        <v/>
      </c>
      <c r="AQ327" s="280" t="str">
        <f t="shared" si="361"/>
        <v/>
      </c>
      <c r="AR327" s="281" t="str">
        <f t="shared" si="338"/>
        <v/>
      </c>
      <c r="AS327" s="280" t="str">
        <f t="shared" si="362"/>
        <v/>
      </c>
      <c r="AT327" s="281" t="str">
        <f t="shared" si="339"/>
        <v/>
      </c>
      <c r="AU327" s="280" t="str">
        <f t="shared" si="363"/>
        <v/>
      </c>
      <c r="AV327" s="281" t="str">
        <f t="shared" si="340"/>
        <v/>
      </c>
      <c r="AW327" s="280" t="str">
        <f t="shared" si="364"/>
        <v/>
      </c>
      <c r="AX327" s="281" t="str">
        <f t="shared" si="341"/>
        <v/>
      </c>
      <c r="AY327" s="280" t="str">
        <f t="shared" si="365"/>
        <v/>
      </c>
      <c r="AZ327" s="281" t="str">
        <f t="shared" si="342"/>
        <v/>
      </c>
      <c r="BA327" s="280" t="str">
        <f t="shared" si="345"/>
        <v/>
      </c>
      <c r="BB327" s="281" t="str">
        <f t="shared" si="343"/>
        <v/>
      </c>
      <c r="BC327" s="280" t="str">
        <f t="shared" si="346"/>
        <v/>
      </c>
      <c r="BD327" s="281" t="str">
        <f t="shared" si="344"/>
        <v/>
      </c>
      <c r="BE327" s="280" t="str">
        <f t="shared" si="347"/>
        <v/>
      </c>
    </row>
    <row r="328" spans="1:57" ht="26.25" hidden="1" customHeight="1">
      <c r="A328" s="238">
        <v>193</v>
      </c>
      <c r="B328" s="365"/>
      <c r="C328" s="364"/>
      <c r="D328" s="281"/>
      <c r="E328" s="280"/>
      <c r="F328" s="281"/>
      <c r="G328" s="280"/>
      <c r="H328" s="281"/>
      <c r="I328" s="280"/>
      <c r="J328" s="281"/>
      <c r="K328" s="280"/>
      <c r="L328" s="281"/>
      <c r="M328" s="280"/>
      <c r="N328" s="281"/>
      <c r="O328" s="280"/>
      <c r="P328" s="281" t="str">
        <f t="shared" ref="P328:P391" si="366">IF($P$8="Habilitado",IF($B328="","",ROUND(VLOOKUP($B328,OFERENTE_7,5,FALSE),2)),"")</f>
        <v/>
      </c>
      <c r="Q328" s="280" t="str">
        <f t="shared" si="348"/>
        <v/>
      </c>
      <c r="R328" s="281" t="str">
        <f t="shared" ref="R328:R391" si="367">IF($R$8="Habilitado",IF($B328="","",ROUND(VLOOKUP($B328,OFERENTE_8,5,FALSE),2)),"")</f>
        <v/>
      </c>
      <c r="S328" s="280" t="str">
        <f t="shared" si="349"/>
        <v/>
      </c>
      <c r="T328" s="281" t="str">
        <f t="shared" ref="T328:T391" si="368">IF($T$8="Habilitado",IF($B328="","",ROUND(VLOOKUP($B328,OFERENTE_9,5,FALSE),2)),"")</f>
        <v/>
      </c>
      <c r="U328" s="280" t="str">
        <f t="shared" si="350"/>
        <v/>
      </c>
      <c r="V328" s="281" t="str">
        <f t="shared" ref="V328:V391" si="369">IF($V$8="Habilitado",IF($B328="","",ROUND(VLOOKUP($B328,OFERENTE_10,5,FALSE),2)),"")</f>
        <v/>
      </c>
      <c r="W328" s="280" t="str">
        <f t="shared" si="351"/>
        <v/>
      </c>
      <c r="X328" s="281" t="str">
        <f t="shared" ref="X328:X391" si="370">IF($X$8="Habilitado",IF($B328="","",ROUND(VLOOKUP($B328,OFERENTE_11,5,FALSE),2)),"")</f>
        <v/>
      </c>
      <c r="Y328" s="280" t="str">
        <f t="shared" si="352"/>
        <v/>
      </c>
      <c r="Z328" s="281" t="str">
        <f t="shared" ref="Z328:Z391" si="371">IF($Z$8="Habilitado",IF($B328="","",ROUND(VLOOKUP($B328,OFERENTE_12,5,FALSE),2)),"")</f>
        <v/>
      </c>
      <c r="AA328" s="280" t="str">
        <f t="shared" si="353"/>
        <v/>
      </c>
      <c r="AB328" s="281" t="str">
        <f t="shared" ref="AB328:AB391" si="372">IF($AB$8="Habilitado",IF($B328="","",ROUND(VLOOKUP($B328,OFERENTE_13,5,FALSE),2)),"")</f>
        <v/>
      </c>
      <c r="AC328" s="280" t="str">
        <f t="shared" si="354"/>
        <v/>
      </c>
      <c r="AD328" s="281" t="str">
        <f t="shared" ref="AD328:AD391" si="373">IF($AD$8="Habilitado",IF($B328="","",ROUND(VLOOKUP($B328,OFERENTE_14,5,FALSE),2)),"")</f>
        <v/>
      </c>
      <c r="AE328" s="280" t="str">
        <f t="shared" si="355"/>
        <v/>
      </c>
      <c r="AF328" s="281" t="str">
        <f t="shared" ref="AF328:AF391" si="374">IF($AF$8="Habilitado",IF($B328="","",ROUND(VLOOKUP($B328,OFERENTE_15,5,FALSE),2)),"")</f>
        <v/>
      </c>
      <c r="AG328" s="280" t="str">
        <f t="shared" si="356"/>
        <v/>
      </c>
      <c r="AH328" s="281" t="str">
        <f t="shared" ref="AH328:AH391" si="375">IF($AH$8="Habilitado",IF($B328="","",ROUND(VLOOKUP($B328,OFERENTE_16,5,FALSE),2)),"")</f>
        <v/>
      </c>
      <c r="AI328" s="280" t="str">
        <f t="shared" si="357"/>
        <v/>
      </c>
      <c r="AJ328" s="281" t="str">
        <f t="shared" ref="AJ328:AJ391" si="376">IF($AJ$8="Habilitado",IF($B328="","",ROUND(VLOOKUP($B328,OFERENTE_17,5,FALSE),2)),"")</f>
        <v/>
      </c>
      <c r="AK328" s="280" t="str">
        <f t="shared" si="358"/>
        <v/>
      </c>
      <c r="AL328" s="281" t="str">
        <f t="shared" ref="AL328:AL391" si="377">IF($AL$8="Habilitado",IF($B328="","",ROUND(VLOOKUP($B328,OFERENTE_18,5,FALSE),2)),"")</f>
        <v/>
      </c>
      <c r="AM328" s="280" t="str">
        <f t="shared" si="359"/>
        <v/>
      </c>
      <c r="AN328" s="281" t="str">
        <f t="shared" ref="AN328:AN391" si="378">IF($AN$8="Habilitado",IF($B328="","",ROUND(VLOOKUP($B328,OFERENTE_19,5,FALSE),2)),"")</f>
        <v/>
      </c>
      <c r="AO328" s="280" t="str">
        <f t="shared" si="360"/>
        <v/>
      </c>
      <c r="AP328" s="281" t="str">
        <f t="shared" ref="AP328:AP391" si="379">IF($AP$8="Habilitado",IF($B328="","",ROUND(VLOOKUP($B328,OFERENTE_20,5,FALSE),2)),"")</f>
        <v/>
      </c>
      <c r="AQ328" s="280" t="str">
        <f t="shared" si="361"/>
        <v/>
      </c>
      <c r="AR328" s="281" t="str">
        <f t="shared" ref="AR328:AR391" si="380">IF($AR$8="Habilitado",IF($B328="","",ROUND(VLOOKUP($B328,OFERENTE_21,5,FALSE),2)),"")</f>
        <v/>
      </c>
      <c r="AS328" s="280" t="str">
        <f t="shared" si="362"/>
        <v/>
      </c>
      <c r="AT328" s="281" t="str">
        <f t="shared" ref="AT328:AT391" si="381">IF($AT$8="Habilitado",IF($B328="","",ROUND(VLOOKUP($B328,OFERENTE_22,5,FALSE),2)),"")</f>
        <v/>
      </c>
      <c r="AU328" s="280" t="str">
        <f t="shared" si="363"/>
        <v/>
      </c>
      <c r="AV328" s="281" t="str">
        <f t="shared" ref="AV328:AV391" si="382">IF($AV$8="Habilitado",IF($B328="","",ROUND(VLOOKUP($B328,OFERENTE_23,5,FALSE),2)),"")</f>
        <v/>
      </c>
      <c r="AW328" s="280" t="str">
        <f t="shared" si="364"/>
        <v/>
      </c>
      <c r="AX328" s="281" t="str">
        <f t="shared" ref="AX328:AX391" si="383">IF($AX$8="Habilitado",IF($B328="","",ROUND(VLOOKUP($B328,OFERENTE_24,5,FALSE),2)),"")</f>
        <v/>
      </c>
      <c r="AY328" s="280" t="str">
        <f t="shared" si="365"/>
        <v/>
      </c>
      <c r="AZ328" s="281" t="str">
        <f t="shared" ref="AZ328:AZ391" si="384">IF($AZ$8="Habilitado",IF($B328="","",ROUND(VLOOKUP($B328,OFERENTE_25,5,FALSE),2)),"")</f>
        <v/>
      </c>
      <c r="BA328" s="280" t="str">
        <f t="shared" si="345"/>
        <v/>
      </c>
      <c r="BB328" s="281" t="str">
        <f t="shared" ref="BB328:BB391" si="385">IF($BB$8="Habilitado",IF($B328="","",ROUND(VLOOKUP($B328,OFERENTE_26,5,FALSE),2)),"")</f>
        <v/>
      </c>
      <c r="BC328" s="280" t="str">
        <f t="shared" si="346"/>
        <v/>
      </c>
      <c r="BD328" s="281" t="str">
        <f t="shared" ref="BD328:BD391" si="386">IF($BD$8="Habilitado",IF($B328="","",ROUND(VLOOKUP($B328,OFERENTE_27,5,FALSE),2)),"")</f>
        <v/>
      </c>
      <c r="BE328" s="280" t="str">
        <f t="shared" si="347"/>
        <v/>
      </c>
    </row>
    <row r="329" spans="1:57" ht="26.25" hidden="1" customHeight="1">
      <c r="A329" s="238">
        <v>194</v>
      </c>
      <c r="B329" s="365"/>
      <c r="C329" s="364"/>
      <c r="D329" s="281"/>
      <c r="E329" s="280"/>
      <c r="F329" s="281"/>
      <c r="G329" s="280"/>
      <c r="H329" s="281"/>
      <c r="I329" s="280"/>
      <c r="J329" s="281"/>
      <c r="K329" s="280"/>
      <c r="L329" s="281"/>
      <c r="M329" s="280"/>
      <c r="N329" s="281"/>
      <c r="O329" s="280"/>
      <c r="P329" s="281" t="str">
        <f t="shared" si="366"/>
        <v/>
      </c>
      <c r="Q329" s="280" t="str">
        <f t="shared" si="348"/>
        <v/>
      </c>
      <c r="R329" s="281" t="str">
        <f t="shared" si="367"/>
        <v/>
      </c>
      <c r="S329" s="280" t="str">
        <f t="shared" si="349"/>
        <v/>
      </c>
      <c r="T329" s="281" t="str">
        <f t="shared" si="368"/>
        <v/>
      </c>
      <c r="U329" s="280" t="str">
        <f t="shared" si="350"/>
        <v/>
      </c>
      <c r="V329" s="281" t="str">
        <f t="shared" si="369"/>
        <v/>
      </c>
      <c r="W329" s="280" t="str">
        <f t="shared" si="351"/>
        <v/>
      </c>
      <c r="X329" s="281" t="str">
        <f t="shared" si="370"/>
        <v/>
      </c>
      <c r="Y329" s="280" t="str">
        <f t="shared" si="352"/>
        <v/>
      </c>
      <c r="Z329" s="281" t="str">
        <f t="shared" si="371"/>
        <v/>
      </c>
      <c r="AA329" s="280" t="str">
        <f t="shared" si="353"/>
        <v/>
      </c>
      <c r="AB329" s="281" t="str">
        <f t="shared" si="372"/>
        <v/>
      </c>
      <c r="AC329" s="280" t="str">
        <f t="shared" si="354"/>
        <v/>
      </c>
      <c r="AD329" s="281" t="str">
        <f t="shared" si="373"/>
        <v/>
      </c>
      <c r="AE329" s="280" t="str">
        <f t="shared" si="355"/>
        <v/>
      </c>
      <c r="AF329" s="281" t="str">
        <f t="shared" si="374"/>
        <v/>
      </c>
      <c r="AG329" s="280" t="str">
        <f t="shared" si="356"/>
        <v/>
      </c>
      <c r="AH329" s="281" t="str">
        <f t="shared" si="375"/>
        <v/>
      </c>
      <c r="AI329" s="280" t="str">
        <f t="shared" si="357"/>
        <v/>
      </c>
      <c r="AJ329" s="281" t="str">
        <f t="shared" si="376"/>
        <v/>
      </c>
      <c r="AK329" s="280" t="str">
        <f t="shared" si="358"/>
        <v/>
      </c>
      <c r="AL329" s="281" t="str">
        <f t="shared" si="377"/>
        <v/>
      </c>
      <c r="AM329" s="280" t="str">
        <f t="shared" si="359"/>
        <v/>
      </c>
      <c r="AN329" s="281" t="str">
        <f t="shared" si="378"/>
        <v/>
      </c>
      <c r="AO329" s="280" t="str">
        <f t="shared" si="360"/>
        <v/>
      </c>
      <c r="AP329" s="281" t="str">
        <f t="shared" si="379"/>
        <v/>
      </c>
      <c r="AQ329" s="280" t="str">
        <f t="shared" si="361"/>
        <v/>
      </c>
      <c r="AR329" s="281" t="str">
        <f t="shared" si="380"/>
        <v/>
      </c>
      <c r="AS329" s="280" t="str">
        <f t="shared" si="362"/>
        <v/>
      </c>
      <c r="AT329" s="281" t="str">
        <f t="shared" si="381"/>
        <v/>
      </c>
      <c r="AU329" s="280" t="str">
        <f t="shared" si="363"/>
        <v/>
      </c>
      <c r="AV329" s="281" t="str">
        <f t="shared" si="382"/>
        <v/>
      </c>
      <c r="AW329" s="280" t="str">
        <f t="shared" si="364"/>
        <v/>
      </c>
      <c r="AX329" s="281" t="str">
        <f t="shared" si="383"/>
        <v/>
      </c>
      <c r="AY329" s="280" t="str">
        <f t="shared" si="365"/>
        <v/>
      </c>
      <c r="AZ329" s="281" t="str">
        <f t="shared" si="384"/>
        <v/>
      </c>
      <c r="BA329" s="280" t="str">
        <f t="shared" ref="BA329:BA352" si="387">IF($B329="","",IF(AZ329="","",IF($L$4="Media aritmética",(AZ329&lt;=$C329)*($H$5/$C$5)+(AZ329&gt;$C329)*0,IF(AND(ROUND(AVERAGE($D329,$F329,$H329,$J329,$L329,$N329,$P329,$R329,$T329,$V329,$X329,$Z329,$AB329,$AD329,$AF329,$AH329,$AJ329,AL329,AN329,AP329,AR329,AT329,AV329,AX329,AZ329,BB329,BD329,BF329,BH329,BJ329),2)-$C329/2&lt;=AZ329,(ROUND(AVERAGE($D329,$F329,$H329,$J329,$L329,$N329,$P329,$R329,$T329,$V329,$X329,$Z329,$AB329,$AD329,$AF329,$AH329,$AJ329,AL329,AN329,AP329,AR329,AT329,AV329,AX329,AZ329,BB329,BD329,BF329,BH329,BJ329),2)+$C329/2&gt;AZ329)),($H$5/$C$5),0))))</f>
        <v/>
      </c>
      <c r="BB329" s="281" t="str">
        <f t="shared" si="385"/>
        <v/>
      </c>
      <c r="BC329" s="280" t="str">
        <f t="shared" ref="BC329:BC352" si="388">IF($B329="","",IF(BB329="","",IF($L$4="Media aritmética",(BB329&lt;=$C329)*($H$5/$C$5)+(BB329&gt;$C329)*0,IF(AND(ROUND(AVERAGE($D329,$F329,$H329,$J329,$L329,$N329,$P329,$R329,$T329,$V329,$X329,$Z329,$AB329,$AD329,$AF329,$AH329,$AJ329,AL329,AN329,AP329,AR329,AT329,AV329,AX329,AZ329,BB329,BD329,BF329,BH329,BJ329),2)-$C329/2&lt;=BB329,(ROUND(AVERAGE($D329,$F329,$H329,$J329,$L329,$N329,$P329,$R329,$T329,$V329,$X329,$Z329,$AB329,$AD329,$AF329,$AH329,$AJ329,AL329,AN329,AP329,AR329,AT329,AV329,AX329,AZ329,BB329,BD329,BF329,BH329,BJ329),2)+$C329/2&gt;BB329)),($H$5/$C$5),0))))</f>
        <v/>
      </c>
      <c r="BD329" s="281" t="str">
        <f t="shared" si="386"/>
        <v/>
      </c>
      <c r="BE329" s="280" t="str">
        <f t="shared" ref="BE329:BE352" si="389">IF($B329="","",IF(BD329="","",IF($L$4="Media aritmética",(BD329&lt;=$C329)*($H$5/$C$5)+(BD329&gt;$C329)*0,IF(AND(ROUND(AVERAGE($D329,$F329,$H329,$J329,$L329,$N329,$P329,$R329,$T329,$V329,$X329,$Z329,$AB329,$AD329,$AF329,$AH329,$AJ329,AL329,AN329,AP329,AR329,AT329,AV329,AX329,AZ329,BB329,BD329,BF329,BH329,BJ329),2)-$C329/2&lt;=BD329,(ROUND(AVERAGE($D329,$F329,$H329,$J329,$L329,$N329,$P329,$R329,$T329,$V329,$X329,$Z329,$AB329,$AD329,$AF329,$AH329,$AJ329,AL329,AN329,AP329,AR329,AT329,AV329,AX329,AZ329,BB329,BD329,BF329,BH329,BJ329),2)+$C329/2&gt;BD329)),($H$5/$C$5),0))))</f>
        <v/>
      </c>
    </row>
    <row r="330" spans="1:57" ht="26.25" hidden="1" customHeight="1">
      <c r="A330" s="238">
        <v>195</v>
      </c>
      <c r="B330" s="365"/>
      <c r="C330" s="364"/>
      <c r="D330" s="281"/>
      <c r="E330" s="280"/>
      <c r="F330" s="281"/>
      <c r="G330" s="280"/>
      <c r="H330" s="281"/>
      <c r="I330" s="280"/>
      <c r="J330" s="281"/>
      <c r="K330" s="280"/>
      <c r="L330" s="281"/>
      <c r="M330" s="280"/>
      <c r="N330" s="281"/>
      <c r="O330" s="280"/>
      <c r="P330" s="281" t="str">
        <f t="shared" si="366"/>
        <v/>
      </c>
      <c r="Q330" s="280" t="str">
        <f t="shared" si="348"/>
        <v/>
      </c>
      <c r="R330" s="281" t="str">
        <f t="shared" si="367"/>
        <v/>
      </c>
      <c r="S330" s="280" t="str">
        <f t="shared" si="349"/>
        <v/>
      </c>
      <c r="T330" s="281" t="str">
        <f t="shared" si="368"/>
        <v/>
      </c>
      <c r="U330" s="280" t="str">
        <f t="shared" si="350"/>
        <v/>
      </c>
      <c r="V330" s="281" t="str">
        <f t="shared" si="369"/>
        <v/>
      </c>
      <c r="W330" s="280" t="str">
        <f t="shared" si="351"/>
        <v/>
      </c>
      <c r="X330" s="281" t="str">
        <f t="shared" si="370"/>
        <v/>
      </c>
      <c r="Y330" s="280" t="str">
        <f t="shared" si="352"/>
        <v/>
      </c>
      <c r="Z330" s="281" t="str">
        <f t="shared" si="371"/>
        <v/>
      </c>
      <c r="AA330" s="280" t="str">
        <f t="shared" si="353"/>
        <v/>
      </c>
      <c r="AB330" s="281" t="str">
        <f t="shared" si="372"/>
        <v/>
      </c>
      <c r="AC330" s="280" t="str">
        <f t="shared" si="354"/>
        <v/>
      </c>
      <c r="AD330" s="281" t="str">
        <f t="shared" si="373"/>
        <v/>
      </c>
      <c r="AE330" s="280" t="str">
        <f t="shared" si="355"/>
        <v/>
      </c>
      <c r="AF330" s="281" t="str">
        <f t="shared" si="374"/>
        <v/>
      </c>
      <c r="AG330" s="280" t="str">
        <f t="shared" si="356"/>
        <v/>
      </c>
      <c r="AH330" s="281" t="str">
        <f t="shared" si="375"/>
        <v/>
      </c>
      <c r="AI330" s="280" t="str">
        <f t="shared" si="357"/>
        <v/>
      </c>
      <c r="AJ330" s="281" t="str">
        <f t="shared" si="376"/>
        <v/>
      </c>
      <c r="AK330" s="280" t="str">
        <f t="shared" si="358"/>
        <v/>
      </c>
      <c r="AL330" s="281" t="str">
        <f t="shared" si="377"/>
        <v/>
      </c>
      <c r="AM330" s="280" t="str">
        <f t="shared" si="359"/>
        <v/>
      </c>
      <c r="AN330" s="281" t="str">
        <f t="shared" si="378"/>
        <v/>
      </c>
      <c r="AO330" s="280" t="str">
        <f t="shared" si="360"/>
        <v/>
      </c>
      <c r="AP330" s="281" t="str">
        <f t="shared" si="379"/>
        <v/>
      </c>
      <c r="AQ330" s="280" t="str">
        <f t="shared" si="361"/>
        <v/>
      </c>
      <c r="AR330" s="281" t="str">
        <f t="shared" si="380"/>
        <v/>
      </c>
      <c r="AS330" s="280" t="str">
        <f t="shared" si="362"/>
        <v/>
      </c>
      <c r="AT330" s="281" t="str">
        <f t="shared" si="381"/>
        <v/>
      </c>
      <c r="AU330" s="280" t="str">
        <f t="shared" si="363"/>
        <v/>
      </c>
      <c r="AV330" s="281" t="str">
        <f t="shared" si="382"/>
        <v/>
      </c>
      <c r="AW330" s="280" t="str">
        <f t="shared" si="364"/>
        <v/>
      </c>
      <c r="AX330" s="281" t="str">
        <f t="shared" si="383"/>
        <v/>
      </c>
      <c r="AY330" s="280" t="str">
        <f t="shared" si="365"/>
        <v/>
      </c>
      <c r="AZ330" s="281" t="str">
        <f t="shared" si="384"/>
        <v/>
      </c>
      <c r="BA330" s="280" t="str">
        <f t="shared" si="387"/>
        <v/>
      </c>
      <c r="BB330" s="281" t="str">
        <f t="shared" si="385"/>
        <v/>
      </c>
      <c r="BC330" s="280" t="str">
        <f t="shared" si="388"/>
        <v/>
      </c>
      <c r="BD330" s="281" t="str">
        <f t="shared" si="386"/>
        <v/>
      </c>
      <c r="BE330" s="280" t="str">
        <f t="shared" si="389"/>
        <v/>
      </c>
    </row>
    <row r="331" spans="1:57" ht="26.25" hidden="1" customHeight="1">
      <c r="A331" s="238">
        <v>196</v>
      </c>
      <c r="B331" s="365"/>
      <c r="C331" s="364"/>
      <c r="D331" s="281"/>
      <c r="E331" s="280"/>
      <c r="F331" s="281"/>
      <c r="G331" s="280"/>
      <c r="H331" s="281"/>
      <c r="I331" s="280"/>
      <c r="J331" s="281"/>
      <c r="K331" s="280"/>
      <c r="L331" s="281"/>
      <c r="M331" s="280"/>
      <c r="N331" s="281"/>
      <c r="O331" s="280"/>
      <c r="P331" s="281" t="str">
        <f t="shared" si="366"/>
        <v/>
      </c>
      <c r="Q331" s="280" t="str">
        <f t="shared" si="348"/>
        <v/>
      </c>
      <c r="R331" s="281" t="str">
        <f t="shared" si="367"/>
        <v/>
      </c>
      <c r="S331" s="280" t="str">
        <f t="shared" si="349"/>
        <v/>
      </c>
      <c r="T331" s="281" t="str">
        <f t="shared" si="368"/>
        <v/>
      </c>
      <c r="U331" s="280" t="str">
        <f t="shared" si="350"/>
        <v/>
      </c>
      <c r="V331" s="281" t="str">
        <f t="shared" si="369"/>
        <v/>
      </c>
      <c r="W331" s="280" t="str">
        <f t="shared" si="351"/>
        <v/>
      </c>
      <c r="X331" s="281" t="str">
        <f t="shared" si="370"/>
        <v/>
      </c>
      <c r="Y331" s="280" t="str">
        <f t="shared" si="352"/>
        <v/>
      </c>
      <c r="Z331" s="281" t="str">
        <f t="shared" si="371"/>
        <v/>
      </c>
      <c r="AA331" s="280" t="str">
        <f t="shared" si="353"/>
        <v/>
      </c>
      <c r="AB331" s="281" t="str">
        <f t="shared" si="372"/>
        <v/>
      </c>
      <c r="AC331" s="280" t="str">
        <f t="shared" si="354"/>
        <v/>
      </c>
      <c r="AD331" s="281" t="str">
        <f t="shared" si="373"/>
        <v/>
      </c>
      <c r="AE331" s="280" t="str">
        <f t="shared" si="355"/>
        <v/>
      </c>
      <c r="AF331" s="281" t="str">
        <f t="shared" si="374"/>
        <v/>
      </c>
      <c r="AG331" s="280" t="str">
        <f t="shared" si="356"/>
        <v/>
      </c>
      <c r="AH331" s="281" t="str">
        <f t="shared" si="375"/>
        <v/>
      </c>
      <c r="AI331" s="280" t="str">
        <f t="shared" si="357"/>
        <v/>
      </c>
      <c r="AJ331" s="281" t="str">
        <f t="shared" si="376"/>
        <v/>
      </c>
      <c r="AK331" s="280" t="str">
        <f t="shared" si="358"/>
        <v/>
      </c>
      <c r="AL331" s="281" t="str">
        <f t="shared" si="377"/>
        <v/>
      </c>
      <c r="AM331" s="280" t="str">
        <f t="shared" si="359"/>
        <v/>
      </c>
      <c r="AN331" s="281" t="str">
        <f t="shared" si="378"/>
        <v/>
      </c>
      <c r="AO331" s="280" t="str">
        <f t="shared" si="360"/>
        <v/>
      </c>
      <c r="AP331" s="281" t="str">
        <f t="shared" si="379"/>
        <v/>
      </c>
      <c r="AQ331" s="280" t="str">
        <f t="shared" si="361"/>
        <v/>
      </c>
      <c r="AR331" s="281" t="str">
        <f t="shared" si="380"/>
        <v/>
      </c>
      <c r="AS331" s="280" t="str">
        <f t="shared" si="362"/>
        <v/>
      </c>
      <c r="AT331" s="281" t="str">
        <f t="shared" si="381"/>
        <v/>
      </c>
      <c r="AU331" s="280" t="str">
        <f t="shared" si="363"/>
        <v/>
      </c>
      <c r="AV331" s="281" t="str">
        <f t="shared" si="382"/>
        <v/>
      </c>
      <c r="AW331" s="280" t="str">
        <f t="shared" si="364"/>
        <v/>
      </c>
      <c r="AX331" s="281" t="str">
        <f t="shared" si="383"/>
        <v/>
      </c>
      <c r="AY331" s="280" t="str">
        <f t="shared" si="365"/>
        <v/>
      </c>
      <c r="AZ331" s="281" t="str">
        <f t="shared" si="384"/>
        <v/>
      </c>
      <c r="BA331" s="280" t="str">
        <f t="shared" si="387"/>
        <v/>
      </c>
      <c r="BB331" s="281" t="str">
        <f t="shared" si="385"/>
        <v/>
      </c>
      <c r="BC331" s="280" t="str">
        <f t="shared" si="388"/>
        <v/>
      </c>
      <c r="BD331" s="281" t="str">
        <f t="shared" si="386"/>
        <v/>
      </c>
      <c r="BE331" s="280" t="str">
        <f t="shared" si="389"/>
        <v/>
      </c>
    </row>
    <row r="332" spans="1:57" ht="26.25" hidden="1" customHeight="1">
      <c r="A332" s="238">
        <v>197</v>
      </c>
      <c r="B332" s="365"/>
      <c r="C332" s="364"/>
      <c r="D332" s="281"/>
      <c r="E332" s="280"/>
      <c r="F332" s="281"/>
      <c r="G332" s="280"/>
      <c r="H332" s="281"/>
      <c r="I332" s="280"/>
      <c r="J332" s="281"/>
      <c r="K332" s="280"/>
      <c r="L332" s="281"/>
      <c r="M332" s="280"/>
      <c r="N332" s="281"/>
      <c r="O332" s="280"/>
      <c r="P332" s="281" t="str">
        <f t="shared" si="366"/>
        <v/>
      </c>
      <c r="Q332" s="280" t="str">
        <f t="shared" si="348"/>
        <v/>
      </c>
      <c r="R332" s="281" t="str">
        <f t="shared" si="367"/>
        <v/>
      </c>
      <c r="S332" s="280" t="str">
        <f t="shared" si="349"/>
        <v/>
      </c>
      <c r="T332" s="281" t="str">
        <f t="shared" si="368"/>
        <v/>
      </c>
      <c r="U332" s="280" t="str">
        <f t="shared" si="350"/>
        <v/>
      </c>
      <c r="V332" s="281" t="str">
        <f t="shared" si="369"/>
        <v/>
      </c>
      <c r="W332" s="280" t="str">
        <f t="shared" si="351"/>
        <v/>
      </c>
      <c r="X332" s="281" t="str">
        <f t="shared" si="370"/>
        <v/>
      </c>
      <c r="Y332" s="280" t="str">
        <f t="shared" si="352"/>
        <v/>
      </c>
      <c r="Z332" s="281" t="str">
        <f t="shared" si="371"/>
        <v/>
      </c>
      <c r="AA332" s="280" t="str">
        <f t="shared" si="353"/>
        <v/>
      </c>
      <c r="AB332" s="281" t="str">
        <f t="shared" si="372"/>
        <v/>
      </c>
      <c r="AC332" s="280" t="str">
        <f t="shared" si="354"/>
        <v/>
      </c>
      <c r="AD332" s="281" t="str">
        <f t="shared" si="373"/>
        <v/>
      </c>
      <c r="AE332" s="280" t="str">
        <f t="shared" si="355"/>
        <v/>
      </c>
      <c r="AF332" s="281" t="str">
        <f t="shared" si="374"/>
        <v/>
      </c>
      <c r="AG332" s="280" t="str">
        <f t="shared" si="356"/>
        <v/>
      </c>
      <c r="AH332" s="281" t="str">
        <f t="shared" si="375"/>
        <v/>
      </c>
      <c r="AI332" s="280" t="str">
        <f t="shared" si="357"/>
        <v/>
      </c>
      <c r="AJ332" s="281" t="str">
        <f t="shared" si="376"/>
        <v/>
      </c>
      <c r="AK332" s="280" t="str">
        <f t="shared" si="358"/>
        <v/>
      </c>
      <c r="AL332" s="281" t="str">
        <f t="shared" si="377"/>
        <v/>
      </c>
      <c r="AM332" s="280" t="str">
        <f t="shared" si="359"/>
        <v/>
      </c>
      <c r="AN332" s="281" t="str">
        <f t="shared" si="378"/>
        <v/>
      </c>
      <c r="AO332" s="280" t="str">
        <f t="shared" si="360"/>
        <v/>
      </c>
      <c r="AP332" s="281" t="str">
        <f t="shared" si="379"/>
        <v/>
      </c>
      <c r="AQ332" s="280" t="str">
        <f t="shared" si="361"/>
        <v/>
      </c>
      <c r="AR332" s="281" t="str">
        <f t="shared" si="380"/>
        <v/>
      </c>
      <c r="AS332" s="280" t="str">
        <f t="shared" si="362"/>
        <v/>
      </c>
      <c r="AT332" s="281" t="str">
        <f t="shared" si="381"/>
        <v/>
      </c>
      <c r="AU332" s="280" t="str">
        <f t="shared" si="363"/>
        <v/>
      </c>
      <c r="AV332" s="281" t="str">
        <f t="shared" si="382"/>
        <v/>
      </c>
      <c r="AW332" s="280" t="str">
        <f t="shared" si="364"/>
        <v/>
      </c>
      <c r="AX332" s="281" t="str">
        <f t="shared" si="383"/>
        <v/>
      </c>
      <c r="AY332" s="280" t="str">
        <f t="shared" si="365"/>
        <v/>
      </c>
      <c r="AZ332" s="281" t="str">
        <f t="shared" si="384"/>
        <v/>
      </c>
      <c r="BA332" s="280" t="str">
        <f t="shared" si="387"/>
        <v/>
      </c>
      <c r="BB332" s="281" t="str">
        <f t="shared" si="385"/>
        <v/>
      </c>
      <c r="BC332" s="280" t="str">
        <f t="shared" si="388"/>
        <v/>
      </c>
      <c r="BD332" s="281" t="str">
        <f t="shared" si="386"/>
        <v/>
      </c>
      <c r="BE332" s="280" t="str">
        <f t="shared" si="389"/>
        <v/>
      </c>
    </row>
    <row r="333" spans="1:57" ht="26.25" hidden="1" customHeight="1">
      <c r="A333" s="238">
        <v>198</v>
      </c>
      <c r="B333" s="365"/>
      <c r="C333" s="364"/>
      <c r="D333" s="281"/>
      <c r="E333" s="280"/>
      <c r="F333" s="281"/>
      <c r="G333" s="280"/>
      <c r="H333" s="281"/>
      <c r="I333" s="280"/>
      <c r="J333" s="281"/>
      <c r="K333" s="280"/>
      <c r="L333" s="281"/>
      <c r="M333" s="280"/>
      <c r="N333" s="281"/>
      <c r="O333" s="280"/>
      <c r="P333" s="281" t="str">
        <f t="shared" si="366"/>
        <v/>
      </c>
      <c r="Q333" s="280" t="str">
        <f t="shared" si="348"/>
        <v/>
      </c>
      <c r="R333" s="281" t="str">
        <f t="shared" si="367"/>
        <v/>
      </c>
      <c r="S333" s="280" t="str">
        <f t="shared" si="349"/>
        <v/>
      </c>
      <c r="T333" s="281" t="str">
        <f t="shared" si="368"/>
        <v/>
      </c>
      <c r="U333" s="280" t="str">
        <f t="shared" si="350"/>
        <v/>
      </c>
      <c r="V333" s="281" t="str">
        <f t="shared" si="369"/>
        <v/>
      </c>
      <c r="W333" s="280" t="str">
        <f t="shared" si="351"/>
        <v/>
      </c>
      <c r="X333" s="281" t="str">
        <f t="shared" si="370"/>
        <v/>
      </c>
      <c r="Y333" s="280" t="str">
        <f t="shared" si="352"/>
        <v/>
      </c>
      <c r="Z333" s="281" t="str">
        <f t="shared" si="371"/>
        <v/>
      </c>
      <c r="AA333" s="280" t="str">
        <f t="shared" si="353"/>
        <v/>
      </c>
      <c r="AB333" s="281" t="str">
        <f t="shared" si="372"/>
        <v/>
      </c>
      <c r="AC333" s="280" t="str">
        <f t="shared" si="354"/>
        <v/>
      </c>
      <c r="AD333" s="281" t="str">
        <f t="shared" si="373"/>
        <v/>
      </c>
      <c r="AE333" s="280" t="str">
        <f t="shared" si="355"/>
        <v/>
      </c>
      <c r="AF333" s="281" t="str">
        <f t="shared" si="374"/>
        <v/>
      </c>
      <c r="AG333" s="280" t="str">
        <f t="shared" si="356"/>
        <v/>
      </c>
      <c r="AH333" s="281" t="str">
        <f t="shared" si="375"/>
        <v/>
      </c>
      <c r="AI333" s="280" t="str">
        <f t="shared" si="357"/>
        <v/>
      </c>
      <c r="AJ333" s="281" t="str">
        <f t="shared" si="376"/>
        <v/>
      </c>
      <c r="AK333" s="280" t="str">
        <f t="shared" si="358"/>
        <v/>
      </c>
      <c r="AL333" s="281" t="str">
        <f t="shared" si="377"/>
        <v/>
      </c>
      <c r="AM333" s="280" t="str">
        <f t="shared" si="359"/>
        <v/>
      </c>
      <c r="AN333" s="281" t="str">
        <f t="shared" si="378"/>
        <v/>
      </c>
      <c r="AO333" s="280" t="str">
        <f t="shared" si="360"/>
        <v/>
      </c>
      <c r="AP333" s="281" t="str">
        <f t="shared" si="379"/>
        <v/>
      </c>
      <c r="AQ333" s="280" t="str">
        <f t="shared" si="361"/>
        <v/>
      </c>
      <c r="AR333" s="281" t="str">
        <f t="shared" si="380"/>
        <v/>
      </c>
      <c r="AS333" s="280" t="str">
        <f t="shared" si="362"/>
        <v/>
      </c>
      <c r="AT333" s="281" t="str">
        <f t="shared" si="381"/>
        <v/>
      </c>
      <c r="AU333" s="280" t="str">
        <f t="shared" si="363"/>
        <v/>
      </c>
      <c r="AV333" s="281" t="str">
        <f t="shared" si="382"/>
        <v/>
      </c>
      <c r="AW333" s="280" t="str">
        <f t="shared" si="364"/>
        <v/>
      </c>
      <c r="AX333" s="281" t="str">
        <f t="shared" si="383"/>
        <v/>
      </c>
      <c r="AY333" s="280" t="str">
        <f t="shared" si="365"/>
        <v/>
      </c>
      <c r="AZ333" s="281" t="str">
        <f t="shared" si="384"/>
        <v/>
      </c>
      <c r="BA333" s="280" t="str">
        <f t="shared" si="387"/>
        <v/>
      </c>
      <c r="BB333" s="281" t="str">
        <f t="shared" si="385"/>
        <v/>
      </c>
      <c r="BC333" s="280" t="str">
        <f t="shared" si="388"/>
        <v/>
      </c>
      <c r="BD333" s="281" t="str">
        <f t="shared" si="386"/>
        <v/>
      </c>
      <c r="BE333" s="280" t="str">
        <f t="shared" si="389"/>
        <v/>
      </c>
    </row>
    <row r="334" spans="1:57" ht="26.25" hidden="1" customHeight="1">
      <c r="A334" s="238">
        <v>199</v>
      </c>
      <c r="B334" s="365"/>
      <c r="C334" s="364"/>
      <c r="D334" s="281"/>
      <c r="E334" s="280"/>
      <c r="F334" s="281"/>
      <c r="G334" s="280"/>
      <c r="H334" s="281"/>
      <c r="I334" s="280"/>
      <c r="J334" s="281"/>
      <c r="K334" s="280"/>
      <c r="L334" s="281"/>
      <c r="M334" s="280"/>
      <c r="N334" s="281"/>
      <c r="O334" s="280"/>
      <c r="P334" s="281" t="str">
        <f t="shared" si="366"/>
        <v/>
      </c>
      <c r="Q334" s="280" t="str">
        <f t="shared" si="348"/>
        <v/>
      </c>
      <c r="R334" s="281" t="str">
        <f t="shared" si="367"/>
        <v/>
      </c>
      <c r="S334" s="280" t="str">
        <f t="shared" si="349"/>
        <v/>
      </c>
      <c r="T334" s="281" t="str">
        <f t="shared" si="368"/>
        <v/>
      </c>
      <c r="U334" s="280" t="str">
        <f t="shared" si="350"/>
        <v/>
      </c>
      <c r="V334" s="281" t="str">
        <f t="shared" si="369"/>
        <v/>
      </c>
      <c r="W334" s="280" t="str">
        <f t="shared" si="351"/>
        <v/>
      </c>
      <c r="X334" s="281" t="str">
        <f t="shared" si="370"/>
        <v/>
      </c>
      <c r="Y334" s="280" t="str">
        <f t="shared" si="352"/>
        <v/>
      </c>
      <c r="Z334" s="281" t="str">
        <f t="shared" si="371"/>
        <v/>
      </c>
      <c r="AA334" s="280" t="str">
        <f t="shared" si="353"/>
        <v/>
      </c>
      <c r="AB334" s="281" t="str">
        <f t="shared" si="372"/>
        <v/>
      </c>
      <c r="AC334" s="280" t="str">
        <f t="shared" si="354"/>
        <v/>
      </c>
      <c r="AD334" s="281" t="str">
        <f t="shared" si="373"/>
        <v/>
      </c>
      <c r="AE334" s="280" t="str">
        <f t="shared" si="355"/>
        <v/>
      </c>
      <c r="AF334" s="281" t="str">
        <f t="shared" si="374"/>
        <v/>
      </c>
      <c r="AG334" s="280" t="str">
        <f t="shared" si="356"/>
        <v/>
      </c>
      <c r="AH334" s="281" t="str">
        <f t="shared" si="375"/>
        <v/>
      </c>
      <c r="AI334" s="280" t="str">
        <f t="shared" si="357"/>
        <v/>
      </c>
      <c r="AJ334" s="281" t="str">
        <f t="shared" si="376"/>
        <v/>
      </c>
      <c r="AK334" s="280" t="str">
        <f t="shared" si="358"/>
        <v/>
      </c>
      <c r="AL334" s="281" t="str">
        <f t="shared" si="377"/>
        <v/>
      </c>
      <c r="AM334" s="280" t="str">
        <f t="shared" si="359"/>
        <v/>
      </c>
      <c r="AN334" s="281" t="str">
        <f t="shared" si="378"/>
        <v/>
      </c>
      <c r="AO334" s="280" t="str">
        <f t="shared" si="360"/>
        <v/>
      </c>
      <c r="AP334" s="281" t="str">
        <f t="shared" si="379"/>
        <v/>
      </c>
      <c r="AQ334" s="280" t="str">
        <f t="shared" si="361"/>
        <v/>
      </c>
      <c r="AR334" s="281" t="str">
        <f t="shared" si="380"/>
        <v/>
      </c>
      <c r="AS334" s="280" t="str">
        <f t="shared" si="362"/>
        <v/>
      </c>
      <c r="AT334" s="281" t="str">
        <f t="shared" si="381"/>
        <v/>
      </c>
      <c r="AU334" s="280" t="str">
        <f t="shared" si="363"/>
        <v/>
      </c>
      <c r="AV334" s="281" t="str">
        <f t="shared" si="382"/>
        <v/>
      </c>
      <c r="AW334" s="280" t="str">
        <f t="shared" si="364"/>
        <v/>
      </c>
      <c r="AX334" s="281" t="str">
        <f t="shared" si="383"/>
        <v/>
      </c>
      <c r="AY334" s="280" t="str">
        <f t="shared" si="365"/>
        <v/>
      </c>
      <c r="AZ334" s="281" t="str">
        <f t="shared" si="384"/>
        <v/>
      </c>
      <c r="BA334" s="280" t="str">
        <f t="shared" si="387"/>
        <v/>
      </c>
      <c r="BB334" s="281" t="str">
        <f t="shared" si="385"/>
        <v/>
      </c>
      <c r="BC334" s="280" t="str">
        <f t="shared" si="388"/>
        <v/>
      </c>
      <c r="BD334" s="281" t="str">
        <f t="shared" si="386"/>
        <v/>
      </c>
      <c r="BE334" s="280" t="str">
        <f t="shared" si="389"/>
        <v/>
      </c>
    </row>
    <row r="335" spans="1:57" ht="26.25" hidden="1" customHeight="1">
      <c r="A335" s="238">
        <v>200</v>
      </c>
      <c r="B335" s="365"/>
      <c r="C335" s="364"/>
      <c r="D335" s="281"/>
      <c r="E335" s="280"/>
      <c r="F335" s="281"/>
      <c r="G335" s="280"/>
      <c r="H335" s="281"/>
      <c r="I335" s="280"/>
      <c r="J335" s="281"/>
      <c r="K335" s="280"/>
      <c r="L335" s="281"/>
      <c r="M335" s="280"/>
      <c r="N335" s="281"/>
      <c r="O335" s="280"/>
      <c r="P335" s="281" t="str">
        <f t="shared" si="366"/>
        <v/>
      </c>
      <c r="Q335" s="280" t="str">
        <f t="shared" si="348"/>
        <v/>
      </c>
      <c r="R335" s="281" t="str">
        <f t="shared" si="367"/>
        <v/>
      </c>
      <c r="S335" s="280" t="str">
        <f t="shared" si="349"/>
        <v/>
      </c>
      <c r="T335" s="281" t="str">
        <f t="shared" si="368"/>
        <v/>
      </c>
      <c r="U335" s="280" t="str">
        <f t="shared" si="350"/>
        <v/>
      </c>
      <c r="V335" s="281" t="str">
        <f t="shared" si="369"/>
        <v/>
      </c>
      <c r="W335" s="280" t="str">
        <f t="shared" si="351"/>
        <v/>
      </c>
      <c r="X335" s="281" t="str">
        <f t="shared" si="370"/>
        <v/>
      </c>
      <c r="Y335" s="280" t="str">
        <f t="shared" si="352"/>
        <v/>
      </c>
      <c r="Z335" s="281" t="str">
        <f t="shared" si="371"/>
        <v/>
      </c>
      <c r="AA335" s="280" t="str">
        <f t="shared" si="353"/>
        <v/>
      </c>
      <c r="AB335" s="281" t="str">
        <f t="shared" si="372"/>
        <v/>
      </c>
      <c r="AC335" s="280" t="str">
        <f t="shared" si="354"/>
        <v/>
      </c>
      <c r="AD335" s="281" t="str">
        <f t="shared" si="373"/>
        <v/>
      </c>
      <c r="AE335" s="280" t="str">
        <f t="shared" si="355"/>
        <v/>
      </c>
      <c r="AF335" s="281" t="str">
        <f t="shared" si="374"/>
        <v/>
      </c>
      <c r="AG335" s="280" t="str">
        <f t="shared" si="356"/>
        <v/>
      </c>
      <c r="AH335" s="281" t="str">
        <f t="shared" si="375"/>
        <v/>
      </c>
      <c r="AI335" s="280" t="str">
        <f t="shared" si="357"/>
        <v/>
      </c>
      <c r="AJ335" s="281" t="str">
        <f t="shared" si="376"/>
        <v/>
      </c>
      <c r="AK335" s="280" t="str">
        <f t="shared" si="358"/>
        <v/>
      </c>
      <c r="AL335" s="281" t="str">
        <f t="shared" si="377"/>
        <v/>
      </c>
      <c r="AM335" s="280" t="str">
        <f t="shared" si="359"/>
        <v/>
      </c>
      <c r="AN335" s="281" t="str">
        <f t="shared" si="378"/>
        <v/>
      </c>
      <c r="AO335" s="280" t="str">
        <f t="shared" si="360"/>
        <v/>
      </c>
      <c r="AP335" s="281" t="str">
        <f t="shared" si="379"/>
        <v/>
      </c>
      <c r="AQ335" s="280" t="str">
        <f t="shared" si="361"/>
        <v/>
      </c>
      <c r="AR335" s="281" t="str">
        <f t="shared" si="380"/>
        <v/>
      </c>
      <c r="AS335" s="280" t="str">
        <f t="shared" si="362"/>
        <v/>
      </c>
      <c r="AT335" s="281" t="str">
        <f t="shared" si="381"/>
        <v/>
      </c>
      <c r="AU335" s="280" t="str">
        <f t="shared" si="363"/>
        <v/>
      </c>
      <c r="AV335" s="281" t="str">
        <f t="shared" si="382"/>
        <v/>
      </c>
      <c r="AW335" s="280" t="str">
        <f t="shared" si="364"/>
        <v/>
      </c>
      <c r="AX335" s="281" t="str">
        <f t="shared" si="383"/>
        <v/>
      </c>
      <c r="AY335" s="280" t="str">
        <f t="shared" si="365"/>
        <v/>
      </c>
      <c r="AZ335" s="281" t="str">
        <f t="shared" si="384"/>
        <v/>
      </c>
      <c r="BA335" s="280" t="str">
        <f t="shared" si="387"/>
        <v/>
      </c>
      <c r="BB335" s="281" t="str">
        <f t="shared" si="385"/>
        <v/>
      </c>
      <c r="BC335" s="280" t="str">
        <f t="shared" si="388"/>
        <v/>
      </c>
      <c r="BD335" s="281" t="str">
        <f t="shared" si="386"/>
        <v/>
      </c>
      <c r="BE335" s="280" t="str">
        <f t="shared" si="389"/>
        <v/>
      </c>
    </row>
    <row r="336" spans="1:57" ht="26.25" hidden="1" customHeight="1">
      <c r="A336" s="238">
        <v>201</v>
      </c>
      <c r="B336" s="365"/>
      <c r="C336" s="364"/>
      <c r="D336" s="281"/>
      <c r="E336" s="280"/>
      <c r="F336" s="281"/>
      <c r="G336" s="280"/>
      <c r="H336" s="281"/>
      <c r="I336" s="280"/>
      <c r="J336" s="281"/>
      <c r="K336" s="280"/>
      <c r="L336" s="281"/>
      <c r="M336" s="280"/>
      <c r="N336" s="281"/>
      <c r="O336" s="280"/>
      <c r="P336" s="281" t="str">
        <f t="shared" si="366"/>
        <v/>
      </c>
      <c r="Q336" s="280" t="str">
        <f t="shared" si="348"/>
        <v/>
      </c>
      <c r="R336" s="281" t="str">
        <f t="shared" si="367"/>
        <v/>
      </c>
      <c r="S336" s="280" t="str">
        <f t="shared" si="349"/>
        <v/>
      </c>
      <c r="T336" s="281" t="str">
        <f t="shared" si="368"/>
        <v/>
      </c>
      <c r="U336" s="280" t="str">
        <f t="shared" si="350"/>
        <v/>
      </c>
      <c r="V336" s="281" t="str">
        <f t="shared" si="369"/>
        <v/>
      </c>
      <c r="W336" s="280" t="str">
        <f t="shared" si="351"/>
        <v/>
      </c>
      <c r="X336" s="281" t="str">
        <f t="shared" si="370"/>
        <v/>
      </c>
      <c r="Y336" s="280" t="str">
        <f t="shared" si="352"/>
        <v/>
      </c>
      <c r="Z336" s="281" t="str">
        <f t="shared" si="371"/>
        <v/>
      </c>
      <c r="AA336" s="280" t="str">
        <f t="shared" si="353"/>
        <v/>
      </c>
      <c r="AB336" s="281" t="str">
        <f t="shared" si="372"/>
        <v/>
      </c>
      <c r="AC336" s="280" t="str">
        <f t="shared" si="354"/>
        <v/>
      </c>
      <c r="AD336" s="281" t="str">
        <f t="shared" si="373"/>
        <v/>
      </c>
      <c r="AE336" s="280" t="str">
        <f t="shared" si="355"/>
        <v/>
      </c>
      <c r="AF336" s="281" t="str">
        <f t="shared" si="374"/>
        <v/>
      </c>
      <c r="AG336" s="280" t="str">
        <f t="shared" si="356"/>
        <v/>
      </c>
      <c r="AH336" s="281" t="str">
        <f t="shared" si="375"/>
        <v/>
      </c>
      <c r="AI336" s="280" t="str">
        <f t="shared" si="357"/>
        <v/>
      </c>
      <c r="AJ336" s="281" t="str">
        <f t="shared" si="376"/>
        <v/>
      </c>
      <c r="AK336" s="280" t="str">
        <f t="shared" si="358"/>
        <v/>
      </c>
      <c r="AL336" s="281" t="str">
        <f t="shared" si="377"/>
        <v/>
      </c>
      <c r="AM336" s="280" t="str">
        <f t="shared" si="359"/>
        <v/>
      </c>
      <c r="AN336" s="281" t="str">
        <f t="shared" si="378"/>
        <v/>
      </c>
      <c r="AO336" s="280" t="str">
        <f t="shared" si="360"/>
        <v/>
      </c>
      <c r="AP336" s="281" t="str">
        <f t="shared" si="379"/>
        <v/>
      </c>
      <c r="AQ336" s="280" t="str">
        <f t="shared" si="361"/>
        <v/>
      </c>
      <c r="AR336" s="281" t="str">
        <f t="shared" si="380"/>
        <v/>
      </c>
      <c r="AS336" s="280" t="str">
        <f t="shared" si="362"/>
        <v/>
      </c>
      <c r="AT336" s="281" t="str">
        <f t="shared" si="381"/>
        <v/>
      </c>
      <c r="AU336" s="280" t="str">
        <f t="shared" si="363"/>
        <v/>
      </c>
      <c r="AV336" s="281" t="str">
        <f t="shared" si="382"/>
        <v/>
      </c>
      <c r="AW336" s="280" t="str">
        <f t="shared" si="364"/>
        <v/>
      </c>
      <c r="AX336" s="281" t="str">
        <f t="shared" si="383"/>
        <v/>
      </c>
      <c r="AY336" s="280" t="str">
        <f t="shared" si="365"/>
        <v/>
      </c>
      <c r="AZ336" s="281" t="str">
        <f t="shared" si="384"/>
        <v/>
      </c>
      <c r="BA336" s="280" t="str">
        <f t="shared" si="387"/>
        <v/>
      </c>
      <c r="BB336" s="281" t="str">
        <f t="shared" si="385"/>
        <v/>
      </c>
      <c r="BC336" s="280" t="str">
        <f t="shared" si="388"/>
        <v/>
      </c>
      <c r="BD336" s="281" t="str">
        <f t="shared" si="386"/>
        <v/>
      </c>
      <c r="BE336" s="280" t="str">
        <f t="shared" si="389"/>
        <v/>
      </c>
    </row>
    <row r="337" spans="1:57" ht="26.25" hidden="1" customHeight="1">
      <c r="A337" s="238">
        <v>202</v>
      </c>
      <c r="B337" s="365"/>
      <c r="C337" s="364"/>
      <c r="D337" s="281"/>
      <c r="E337" s="280"/>
      <c r="F337" s="281"/>
      <c r="G337" s="280"/>
      <c r="H337" s="281"/>
      <c r="I337" s="280"/>
      <c r="J337" s="281"/>
      <c r="K337" s="280"/>
      <c r="L337" s="281"/>
      <c r="M337" s="280"/>
      <c r="N337" s="281"/>
      <c r="O337" s="280"/>
      <c r="P337" s="281" t="str">
        <f t="shared" si="366"/>
        <v/>
      </c>
      <c r="Q337" s="280" t="str">
        <f t="shared" si="348"/>
        <v/>
      </c>
      <c r="R337" s="281" t="str">
        <f t="shared" si="367"/>
        <v/>
      </c>
      <c r="S337" s="280" t="str">
        <f t="shared" si="349"/>
        <v/>
      </c>
      <c r="T337" s="281" t="str">
        <f t="shared" si="368"/>
        <v/>
      </c>
      <c r="U337" s="280" t="str">
        <f t="shared" si="350"/>
        <v/>
      </c>
      <c r="V337" s="281" t="str">
        <f t="shared" si="369"/>
        <v/>
      </c>
      <c r="W337" s="280" t="str">
        <f t="shared" si="351"/>
        <v/>
      </c>
      <c r="X337" s="281" t="str">
        <f t="shared" si="370"/>
        <v/>
      </c>
      <c r="Y337" s="280" t="str">
        <f t="shared" si="352"/>
        <v/>
      </c>
      <c r="Z337" s="281" t="str">
        <f t="shared" si="371"/>
        <v/>
      </c>
      <c r="AA337" s="280" t="str">
        <f t="shared" si="353"/>
        <v/>
      </c>
      <c r="AB337" s="281" t="str">
        <f t="shared" si="372"/>
        <v/>
      </c>
      <c r="AC337" s="280" t="str">
        <f t="shared" si="354"/>
        <v/>
      </c>
      <c r="AD337" s="281" t="str">
        <f t="shared" si="373"/>
        <v/>
      </c>
      <c r="AE337" s="280" t="str">
        <f t="shared" si="355"/>
        <v/>
      </c>
      <c r="AF337" s="281" t="str">
        <f t="shared" si="374"/>
        <v/>
      </c>
      <c r="AG337" s="280" t="str">
        <f t="shared" si="356"/>
        <v/>
      </c>
      <c r="AH337" s="281" t="str">
        <f t="shared" si="375"/>
        <v/>
      </c>
      <c r="AI337" s="280" t="str">
        <f t="shared" si="357"/>
        <v/>
      </c>
      <c r="AJ337" s="281" t="str">
        <f t="shared" si="376"/>
        <v/>
      </c>
      <c r="AK337" s="280" t="str">
        <f t="shared" si="358"/>
        <v/>
      </c>
      <c r="AL337" s="281" t="str">
        <f t="shared" si="377"/>
        <v/>
      </c>
      <c r="AM337" s="280" t="str">
        <f t="shared" si="359"/>
        <v/>
      </c>
      <c r="AN337" s="281" t="str">
        <f t="shared" si="378"/>
        <v/>
      </c>
      <c r="AO337" s="280" t="str">
        <f t="shared" si="360"/>
        <v/>
      </c>
      <c r="AP337" s="281" t="str">
        <f t="shared" si="379"/>
        <v/>
      </c>
      <c r="AQ337" s="280" t="str">
        <f t="shared" si="361"/>
        <v/>
      </c>
      <c r="AR337" s="281" t="str">
        <f t="shared" si="380"/>
        <v/>
      </c>
      <c r="AS337" s="280" t="str">
        <f t="shared" si="362"/>
        <v/>
      </c>
      <c r="AT337" s="281" t="str">
        <f t="shared" si="381"/>
        <v/>
      </c>
      <c r="AU337" s="280" t="str">
        <f t="shared" si="363"/>
        <v/>
      </c>
      <c r="AV337" s="281" t="str">
        <f t="shared" si="382"/>
        <v/>
      </c>
      <c r="AW337" s="280" t="str">
        <f t="shared" si="364"/>
        <v/>
      </c>
      <c r="AX337" s="281" t="str">
        <f t="shared" si="383"/>
        <v/>
      </c>
      <c r="AY337" s="280" t="str">
        <f t="shared" si="365"/>
        <v/>
      </c>
      <c r="AZ337" s="281" t="str">
        <f t="shared" si="384"/>
        <v/>
      </c>
      <c r="BA337" s="280" t="str">
        <f t="shared" si="387"/>
        <v/>
      </c>
      <c r="BB337" s="281" t="str">
        <f t="shared" si="385"/>
        <v/>
      </c>
      <c r="BC337" s="280" t="str">
        <f t="shared" si="388"/>
        <v/>
      </c>
      <c r="BD337" s="281" t="str">
        <f t="shared" si="386"/>
        <v/>
      </c>
      <c r="BE337" s="280" t="str">
        <f t="shared" si="389"/>
        <v/>
      </c>
    </row>
    <row r="338" spans="1:57" ht="26.25" hidden="1" customHeight="1">
      <c r="A338" s="238">
        <f>+A337+1</f>
        <v>203</v>
      </c>
      <c r="B338" s="365"/>
      <c r="C338" s="364"/>
      <c r="D338" s="281"/>
      <c r="E338" s="280"/>
      <c r="F338" s="281"/>
      <c r="G338" s="280"/>
      <c r="H338" s="281"/>
      <c r="I338" s="280"/>
      <c r="J338" s="281"/>
      <c r="K338" s="280"/>
      <c r="L338" s="281"/>
      <c r="M338" s="280"/>
      <c r="N338" s="281"/>
      <c r="O338" s="280"/>
      <c r="P338" s="281" t="str">
        <f t="shared" si="366"/>
        <v/>
      </c>
      <c r="Q338" s="280" t="str">
        <f t="shared" ref="Q338:Q345" si="390">IF($B338="","",IF(P338="","",IF($L$4="Media aritmética",(P338&lt;=$C338)*($H$5/$C$5)+(P338&gt;$C338)*0,IF(AND(ROUND(AVERAGE($D338,$F338,$H338,$J338,$L338,$N338,$P338,$R338,$T338,$V338,$X338,$Z338,$AB338,$AD338,$AF338,$AH338,$AJ338,AL338,AN338,AP338,AR338,AT338,AV338,AX338,AZ338,BB338,BD338,BF338,BH338,BJ338),2)-$C338/2&lt;=P338,(ROUND(AVERAGE($D338,$F338,$H338,$J338,$L338,$N338,$P338,$R338,$T338,$V338,$X338,$Z338,$AB338,$AD338,$AF338,$AH338,$AJ338,AL338,AN338,AP338,AR338,AT338,AV338,AX338,AZ338,BB338,BD338,BF338,BH338,BJ338),2)+$C338/2&gt;P338)),($H$5/$C$5),0))))</f>
        <v/>
      </c>
      <c r="R338" s="281" t="str">
        <f t="shared" si="367"/>
        <v/>
      </c>
      <c r="S338" s="280" t="str">
        <f t="shared" ref="S338:S345" si="391">IF($B338="","",IF(R338="","",IF($L$4="Media aritmética",(R338&lt;=$C338)*($H$5/$C$5)+(R338&gt;$C338)*0,IF(AND(ROUND(AVERAGE($D338,$F338,$H338,$J338,$L338,$N338,$P338,$R338,$T338,$V338,$X338,$Z338,$AB338,$AD338,$AF338,$AH338,$AJ338,AL338,AN338,AP338,AR338,AT338,AV338,AX338,AZ338,BB338,BD338,BF338,BH338,BJ338),2)-$C338/2&lt;=R338,(ROUND(AVERAGE($D338,$F338,$H338,$J338,$L338,$N338,$P338,$R338,$T338,$V338,$X338,$Z338,$AB338,$AD338,$AF338,$AH338,$AJ338,AL338,AN338,AP338,AR338,AT338,AV338,AX338,AZ338,BB338,BD338,BF338,BH338,BJ338),2)+$C338/2&gt;R338)),($H$5/$C$5),0))))</f>
        <v/>
      </c>
      <c r="T338" s="281" t="str">
        <f t="shared" si="368"/>
        <v/>
      </c>
      <c r="U338" s="280" t="str">
        <f t="shared" ref="U338:U345" si="392">IF($B338="","",IF(T338="","",IF($L$4="Media aritmética",(T338&lt;=$C338)*($H$5/$C$5)+(T338&gt;$C338)*0,IF(AND(ROUND(AVERAGE($D338,$F338,$H338,$J338,$L338,$N338,$P338,$R338,$T338,$V338,$X338,$Z338,$AB338,$AD338,$AF338,$AH338,$AJ338,AL338,AN338,AP338,AR338,AT338,AV338,AX338,AZ338,BB338,BD338,BF338,BH338,BJ338),2)-$C338/2&lt;=T338,(ROUND(AVERAGE($D338,$F338,$H338,$J338,$L338,$N338,$P338,$R338,$T338,$V338,$X338,$Z338,$AB338,$AD338,$AF338,$AH338,$AJ338,AL338,AN338,AP338,AR338,AT338,AV338,AX338,AZ338,BB338,BD338,BF338,BH338,BJ338),2)+$C338/2&gt;T338)),($H$5/$C$5),0))))</f>
        <v/>
      </c>
      <c r="V338" s="281" t="str">
        <f t="shared" si="369"/>
        <v/>
      </c>
      <c r="W338" s="280" t="str">
        <f t="shared" ref="W338:W345" si="393">IF($B338="","",IF(V338="","",IF($L$4="Media aritmética",(V338&lt;=$C338)*($H$5/$C$5)+(V338&gt;$C338)*0,IF(AND(ROUND(AVERAGE($D338,$F338,$H338,$J338,$L338,$N338,$P338,$R338,$T338,$V338,$X338,$Z338,$AB338,$AD338,$AF338,$AH338,$AJ338,AL338,AN338,AP338,AR338,AT338,AV338,AX338,AZ338,BB338,BD338,BF338,BH338,BJ338),2)-$C338/2&lt;=V338,(ROUND(AVERAGE($D338,$F338,$H338,$J338,$L338,$N338,$P338,$R338,$T338,$V338,$X338,$Z338,$AB338,$AD338,$AF338,$AH338,$AJ338,AL338,AN338,AP338,AR338,AT338,AV338,AX338,AZ338,BB338,BD338,BF338,BH338,BJ338),2)+$C338/2&gt;V338)),($H$5/$C$5),0))))</f>
        <v/>
      </c>
      <c r="X338" s="281" t="str">
        <f t="shared" si="370"/>
        <v/>
      </c>
      <c r="Y338" s="280" t="str">
        <f t="shared" ref="Y338:Y345" si="394">IF($B338="","",IF(X338="","",IF($L$4="Media aritmética",(X338&lt;=$C338)*($H$5/$C$5)+(X338&gt;$C338)*0,IF(AND(ROUND(AVERAGE($D338,$F338,$H338,$J338,$L338,$N338,$P338,$R338,$T338,$V338,$X338,$Z338,$AB338,$AD338,$AF338,$AH338,$AJ338,AL338,AN338,AP338,AR338,AT338,AV338,AX338,AZ338,BB338,BD338,BF338,BH338,BJ338),2)-$C338/2&lt;=X338,(ROUND(AVERAGE($D338,$F338,$H338,$J338,$L338,$N338,$P338,$R338,$T338,$V338,$X338,$Z338,$AB338,$AD338,$AF338,$AH338,$AJ338,AL338,AN338,AP338,AR338,AT338,AV338,AX338,AZ338,BB338,BD338,BF338,BH338,BJ338),2)+$C338/2&gt;X338)),($H$5/$C$5),0))))</f>
        <v/>
      </c>
      <c r="Z338" s="281" t="str">
        <f t="shared" si="371"/>
        <v/>
      </c>
      <c r="AA338" s="280" t="str">
        <f t="shared" ref="AA338:AA345" si="395">IF($B338="","",IF(Z338="","",IF($L$4="Media aritmética",(Z338&lt;=$C338)*($H$5/$C$5)+(Z338&gt;$C338)*0,IF(AND(ROUND(AVERAGE($D338,$F338,$H338,$J338,$L338,$N338,$P338,$R338,$T338,$V338,$X338,$Z338,$AB338,$AD338,$AF338,$AH338,$AJ338,AL338,AN338,AP338,AR338,AT338,AV338,AX338,AZ338,BB338,BD338,BF338,BH338,BJ338),2)-$C338/2&lt;=Z338,(ROUND(AVERAGE($D338,$F338,$H338,$J338,$L338,$N338,$P338,$R338,$T338,$V338,$X338,$Z338,$AB338,$AD338,$AF338,$AH338,$AJ338,AL338,AN338,AP338,AR338,AT338,AV338,AX338,AZ338,BB338,BD338,BF338,BH338,BJ338),2)+$C338/2&gt;Z338)),($H$5/$C$5),0))))</f>
        <v/>
      </c>
      <c r="AB338" s="281" t="str">
        <f t="shared" si="372"/>
        <v/>
      </c>
      <c r="AC338" s="280" t="str">
        <f t="shared" ref="AC338:AC345" si="396">IF($B338="","",IF(AB338="","",IF($L$4="Media aritmética",(AB338&lt;=$C338)*($H$5/$C$5)+(AB338&gt;$C338)*0,IF(AND(ROUND(AVERAGE($D338,$F338,$H338,$J338,$L338,$N338,$P338,$R338,$T338,$V338,$X338,$Z338,$AB338,$AD338,$AF338,$AH338,$AJ338,AL338,AN338,AP338,AR338,AT338,AV338,AX338,AZ338,BB338,BD338,BF338,BH338,BJ338),2)-$C338/2&lt;=AB338,(ROUND(AVERAGE($D338,$F338,$H338,$J338,$L338,$N338,$P338,$R338,$T338,$V338,$X338,$Z338,$AB338,$AD338,$AF338,$AH338,$AJ338,AL338,AN338,AP338,AR338,AT338,AV338,AX338,AZ338,BB338,BD338,BF338,BH338,BJ338),2)+$C338/2&gt;AB338)),($H$5/$C$5),0))))</f>
        <v/>
      </c>
      <c r="AD338" s="281" t="str">
        <f t="shared" si="373"/>
        <v/>
      </c>
      <c r="AE338" s="280" t="str">
        <f t="shared" ref="AE338:AE345" si="397">IF($B338="","",IF(AD338="","",IF($L$4="Media aritmética",(AD338&lt;=$C338)*($H$5/$C$5)+(AD338&gt;$C338)*0,IF(AND(ROUND(AVERAGE($D338,$F338,$H338,$J338,$L338,$N338,$P338,$R338,$T338,$V338,$X338,$Z338,$AB338,$AD338,$AF338,$AH338,$AJ338,AL338,AN338,AP338,AR338,AT338,AV338,AX338,AZ338,BB338,BD338,BF338,BH338,BJ338),2)-$C338/2&lt;=AD338,(ROUND(AVERAGE($D338,$F338,$H338,$J338,$L338,$N338,$P338,$R338,$T338,$V338,$X338,$Z338,$AB338,$AD338,$AF338,$AH338,$AJ338,AL338,AN338,AP338,AR338,AT338,AV338,AX338,AZ338,BB338,BD338,BF338,BH338,BJ338),2)+$C338/2&gt;AD338)),($H$5/$C$5),0))))</f>
        <v/>
      </c>
      <c r="AF338" s="281" t="str">
        <f t="shared" si="374"/>
        <v/>
      </c>
      <c r="AG338" s="280" t="str">
        <f t="shared" ref="AG338:AG345" si="398">IF($B338="","",IF(AF338="","",IF($L$4="Media aritmética",(AF338&lt;=$C338)*($H$5/$C$5)+(AF338&gt;$C338)*0,IF(AND(ROUND(AVERAGE($D338,$F338,$H338,$J338,$L338,$N338,$P338,$R338,$T338,$V338,$X338,$Z338,$AB338,$AD338,$AF338,$AH338,$AJ338,AL338,AN338,AP338,AR338,AT338,AV338,AX338,AZ338,BB338,BD338,BF338,BH338,BJ338),2)-$C338/2&lt;=AF338,(ROUND(AVERAGE($D338,$F338,$H338,$J338,$L338,$N338,$P338,$R338,$T338,$V338,$X338,$Z338,$AB338,$AD338,$AF338,$AH338,$AJ338,AL338,AN338,AP338,AR338,AT338,AV338,AX338,AZ338,BB338,BD338,BF338,BH338,BJ338),2)+$C338/2&gt;AF338)),($H$5/$C$5),0))))</f>
        <v/>
      </c>
      <c r="AH338" s="281" t="str">
        <f t="shared" si="375"/>
        <v/>
      </c>
      <c r="AI338" s="280" t="str">
        <f t="shared" ref="AI338:AI345" si="399">IF($B338="","",IF(AH338="","",IF($L$4="Media aritmética",(AH338&lt;=$C338)*($H$5/$C$5)+(AH338&gt;$C338)*0,IF(AND(ROUND(AVERAGE($D338,$F338,$H338,$J338,$L338,$N338,$P338,$R338,$T338,$V338,$X338,$Z338,$AB338,$AD338,$AF338,$AH338,$AJ338,AL338,AN338,AP338,AR338,AT338,AV338,AX338,AZ338,BB338,BD338,BF338,BH338,BJ338),2)-$C338/2&lt;=AH338,(ROUND(AVERAGE($D338,$F338,$H338,$J338,$L338,$N338,$P338,$R338,$T338,$V338,$X338,$Z338,$AB338,$AD338,$AF338,$AH338,$AJ338,AL338,AN338,AP338,AR338,AT338,AV338,AX338,AZ338,BB338,BD338,BF338,BH338,BJ338),2)+$C338/2&gt;AH338)),($H$5/$C$5),0))))</f>
        <v/>
      </c>
      <c r="AJ338" s="281" t="str">
        <f t="shared" si="376"/>
        <v/>
      </c>
      <c r="AK338" s="280" t="str">
        <f t="shared" ref="AK338:AK345" si="400">IF($B338="","",IF(AJ338="","",IF($L$4="Media aritmética",(AJ338&lt;=$C338)*($H$5/$C$5)+(AJ338&gt;$C338)*0,IF(AND(ROUND(AVERAGE($D338,$F338,$H338,$J338,$L338,$N338,$P338,$R338,$T338,$V338,$X338,$Z338,$AB338,$AD338,$AF338,$AH338,$AJ338,AL338,AN338,AP338,AR338,AT338,AV338,AX338,AZ338,BB338,BD338,BF338,BH338,BJ338),2)-$C338/2&lt;=AJ338,(ROUND(AVERAGE($D338,$F338,$H338,$J338,$L338,$N338,$P338,$R338,$T338,$V338,$X338,$Z338,$AB338,$AD338,$AF338,$AH338,$AJ338,AL338,AN338,AP338,AR338,AT338,AV338,AX338,AZ338,BB338,BD338,BF338,BH338,BJ338),2)+$C338/2&gt;AJ338)),($H$5/$C$5),0))))</f>
        <v/>
      </c>
      <c r="AL338" s="281" t="str">
        <f t="shared" si="377"/>
        <v/>
      </c>
      <c r="AM338" s="280" t="str">
        <f t="shared" ref="AM338:AM345" si="401">IF($B338="","",IF(AL338="","",IF($L$4="Media aritmética",(AL338&lt;=$C338)*($H$5/$C$5)+(AL338&gt;$C338)*0,IF(AND(ROUND(AVERAGE($D338,$F338,$H338,$J338,$L338,$N338,$P338,$R338,$T338,$V338,$X338,$Z338,$AB338,$AD338,$AF338,$AH338,$AJ338,AL338,AN338,AP338,AR338,AT338,AV338,AX338,AZ338,BB338,BD338,BF338,BH338,BJ338),2)-$C338/2&lt;=AL338,(ROUND(AVERAGE($D338,$F338,$H338,$J338,$L338,$N338,$P338,$R338,$T338,$V338,$X338,$Z338,$AB338,$AD338,$AF338,$AH338,$AJ338,AL338,AN338,AP338,AR338,AT338,AV338,AX338,AZ338,BB338,BD338,BF338,BH338,BJ338),2)+$C338/2&gt;AL338)),($H$5/$C$5),0))))</f>
        <v/>
      </c>
      <c r="AN338" s="281" t="str">
        <f t="shared" si="378"/>
        <v/>
      </c>
      <c r="AO338" s="280" t="str">
        <f t="shared" ref="AO338:AO345" si="402">IF($B338="","",IF(AN338="","",IF($L$4="Media aritmética",(AN338&lt;=$C338)*($H$5/$C$5)+(AN338&gt;$C338)*0,IF(AND(ROUND(AVERAGE($D338,$F338,$H338,$J338,$L338,$N338,$P338,$R338,$T338,$V338,$X338,$Z338,$AB338,$AD338,$AF338,$AH338,$AJ338,AL338,AN338,AP338,AR338,AT338,AV338,AX338,AZ338,BB338,BD338,BF338,BH338,BJ338),2)-$C338/2&lt;=AN338,(ROUND(AVERAGE($D338,$F338,$H338,$J338,$L338,$N338,$P338,$R338,$T338,$V338,$X338,$Z338,$AB338,$AD338,$AF338,$AH338,$AJ338,AL338,AN338,AP338,AR338,AT338,AV338,AX338,AZ338,BB338,BD338,BF338,BH338,BJ338),2)+$C338/2&gt;AN338)),($H$5/$C$5),0))))</f>
        <v/>
      </c>
      <c r="AP338" s="281" t="str">
        <f t="shared" si="379"/>
        <v/>
      </c>
      <c r="AQ338" s="280" t="str">
        <f t="shared" ref="AQ338:AQ345" si="403">IF($B338="","",IF(AP338="","",IF($L$4="Media aritmética",(AP338&lt;=$C338)*($H$5/$C$5)+(AP338&gt;$C338)*0,IF(AND(ROUND(AVERAGE($D338,$F338,$H338,$J338,$L338,$N338,$P338,$R338,$T338,$V338,$X338,$Z338,$AB338,$AD338,$AF338,$AH338,$AJ338,AL338,AN338,AP338,AR338,AT338,AV338,AX338,AZ338,BB338,BD338,BF338,BH338,BJ338),2)-$C338/2&lt;=AP338,(ROUND(AVERAGE($D338,$F338,$H338,$J338,$L338,$N338,$P338,$R338,$T338,$V338,$X338,$Z338,$AB338,$AD338,$AF338,$AH338,$AJ338,AL338,AN338,AP338,AR338,AT338,AV338,AX338,AZ338,BB338,BD338,BF338,BH338,BJ338),2)+$C338/2&gt;AP338)),($H$5/$C$5),0))))</f>
        <v/>
      </c>
      <c r="AR338" s="281" t="str">
        <f t="shared" si="380"/>
        <v/>
      </c>
      <c r="AS338" s="280" t="str">
        <f t="shared" ref="AS338:AS345" si="404">IF($B338="","",IF(AR338="","",IF($L$4="Media aritmética",(AR338&lt;=$C338)*($H$5/$C$5)+(AR338&gt;$C338)*0,IF(AND(ROUND(AVERAGE($D338,$F338,$H338,$J338,$L338,$N338,$P338,$R338,$T338,$V338,$X338,$Z338,$AB338,$AD338,$AF338,$AH338,$AJ338,AL338,AN338,AP338,AR338,AT338,AV338,AX338,AZ338,BB338,BD338,BF338,BH338,BJ338),2)-$C338/2&lt;=AR338,(ROUND(AVERAGE($D338,$F338,$H338,$J338,$L338,$N338,$P338,$R338,$T338,$V338,$X338,$Z338,$AB338,$AD338,$AF338,$AH338,$AJ338,AL338,AN338,AP338,AR338,AT338,AV338,AX338,AZ338,BB338,BD338,BF338,BH338,BJ338),2)+$C338/2&gt;AR338)),($H$5/$C$5),0))))</f>
        <v/>
      </c>
      <c r="AT338" s="281" t="str">
        <f t="shared" si="381"/>
        <v/>
      </c>
      <c r="AU338" s="280" t="str">
        <f t="shared" ref="AU338:AU345" si="405">IF($B338="","",IF(AT338="","",IF($L$4="Media aritmética",(AT338&lt;=$C338)*($H$5/$C$5)+(AT338&gt;$C338)*0,IF(AND(ROUND(AVERAGE($D338,$F338,$H338,$J338,$L338,$N338,$P338,$R338,$T338,$V338,$X338,$Z338,$AB338,$AD338,$AF338,$AH338,$AJ338,AL338,AN338,AP338,AR338,AT338,AV338,AX338,AZ338,BB338,BD338,BF338,BH338,BJ338),2)-$C338/2&lt;=AT338,(ROUND(AVERAGE($D338,$F338,$H338,$J338,$L338,$N338,$P338,$R338,$T338,$V338,$X338,$Z338,$AB338,$AD338,$AF338,$AH338,$AJ338,AL338,AN338,AP338,AR338,AT338,AV338,AX338,AZ338,BB338,BD338,BF338,BH338,BJ338),2)+$C338/2&gt;AT338)),($H$5/$C$5),0))))</f>
        <v/>
      </c>
      <c r="AV338" s="281" t="str">
        <f t="shared" si="382"/>
        <v/>
      </c>
      <c r="AW338" s="280" t="str">
        <f t="shared" ref="AW338:AW345" si="406">IF($B338="","",IF(AV338="","",IF($L$4="Media aritmética",(AV338&lt;=$C338)*($H$5/$C$5)+(AV338&gt;$C338)*0,IF(AND(ROUND(AVERAGE($D338,$F338,$H338,$J338,$L338,$N338,$P338,$R338,$T338,$V338,$X338,$Z338,$AB338,$AD338,$AF338,$AH338,$AJ338,AL338,AN338,AP338,AR338,AT338,AV338,AX338,AZ338,BB338,BD338,BF338,BH338,BJ338),2)-$C338/2&lt;=AV338,(ROUND(AVERAGE($D338,$F338,$H338,$J338,$L338,$N338,$P338,$R338,$T338,$V338,$X338,$Z338,$AB338,$AD338,$AF338,$AH338,$AJ338,AL338,AN338,AP338,AR338,AT338,AV338,AX338,AZ338,BB338,BD338,BF338,BH338,BJ338),2)+$C338/2&gt;AV338)),($H$5/$C$5),0))))</f>
        <v/>
      </c>
      <c r="AX338" s="281" t="str">
        <f t="shared" si="383"/>
        <v/>
      </c>
      <c r="AY338" s="280" t="str">
        <f t="shared" ref="AY338:AY345" si="407">IF($B338="","",IF(AX338="","",IF($L$4="Media aritmética",(AX338&lt;=$C338)*($H$5/$C$5)+(AX338&gt;$C338)*0,IF(AND(ROUND(AVERAGE($D338,$F338,$H338,$J338,$L338,$N338,$P338,$R338,$T338,$V338,$X338,$Z338,$AB338,$AD338,$AF338,$AH338,$AJ338,AL338,AN338,AP338,AR338,AT338,AV338,AX338,AZ338,BB338,BD338,BF338,BH338,BJ338),2)-$C338/2&lt;=AX338,(ROUND(AVERAGE($D338,$F338,$H338,$J338,$L338,$N338,$P338,$R338,$T338,$V338,$X338,$Z338,$AB338,$AD338,$AF338,$AH338,$AJ338,AL338,AN338,AP338,AR338,AT338,AV338,AX338,AZ338,BB338,BD338,BF338,BH338,BJ338),2)+$C338/2&gt;AX338)),($H$5/$C$5),0))))</f>
        <v/>
      </c>
      <c r="AZ338" s="281" t="str">
        <f t="shared" si="384"/>
        <v/>
      </c>
      <c r="BA338" s="280" t="str">
        <f t="shared" si="387"/>
        <v/>
      </c>
      <c r="BB338" s="281" t="str">
        <f t="shared" si="385"/>
        <v/>
      </c>
      <c r="BC338" s="280" t="str">
        <f t="shared" si="388"/>
        <v/>
      </c>
      <c r="BD338" s="281" t="str">
        <f t="shared" si="386"/>
        <v/>
      </c>
      <c r="BE338" s="280" t="str">
        <f t="shared" si="389"/>
        <v/>
      </c>
    </row>
    <row r="339" spans="1:57" ht="26.25" hidden="1" customHeight="1">
      <c r="A339" s="238">
        <f t="shared" ref="A339:A402" si="408">+A338+1</f>
        <v>204</v>
      </c>
      <c r="B339" s="365"/>
      <c r="C339" s="364"/>
      <c r="D339" s="281"/>
      <c r="E339" s="280"/>
      <c r="F339" s="281"/>
      <c r="G339" s="280"/>
      <c r="H339" s="281"/>
      <c r="I339" s="280"/>
      <c r="J339" s="281"/>
      <c r="K339" s="280"/>
      <c r="L339" s="281"/>
      <c r="M339" s="280"/>
      <c r="N339" s="281"/>
      <c r="O339" s="280"/>
      <c r="P339" s="281" t="str">
        <f t="shared" si="366"/>
        <v/>
      </c>
      <c r="Q339" s="280" t="str">
        <f t="shared" si="390"/>
        <v/>
      </c>
      <c r="R339" s="281" t="str">
        <f t="shared" si="367"/>
        <v/>
      </c>
      <c r="S339" s="280" t="str">
        <f t="shared" si="391"/>
        <v/>
      </c>
      <c r="T339" s="281" t="str">
        <f t="shared" si="368"/>
        <v/>
      </c>
      <c r="U339" s="280" t="str">
        <f t="shared" si="392"/>
        <v/>
      </c>
      <c r="V339" s="281" t="str">
        <f t="shared" si="369"/>
        <v/>
      </c>
      <c r="W339" s="280" t="str">
        <f t="shared" si="393"/>
        <v/>
      </c>
      <c r="X339" s="281" t="str">
        <f t="shared" si="370"/>
        <v/>
      </c>
      <c r="Y339" s="280" t="str">
        <f t="shared" si="394"/>
        <v/>
      </c>
      <c r="Z339" s="281" t="str">
        <f t="shared" si="371"/>
        <v/>
      </c>
      <c r="AA339" s="280" t="str">
        <f t="shared" si="395"/>
        <v/>
      </c>
      <c r="AB339" s="281" t="str">
        <f t="shared" si="372"/>
        <v/>
      </c>
      <c r="AC339" s="280" t="str">
        <f t="shared" si="396"/>
        <v/>
      </c>
      <c r="AD339" s="281" t="str">
        <f t="shared" si="373"/>
        <v/>
      </c>
      <c r="AE339" s="280" t="str">
        <f t="shared" si="397"/>
        <v/>
      </c>
      <c r="AF339" s="281" t="str">
        <f t="shared" si="374"/>
        <v/>
      </c>
      <c r="AG339" s="280" t="str">
        <f t="shared" si="398"/>
        <v/>
      </c>
      <c r="AH339" s="281" t="str">
        <f t="shared" si="375"/>
        <v/>
      </c>
      <c r="AI339" s="280" t="str">
        <f t="shared" si="399"/>
        <v/>
      </c>
      <c r="AJ339" s="281" t="str">
        <f t="shared" si="376"/>
        <v/>
      </c>
      <c r="AK339" s="280" t="str">
        <f t="shared" si="400"/>
        <v/>
      </c>
      <c r="AL339" s="281" t="str">
        <f t="shared" si="377"/>
        <v/>
      </c>
      <c r="AM339" s="280" t="str">
        <f t="shared" si="401"/>
        <v/>
      </c>
      <c r="AN339" s="281" t="str">
        <f t="shared" si="378"/>
        <v/>
      </c>
      <c r="AO339" s="280" t="str">
        <f t="shared" si="402"/>
        <v/>
      </c>
      <c r="AP339" s="281" t="str">
        <f t="shared" si="379"/>
        <v/>
      </c>
      <c r="AQ339" s="280" t="str">
        <f t="shared" si="403"/>
        <v/>
      </c>
      <c r="AR339" s="281" t="str">
        <f t="shared" si="380"/>
        <v/>
      </c>
      <c r="AS339" s="280" t="str">
        <f t="shared" si="404"/>
        <v/>
      </c>
      <c r="AT339" s="281" t="str">
        <f t="shared" si="381"/>
        <v/>
      </c>
      <c r="AU339" s="280" t="str">
        <f t="shared" si="405"/>
        <v/>
      </c>
      <c r="AV339" s="281" t="str">
        <f t="shared" si="382"/>
        <v/>
      </c>
      <c r="AW339" s="280" t="str">
        <f t="shared" si="406"/>
        <v/>
      </c>
      <c r="AX339" s="281" t="str">
        <f t="shared" si="383"/>
        <v/>
      </c>
      <c r="AY339" s="280" t="str">
        <f t="shared" si="407"/>
        <v/>
      </c>
      <c r="AZ339" s="281" t="str">
        <f t="shared" si="384"/>
        <v/>
      </c>
      <c r="BA339" s="280" t="str">
        <f t="shared" si="387"/>
        <v/>
      </c>
      <c r="BB339" s="281" t="str">
        <f t="shared" si="385"/>
        <v/>
      </c>
      <c r="BC339" s="280" t="str">
        <f t="shared" si="388"/>
        <v/>
      </c>
      <c r="BD339" s="281" t="str">
        <f t="shared" si="386"/>
        <v/>
      </c>
      <c r="BE339" s="280" t="str">
        <f t="shared" si="389"/>
        <v/>
      </c>
    </row>
    <row r="340" spans="1:57" ht="26.25" hidden="1" customHeight="1">
      <c r="A340" s="238">
        <f t="shared" si="408"/>
        <v>205</v>
      </c>
      <c r="B340" s="365"/>
      <c r="C340" s="364"/>
      <c r="D340" s="281"/>
      <c r="E340" s="280"/>
      <c r="F340" s="281"/>
      <c r="G340" s="280"/>
      <c r="H340" s="281"/>
      <c r="I340" s="280"/>
      <c r="J340" s="281"/>
      <c r="K340" s="280"/>
      <c r="L340" s="281"/>
      <c r="M340" s="280"/>
      <c r="N340" s="281"/>
      <c r="O340" s="280"/>
      <c r="P340" s="281" t="str">
        <f t="shared" si="366"/>
        <v/>
      </c>
      <c r="Q340" s="280" t="str">
        <f t="shared" si="390"/>
        <v/>
      </c>
      <c r="R340" s="281" t="str">
        <f t="shared" si="367"/>
        <v/>
      </c>
      <c r="S340" s="280" t="str">
        <f t="shared" si="391"/>
        <v/>
      </c>
      <c r="T340" s="281" t="str">
        <f t="shared" si="368"/>
        <v/>
      </c>
      <c r="U340" s="280" t="str">
        <f t="shared" si="392"/>
        <v/>
      </c>
      <c r="V340" s="281" t="str">
        <f t="shared" si="369"/>
        <v/>
      </c>
      <c r="W340" s="280" t="str">
        <f t="shared" si="393"/>
        <v/>
      </c>
      <c r="X340" s="281" t="str">
        <f t="shared" si="370"/>
        <v/>
      </c>
      <c r="Y340" s="280" t="str">
        <f t="shared" si="394"/>
        <v/>
      </c>
      <c r="Z340" s="281" t="str">
        <f t="shared" si="371"/>
        <v/>
      </c>
      <c r="AA340" s="280" t="str">
        <f t="shared" si="395"/>
        <v/>
      </c>
      <c r="AB340" s="281" t="str">
        <f t="shared" si="372"/>
        <v/>
      </c>
      <c r="AC340" s="280" t="str">
        <f t="shared" si="396"/>
        <v/>
      </c>
      <c r="AD340" s="281" t="str">
        <f t="shared" si="373"/>
        <v/>
      </c>
      <c r="AE340" s="280" t="str">
        <f t="shared" si="397"/>
        <v/>
      </c>
      <c r="AF340" s="281" t="str">
        <f t="shared" si="374"/>
        <v/>
      </c>
      <c r="AG340" s="280" t="str">
        <f t="shared" si="398"/>
        <v/>
      </c>
      <c r="AH340" s="281" t="str">
        <f t="shared" si="375"/>
        <v/>
      </c>
      <c r="AI340" s="280" t="str">
        <f t="shared" si="399"/>
        <v/>
      </c>
      <c r="AJ340" s="281" t="str">
        <f t="shared" si="376"/>
        <v/>
      </c>
      <c r="AK340" s="280" t="str">
        <f t="shared" si="400"/>
        <v/>
      </c>
      <c r="AL340" s="281" t="str">
        <f t="shared" si="377"/>
        <v/>
      </c>
      <c r="AM340" s="280" t="str">
        <f t="shared" si="401"/>
        <v/>
      </c>
      <c r="AN340" s="281" t="str">
        <f t="shared" si="378"/>
        <v/>
      </c>
      <c r="AO340" s="280" t="str">
        <f t="shared" si="402"/>
        <v/>
      </c>
      <c r="AP340" s="281" t="str">
        <f t="shared" si="379"/>
        <v/>
      </c>
      <c r="AQ340" s="280" t="str">
        <f t="shared" si="403"/>
        <v/>
      </c>
      <c r="AR340" s="281" t="str">
        <f t="shared" si="380"/>
        <v/>
      </c>
      <c r="AS340" s="280" t="str">
        <f t="shared" si="404"/>
        <v/>
      </c>
      <c r="AT340" s="281" t="str">
        <f t="shared" si="381"/>
        <v/>
      </c>
      <c r="AU340" s="280" t="str">
        <f t="shared" si="405"/>
        <v/>
      </c>
      <c r="AV340" s="281" t="str">
        <f t="shared" si="382"/>
        <v/>
      </c>
      <c r="AW340" s="280" t="str">
        <f t="shared" si="406"/>
        <v/>
      </c>
      <c r="AX340" s="281" t="str">
        <f t="shared" si="383"/>
        <v/>
      </c>
      <c r="AY340" s="280" t="str">
        <f t="shared" si="407"/>
        <v/>
      </c>
      <c r="AZ340" s="281" t="str">
        <f t="shared" si="384"/>
        <v/>
      </c>
      <c r="BA340" s="280" t="str">
        <f t="shared" si="387"/>
        <v/>
      </c>
      <c r="BB340" s="281" t="str">
        <f t="shared" si="385"/>
        <v/>
      </c>
      <c r="BC340" s="280" t="str">
        <f t="shared" si="388"/>
        <v/>
      </c>
      <c r="BD340" s="281" t="str">
        <f t="shared" si="386"/>
        <v/>
      </c>
      <c r="BE340" s="280" t="str">
        <f t="shared" si="389"/>
        <v/>
      </c>
    </row>
    <row r="341" spans="1:57" ht="26.25" hidden="1" customHeight="1">
      <c r="A341" s="238">
        <f t="shared" si="408"/>
        <v>206</v>
      </c>
      <c r="B341" s="365"/>
      <c r="C341" s="364"/>
      <c r="D341" s="281"/>
      <c r="E341" s="280"/>
      <c r="F341" s="281"/>
      <c r="G341" s="280"/>
      <c r="H341" s="281"/>
      <c r="I341" s="280"/>
      <c r="J341" s="281"/>
      <c r="K341" s="280"/>
      <c r="L341" s="281"/>
      <c r="M341" s="280"/>
      <c r="N341" s="281"/>
      <c r="O341" s="280"/>
      <c r="P341" s="281" t="str">
        <f t="shared" si="366"/>
        <v/>
      </c>
      <c r="Q341" s="280" t="str">
        <f t="shared" si="390"/>
        <v/>
      </c>
      <c r="R341" s="281" t="str">
        <f t="shared" si="367"/>
        <v/>
      </c>
      <c r="S341" s="280" t="str">
        <f t="shared" si="391"/>
        <v/>
      </c>
      <c r="T341" s="281" t="str">
        <f t="shared" si="368"/>
        <v/>
      </c>
      <c r="U341" s="280" t="str">
        <f t="shared" si="392"/>
        <v/>
      </c>
      <c r="V341" s="281" t="str">
        <f t="shared" si="369"/>
        <v/>
      </c>
      <c r="W341" s="280" t="str">
        <f t="shared" si="393"/>
        <v/>
      </c>
      <c r="X341" s="281" t="str">
        <f t="shared" si="370"/>
        <v/>
      </c>
      <c r="Y341" s="280" t="str">
        <f t="shared" si="394"/>
        <v/>
      </c>
      <c r="Z341" s="281" t="str">
        <f t="shared" si="371"/>
        <v/>
      </c>
      <c r="AA341" s="280" t="str">
        <f t="shared" si="395"/>
        <v/>
      </c>
      <c r="AB341" s="281" t="str">
        <f t="shared" si="372"/>
        <v/>
      </c>
      <c r="AC341" s="280" t="str">
        <f t="shared" si="396"/>
        <v/>
      </c>
      <c r="AD341" s="281" t="str">
        <f t="shared" si="373"/>
        <v/>
      </c>
      <c r="AE341" s="280" t="str">
        <f t="shared" si="397"/>
        <v/>
      </c>
      <c r="AF341" s="281" t="str">
        <f t="shared" si="374"/>
        <v/>
      </c>
      <c r="AG341" s="280" t="str">
        <f t="shared" si="398"/>
        <v/>
      </c>
      <c r="AH341" s="281" t="str">
        <f t="shared" si="375"/>
        <v/>
      </c>
      <c r="AI341" s="280" t="str">
        <f t="shared" si="399"/>
        <v/>
      </c>
      <c r="AJ341" s="281" t="str">
        <f t="shared" si="376"/>
        <v/>
      </c>
      <c r="AK341" s="280" t="str">
        <f t="shared" si="400"/>
        <v/>
      </c>
      <c r="AL341" s="281" t="str">
        <f t="shared" si="377"/>
        <v/>
      </c>
      <c r="AM341" s="280" t="str">
        <f t="shared" si="401"/>
        <v/>
      </c>
      <c r="AN341" s="281" t="str">
        <f t="shared" si="378"/>
        <v/>
      </c>
      <c r="AO341" s="280" t="str">
        <f t="shared" si="402"/>
        <v/>
      </c>
      <c r="AP341" s="281" t="str">
        <f t="shared" si="379"/>
        <v/>
      </c>
      <c r="AQ341" s="280" t="str">
        <f t="shared" si="403"/>
        <v/>
      </c>
      <c r="AR341" s="281" t="str">
        <f t="shared" si="380"/>
        <v/>
      </c>
      <c r="AS341" s="280" t="str">
        <f t="shared" si="404"/>
        <v/>
      </c>
      <c r="AT341" s="281" t="str">
        <f t="shared" si="381"/>
        <v/>
      </c>
      <c r="AU341" s="280" t="str">
        <f t="shared" si="405"/>
        <v/>
      </c>
      <c r="AV341" s="281" t="str">
        <f t="shared" si="382"/>
        <v/>
      </c>
      <c r="AW341" s="280" t="str">
        <f t="shared" si="406"/>
        <v/>
      </c>
      <c r="AX341" s="281" t="str">
        <f t="shared" si="383"/>
        <v/>
      </c>
      <c r="AY341" s="280" t="str">
        <f t="shared" si="407"/>
        <v/>
      </c>
      <c r="AZ341" s="281" t="str">
        <f t="shared" si="384"/>
        <v/>
      </c>
      <c r="BA341" s="280" t="str">
        <f t="shared" si="387"/>
        <v/>
      </c>
      <c r="BB341" s="281" t="str">
        <f t="shared" si="385"/>
        <v/>
      </c>
      <c r="BC341" s="280" t="str">
        <f t="shared" si="388"/>
        <v/>
      </c>
      <c r="BD341" s="281" t="str">
        <f t="shared" si="386"/>
        <v/>
      </c>
      <c r="BE341" s="280" t="str">
        <f t="shared" si="389"/>
        <v/>
      </c>
    </row>
    <row r="342" spans="1:57" ht="26.25" hidden="1" customHeight="1">
      <c r="A342" s="238">
        <f t="shared" si="408"/>
        <v>207</v>
      </c>
      <c r="B342" s="365"/>
      <c r="C342" s="364"/>
      <c r="D342" s="281"/>
      <c r="E342" s="280"/>
      <c r="F342" s="281"/>
      <c r="G342" s="280"/>
      <c r="H342" s="281"/>
      <c r="I342" s="280"/>
      <c r="J342" s="281"/>
      <c r="K342" s="280"/>
      <c r="L342" s="281"/>
      <c r="M342" s="280"/>
      <c r="N342" s="281"/>
      <c r="O342" s="280"/>
      <c r="P342" s="281" t="str">
        <f t="shared" si="366"/>
        <v/>
      </c>
      <c r="Q342" s="280" t="str">
        <f t="shared" si="390"/>
        <v/>
      </c>
      <c r="R342" s="281" t="str">
        <f t="shared" si="367"/>
        <v/>
      </c>
      <c r="S342" s="280" t="str">
        <f t="shared" si="391"/>
        <v/>
      </c>
      <c r="T342" s="281" t="str">
        <f t="shared" si="368"/>
        <v/>
      </c>
      <c r="U342" s="280" t="str">
        <f t="shared" si="392"/>
        <v/>
      </c>
      <c r="V342" s="281" t="str">
        <f t="shared" si="369"/>
        <v/>
      </c>
      <c r="W342" s="280" t="str">
        <f t="shared" si="393"/>
        <v/>
      </c>
      <c r="X342" s="281" t="str">
        <f t="shared" si="370"/>
        <v/>
      </c>
      <c r="Y342" s="280" t="str">
        <f t="shared" si="394"/>
        <v/>
      </c>
      <c r="Z342" s="281" t="str">
        <f t="shared" si="371"/>
        <v/>
      </c>
      <c r="AA342" s="280" t="str">
        <f t="shared" si="395"/>
        <v/>
      </c>
      <c r="AB342" s="281" t="str">
        <f t="shared" si="372"/>
        <v/>
      </c>
      <c r="AC342" s="280" t="str">
        <f t="shared" si="396"/>
        <v/>
      </c>
      <c r="AD342" s="281" t="str">
        <f t="shared" si="373"/>
        <v/>
      </c>
      <c r="AE342" s="280" t="str">
        <f t="shared" si="397"/>
        <v/>
      </c>
      <c r="AF342" s="281" t="str">
        <f t="shared" si="374"/>
        <v/>
      </c>
      <c r="AG342" s="280" t="str">
        <f t="shared" si="398"/>
        <v/>
      </c>
      <c r="AH342" s="281" t="str">
        <f t="shared" si="375"/>
        <v/>
      </c>
      <c r="AI342" s="280" t="str">
        <f t="shared" si="399"/>
        <v/>
      </c>
      <c r="AJ342" s="281" t="str">
        <f t="shared" si="376"/>
        <v/>
      </c>
      <c r="AK342" s="280" t="str">
        <f t="shared" si="400"/>
        <v/>
      </c>
      <c r="AL342" s="281" t="str">
        <f t="shared" si="377"/>
        <v/>
      </c>
      <c r="AM342" s="280" t="str">
        <f t="shared" si="401"/>
        <v/>
      </c>
      <c r="AN342" s="281" t="str">
        <f t="shared" si="378"/>
        <v/>
      </c>
      <c r="AO342" s="280" t="str">
        <f t="shared" si="402"/>
        <v/>
      </c>
      <c r="AP342" s="281" t="str">
        <f t="shared" si="379"/>
        <v/>
      </c>
      <c r="AQ342" s="280" t="str">
        <f t="shared" si="403"/>
        <v/>
      </c>
      <c r="AR342" s="281" t="str">
        <f t="shared" si="380"/>
        <v/>
      </c>
      <c r="AS342" s="280" t="str">
        <f t="shared" si="404"/>
        <v/>
      </c>
      <c r="AT342" s="281" t="str">
        <f t="shared" si="381"/>
        <v/>
      </c>
      <c r="AU342" s="280" t="str">
        <f t="shared" si="405"/>
        <v/>
      </c>
      <c r="AV342" s="281" t="str">
        <f t="shared" si="382"/>
        <v/>
      </c>
      <c r="AW342" s="280" t="str">
        <f t="shared" si="406"/>
        <v/>
      </c>
      <c r="AX342" s="281" t="str">
        <f t="shared" si="383"/>
        <v/>
      </c>
      <c r="AY342" s="280" t="str">
        <f t="shared" si="407"/>
        <v/>
      </c>
      <c r="AZ342" s="281" t="str">
        <f t="shared" si="384"/>
        <v/>
      </c>
      <c r="BA342" s="280" t="str">
        <f t="shared" si="387"/>
        <v/>
      </c>
      <c r="BB342" s="281" t="str">
        <f t="shared" si="385"/>
        <v/>
      </c>
      <c r="BC342" s="280" t="str">
        <f t="shared" si="388"/>
        <v/>
      </c>
      <c r="BD342" s="281" t="str">
        <f t="shared" si="386"/>
        <v/>
      </c>
      <c r="BE342" s="280" t="str">
        <f t="shared" si="389"/>
        <v/>
      </c>
    </row>
    <row r="343" spans="1:57" ht="26.25" hidden="1" customHeight="1">
      <c r="A343" s="238">
        <f t="shared" si="408"/>
        <v>208</v>
      </c>
      <c r="B343" s="365"/>
      <c r="C343" s="364"/>
      <c r="D343" s="281"/>
      <c r="E343" s="280"/>
      <c r="F343" s="281"/>
      <c r="G343" s="280"/>
      <c r="H343" s="281"/>
      <c r="I343" s="280"/>
      <c r="J343" s="281"/>
      <c r="K343" s="280"/>
      <c r="L343" s="281"/>
      <c r="M343" s="280"/>
      <c r="N343" s="281"/>
      <c r="O343" s="280"/>
      <c r="P343" s="281" t="str">
        <f t="shared" si="366"/>
        <v/>
      </c>
      <c r="Q343" s="280" t="str">
        <f t="shared" si="390"/>
        <v/>
      </c>
      <c r="R343" s="281" t="str">
        <f t="shared" si="367"/>
        <v/>
      </c>
      <c r="S343" s="280" t="str">
        <f t="shared" si="391"/>
        <v/>
      </c>
      <c r="T343" s="281" t="str">
        <f t="shared" si="368"/>
        <v/>
      </c>
      <c r="U343" s="280" t="str">
        <f t="shared" si="392"/>
        <v/>
      </c>
      <c r="V343" s="281" t="str">
        <f t="shared" si="369"/>
        <v/>
      </c>
      <c r="W343" s="280" t="str">
        <f t="shared" si="393"/>
        <v/>
      </c>
      <c r="X343" s="281" t="str">
        <f t="shared" si="370"/>
        <v/>
      </c>
      <c r="Y343" s="280" t="str">
        <f t="shared" si="394"/>
        <v/>
      </c>
      <c r="Z343" s="281" t="str">
        <f t="shared" si="371"/>
        <v/>
      </c>
      <c r="AA343" s="280" t="str">
        <f t="shared" si="395"/>
        <v/>
      </c>
      <c r="AB343" s="281" t="str">
        <f t="shared" si="372"/>
        <v/>
      </c>
      <c r="AC343" s="280" t="str">
        <f t="shared" si="396"/>
        <v/>
      </c>
      <c r="AD343" s="281" t="str">
        <f t="shared" si="373"/>
        <v/>
      </c>
      <c r="AE343" s="280" t="str">
        <f t="shared" si="397"/>
        <v/>
      </c>
      <c r="AF343" s="281" t="str">
        <f t="shared" si="374"/>
        <v/>
      </c>
      <c r="AG343" s="280" t="str">
        <f t="shared" si="398"/>
        <v/>
      </c>
      <c r="AH343" s="281" t="str">
        <f t="shared" si="375"/>
        <v/>
      </c>
      <c r="AI343" s="280" t="str">
        <f t="shared" si="399"/>
        <v/>
      </c>
      <c r="AJ343" s="281" t="str">
        <f t="shared" si="376"/>
        <v/>
      </c>
      <c r="AK343" s="280" t="str">
        <f t="shared" si="400"/>
        <v/>
      </c>
      <c r="AL343" s="281" t="str">
        <f t="shared" si="377"/>
        <v/>
      </c>
      <c r="AM343" s="280" t="str">
        <f t="shared" si="401"/>
        <v/>
      </c>
      <c r="AN343" s="281" t="str">
        <f t="shared" si="378"/>
        <v/>
      </c>
      <c r="AO343" s="280" t="str">
        <f t="shared" si="402"/>
        <v/>
      </c>
      <c r="AP343" s="281" t="str">
        <f t="shared" si="379"/>
        <v/>
      </c>
      <c r="AQ343" s="280" t="str">
        <f t="shared" si="403"/>
        <v/>
      </c>
      <c r="AR343" s="281" t="str">
        <f t="shared" si="380"/>
        <v/>
      </c>
      <c r="AS343" s="280" t="str">
        <f t="shared" si="404"/>
        <v/>
      </c>
      <c r="AT343" s="281" t="str">
        <f t="shared" si="381"/>
        <v/>
      </c>
      <c r="AU343" s="280" t="str">
        <f t="shared" si="405"/>
        <v/>
      </c>
      <c r="AV343" s="281" t="str">
        <f t="shared" si="382"/>
        <v/>
      </c>
      <c r="AW343" s="280" t="str">
        <f t="shared" si="406"/>
        <v/>
      </c>
      <c r="AX343" s="281" t="str">
        <f t="shared" si="383"/>
        <v/>
      </c>
      <c r="AY343" s="280" t="str">
        <f t="shared" si="407"/>
        <v/>
      </c>
      <c r="AZ343" s="281" t="str">
        <f t="shared" si="384"/>
        <v/>
      </c>
      <c r="BA343" s="280" t="str">
        <f t="shared" si="387"/>
        <v/>
      </c>
      <c r="BB343" s="281" t="str">
        <f t="shared" si="385"/>
        <v/>
      </c>
      <c r="BC343" s="280" t="str">
        <f t="shared" si="388"/>
        <v/>
      </c>
      <c r="BD343" s="281" t="str">
        <f t="shared" si="386"/>
        <v/>
      </c>
      <c r="BE343" s="280" t="str">
        <f t="shared" si="389"/>
        <v/>
      </c>
    </row>
    <row r="344" spans="1:57" ht="26.25" hidden="1" customHeight="1">
      <c r="A344" s="238">
        <f t="shared" si="408"/>
        <v>209</v>
      </c>
      <c r="B344" s="365"/>
      <c r="C344" s="364"/>
      <c r="D344" s="281"/>
      <c r="E344" s="280"/>
      <c r="F344" s="281"/>
      <c r="G344" s="280"/>
      <c r="H344" s="281"/>
      <c r="I344" s="280"/>
      <c r="J344" s="281"/>
      <c r="K344" s="280"/>
      <c r="L344" s="281"/>
      <c r="M344" s="280"/>
      <c r="N344" s="281"/>
      <c r="O344" s="280"/>
      <c r="P344" s="281" t="str">
        <f t="shared" si="366"/>
        <v/>
      </c>
      <c r="Q344" s="280" t="str">
        <f t="shared" si="390"/>
        <v/>
      </c>
      <c r="R344" s="281" t="str">
        <f t="shared" si="367"/>
        <v/>
      </c>
      <c r="S344" s="280" t="str">
        <f t="shared" si="391"/>
        <v/>
      </c>
      <c r="T344" s="281" t="str">
        <f t="shared" si="368"/>
        <v/>
      </c>
      <c r="U344" s="280" t="str">
        <f t="shared" si="392"/>
        <v/>
      </c>
      <c r="V344" s="281" t="str">
        <f t="shared" si="369"/>
        <v/>
      </c>
      <c r="W344" s="280" t="str">
        <f t="shared" si="393"/>
        <v/>
      </c>
      <c r="X344" s="281" t="str">
        <f t="shared" si="370"/>
        <v/>
      </c>
      <c r="Y344" s="280" t="str">
        <f t="shared" si="394"/>
        <v/>
      </c>
      <c r="Z344" s="281" t="str">
        <f t="shared" si="371"/>
        <v/>
      </c>
      <c r="AA344" s="280" t="str">
        <f t="shared" si="395"/>
        <v/>
      </c>
      <c r="AB344" s="281" t="str">
        <f t="shared" si="372"/>
        <v/>
      </c>
      <c r="AC344" s="280" t="str">
        <f t="shared" si="396"/>
        <v/>
      </c>
      <c r="AD344" s="281" t="str">
        <f t="shared" si="373"/>
        <v/>
      </c>
      <c r="AE344" s="280" t="str">
        <f t="shared" si="397"/>
        <v/>
      </c>
      <c r="AF344" s="281" t="str">
        <f t="shared" si="374"/>
        <v/>
      </c>
      <c r="AG344" s="280" t="str">
        <f t="shared" si="398"/>
        <v/>
      </c>
      <c r="AH344" s="281" t="str">
        <f t="shared" si="375"/>
        <v/>
      </c>
      <c r="AI344" s="280" t="str">
        <f t="shared" si="399"/>
        <v/>
      </c>
      <c r="AJ344" s="281" t="str">
        <f t="shared" si="376"/>
        <v/>
      </c>
      <c r="AK344" s="280" t="str">
        <f t="shared" si="400"/>
        <v/>
      </c>
      <c r="AL344" s="281" t="str">
        <f t="shared" si="377"/>
        <v/>
      </c>
      <c r="AM344" s="280" t="str">
        <f t="shared" si="401"/>
        <v/>
      </c>
      <c r="AN344" s="281" t="str">
        <f t="shared" si="378"/>
        <v/>
      </c>
      <c r="AO344" s="280" t="str">
        <f t="shared" si="402"/>
        <v/>
      </c>
      <c r="AP344" s="281" t="str">
        <f t="shared" si="379"/>
        <v/>
      </c>
      <c r="AQ344" s="280" t="str">
        <f t="shared" si="403"/>
        <v/>
      </c>
      <c r="AR344" s="281" t="str">
        <f t="shared" si="380"/>
        <v/>
      </c>
      <c r="AS344" s="280" t="str">
        <f t="shared" si="404"/>
        <v/>
      </c>
      <c r="AT344" s="281" t="str">
        <f t="shared" si="381"/>
        <v/>
      </c>
      <c r="AU344" s="280" t="str">
        <f t="shared" si="405"/>
        <v/>
      </c>
      <c r="AV344" s="281" t="str">
        <f t="shared" si="382"/>
        <v/>
      </c>
      <c r="AW344" s="280" t="str">
        <f t="shared" si="406"/>
        <v/>
      </c>
      <c r="AX344" s="281" t="str">
        <f t="shared" si="383"/>
        <v/>
      </c>
      <c r="AY344" s="280" t="str">
        <f t="shared" si="407"/>
        <v/>
      </c>
      <c r="AZ344" s="281" t="str">
        <f t="shared" si="384"/>
        <v/>
      </c>
      <c r="BA344" s="280" t="str">
        <f t="shared" si="387"/>
        <v/>
      </c>
      <c r="BB344" s="281" t="str">
        <f t="shared" si="385"/>
        <v/>
      </c>
      <c r="BC344" s="280" t="str">
        <f t="shared" si="388"/>
        <v/>
      </c>
      <c r="BD344" s="281" t="str">
        <f t="shared" si="386"/>
        <v/>
      </c>
      <c r="BE344" s="280" t="str">
        <f t="shared" si="389"/>
        <v/>
      </c>
    </row>
    <row r="345" spans="1:57" ht="26.25" hidden="1" customHeight="1">
      <c r="A345" s="238">
        <f t="shared" si="408"/>
        <v>210</v>
      </c>
      <c r="B345" s="365"/>
      <c r="C345" s="364"/>
      <c r="D345" s="281"/>
      <c r="E345" s="280"/>
      <c r="F345" s="281"/>
      <c r="G345" s="280"/>
      <c r="H345" s="281"/>
      <c r="I345" s="280"/>
      <c r="J345" s="281"/>
      <c r="K345" s="280"/>
      <c r="L345" s="281"/>
      <c r="M345" s="280"/>
      <c r="N345" s="281"/>
      <c r="O345" s="280"/>
      <c r="P345" s="281" t="str">
        <f t="shared" si="366"/>
        <v/>
      </c>
      <c r="Q345" s="280" t="str">
        <f t="shared" si="390"/>
        <v/>
      </c>
      <c r="R345" s="281" t="str">
        <f t="shared" si="367"/>
        <v/>
      </c>
      <c r="S345" s="280" t="str">
        <f t="shared" si="391"/>
        <v/>
      </c>
      <c r="T345" s="281" t="str">
        <f t="shared" si="368"/>
        <v/>
      </c>
      <c r="U345" s="280" t="str">
        <f t="shared" si="392"/>
        <v/>
      </c>
      <c r="V345" s="281" t="str">
        <f t="shared" si="369"/>
        <v/>
      </c>
      <c r="W345" s="280" t="str">
        <f t="shared" si="393"/>
        <v/>
      </c>
      <c r="X345" s="281" t="str">
        <f t="shared" si="370"/>
        <v/>
      </c>
      <c r="Y345" s="280" t="str">
        <f t="shared" si="394"/>
        <v/>
      </c>
      <c r="Z345" s="281" t="str">
        <f t="shared" si="371"/>
        <v/>
      </c>
      <c r="AA345" s="280" t="str">
        <f t="shared" si="395"/>
        <v/>
      </c>
      <c r="AB345" s="281" t="str">
        <f t="shared" si="372"/>
        <v/>
      </c>
      <c r="AC345" s="280" t="str">
        <f t="shared" si="396"/>
        <v/>
      </c>
      <c r="AD345" s="281" t="str">
        <f t="shared" si="373"/>
        <v/>
      </c>
      <c r="AE345" s="280" t="str">
        <f t="shared" si="397"/>
        <v/>
      </c>
      <c r="AF345" s="281" t="str">
        <f t="shared" si="374"/>
        <v/>
      </c>
      <c r="AG345" s="280" t="str">
        <f t="shared" si="398"/>
        <v/>
      </c>
      <c r="AH345" s="281" t="str">
        <f t="shared" si="375"/>
        <v/>
      </c>
      <c r="AI345" s="280" t="str">
        <f t="shared" si="399"/>
        <v/>
      </c>
      <c r="AJ345" s="281" t="str">
        <f t="shared" si="376"/>
        <v/>
      </c>
      <c r="AK345" s="280" t="str">
        <f t="shared" si="400"/>
        <v/>
      </c>
      <c r="AL345" s="281" t="str">
        <f t="shared" si="377"/>
        <v/>
      </c>
      <c r="AM345" s="280" t="str">
        <f t="shared" si="401"/>
        <v/>
      </c>
      <c r="AN345" s="281" t="str">
        <f t="shared" si="378"/>
        <v/>
      </c>
      <c r="AO345" s="280" t="str">
        <f t="shared" si="402"/>
        <v/>
      </c>
      <c r="AP345" s="281" t="str">
        <f t="shared" si="379"/>
        <v/>
      </c>
      <c r="AQ345" s="280" t="str">
        <f t="shared" si="403"/>
        <v/>
      </c>
      <c r="AR345" s="281" t="str">
        <f t="shared" si="380"/>
        <v/>
      </c>
      <c r="AS345" s="280" t="str">
        <f t="shared" si="404"/>
        <v/>
      </c>
      <c r="AT345" s="281" t="str">
        <f t="shared" si="381"/>
        <v/>
      </c>
      <c r="AU345" s="280" t="str">
        <f t="shared" si="405"/>
        <v/>
      </c>
      <c r="AV345" s="281" t="str">
        <f t="shared" si="382"/>
        <v/>
      </c>
      <c r="AW345" s="280" t="str">
        <f t="shared" si="406"/>
        <v/>
      </c>
      <c r="AX345" s="281" t="str">
        <f t="shared" si="383"/>
        <v/>
      </c>
      <c r="AY345" s="280" t="str">
        <f t="shared" si="407"/>
        <v/>
      </c>
      <c r="AZ345" s="281" t="str">
        <f t="shared" si="384"/>
        <v/>
      </c>
      <c r="BA345" s="280" t="str">
        <f t="shared" si="387"/>
        <v/>
      </c>
      <c r="BB345" s="281" t="str">
        <f t="shared" si="385"/>
        <v/>
      </c>
      <c r="BC345" s="280" t="str">
        <f t="shared" si="388"/>
        <v/>
      </c>
      <c r="BD345" s="281" t="str">
        <f t="shared" si="386"/>
        <v/>
      </c>
      <c r="BE345" s="280" t="str">
        <f t="shared" si="389"/>
        <v/>
      </c>
    </row>
    <row r="346" spans="1:57" ht="26.25" hidden="1" customHeight="1">
      <c r="A346" s="238">
        <f t="shared" si="408"/>
        <v>211</v>
      </c>
      <c r="B346" s="365"/>
      <c r="C346" s="364"/>
      <c r="D346" s="281"/>
      <c r="E346" s="280"/>
      <c r="F346" s="281"/>
      <c r="G346" s="280"/>
      <c r="H346" s="281"/>
      <c r="I346" s="280"/>
      <c r="J346" s="281"/>
      <c r="K346" s="280"/>
      <c r="L346" s="281"/>
      <c r="M346" s="280"/>
      <c r="N346" s="281"/>
      <c r="O346" s="280"/>
      <c r="P346" s="281" t="str">
        <f t="shared" si="366"/>
        <v/>
      </c>
      <c r="Q346" s="280" t="str">
        <f t="shared" ref="Q346:Q352" si="409">IF($B346="","",IF(P346="","",IF($L$4="Media aritmética",(P346&lt;=$C346)*($H$5/$C$5)+(P346&gt;$C346)*0,IF(AND(ROUND(AVERAGE($D346,$F346,$H346,$J346,$L346,$N346,$P346,$R346,$T346,$V346,$X346,$Z346,$AB346,$AD346,$AF346,$AH346,$AJ346,AL346,AN346,AP346,AR346,AT346,AV346,AX346,AZ346,BB346,BD346,BF346,BH346,BJ346),2)-$C346/2&lt;=P346,(ROUND(AVERAGE($D346,$F346,$H346,$J346,$L346,$N346,$P346,$R346,$T346,$V346,$X346,$Z346,$AB346,$AD346,$AF346,$AH346,$AJ346,AL346,AN346,AP346,AR346,AT346,AV346,AX346,AZ346,BB346,BD346,BF346,BH346,BJ346),2)+$C346/2&gt;P346)),($H$5/$C$5),0))))</f>
        <v/>
      </c>
      <c r="R346" s="281" t="str">
        <f t="shared" si="367"/>
        <v/>
      </c>
      <c r="S346" s="280" t="str">
        <f t="shared" ref="S346:S352" si="410">IF($B346="","",IF(R346="","",IF($L$4="Media aritmética",(R346&lt;=$C346)*($H$5/$C$5)+(R346&gt;$C346)*0,IF(AND(ROUND(AVERAGE($D346,$F346,$H346,$J346,$L346,$N346,$P346,$R346,$T346,$V346,$X346,$Z346,$AB346,$AD346,$AF346,$AH346,$AJ346,AL346,AN346,AP346,AR346,AT346,AV346,AX346,AZ346,BB346,BD346,BF346,BH346,BJ346),2)-$C346/2&lt;=R346,(ROUND(AVERAGE($D346,$F346,$H346,$J346,$L346,$N346,$P346,$R346,$T346,$V346,$X346,$Z346,$AB346,$AD346,$AF346,$AH346,$AJ346,AL346,AN346,AP346,AR346,AT346,AV346,AX346,AZ346,BB346,BD346,BF346,BH346,BJ346),2)+$C346/2&gt;R346)),($H$5/$C$5),0))))</f>
        <v/>
      </c>
      <c r="T346" s="281" t="str">
        <f t="shared" si="368"/>
        <v/>
      </c>
      <c r="U346" s="280" t="str">
        <f t="shared" ref="U346:U352" si="411">IF($B346="","",IF(T346="","",IF($L$4="Media aritmética",(T346&lt;=$C346)*($H$5/$C$5)+(T346&gt;$C346)*0,IF(AND(ROUND(AVERAGE($D346,$F346,$H346,$J346,$L346,$N346,$P346,$R346,$T346,$V346,$X346,$Z346,$AB346,$AD346,$AF346,$AH346,$AJ346,AL346,AN346,AP346,AR346,AT346,AV346,AX346,AZ346,BB346,BD346,BF346,BH346,BJ346),2)-$C346/2&lt;=T346,(ROUND(AVERAGE($D346,$F346,$H346,$J346,$L346,$N346,$P346,$R346,$T346,$V346,$X346,$Z346,$AB346,$AD346,$AF346,$AH346,$AJ346,AL346,AN346,AP346,AR346,AT346,AV346,AX346,AZ346,BB346,BD346,BF346,BH346,BJ346),2)+$C346/2&gt;T346)),($H$5/$C$5),0))))</f>
        <v/>
      </c>
      <c r="V346" s="281" t="str">
        <f t="shared" si="369"/>
        <v/>
      </c>
      <c r="W346" s="280" t="str">
        <f t="shared" ref="W346:W352" si="412">IF($B346="","",IF(V346="","",IF($L$4="Media aritmética",(V346&lt;=$C346)*($H$5/$C$5)+(V346&gt;$C346)*0,IF(AND(ROUND(AVERAGE($D346,$F346,$H346,$J346,$L346,$N346,$P346,$R346,$T346,$V346,$X346,$Z346,$AB346,$AD346,$AF346,$AH346,$AJ346,AL346,AN346,AP346,AR346,AT346,AV346,AX346,AZ346,BB346,BD346,BF346,BH346,BJ346),2)-$C346/2&lt;=V346,(ROUND(AVERAGE($D346,$F346,$H346,$J346,$L346,$N346,$P346,$R346,$T346,$V346,$X346,$Z346,$AB346,$AD346,$AF346,$AH346,$AJ346,AL346,AN346,AP346,AR346,AT346,AV346,AX346,AZ346,BB346,BD346,BF346,BH346,BJ346),2)+$C346/2&gt;V346)),($H$5/$C$5),0))))</f>
        <v/>
      </c>
      <c r="X346" s="281" t="str">
        <f t="shared" si="370"/>
        <v/>
      </c>
      <c r="Y346" s="280" t="str">
        <f t="shared" ref="Y346:Y352" si="413">IF($B346="","",IF(X346="","",IF($L$4="Media aritmética",(X346&lt;=$C346)*($H$5/$C$5)+(X346&gt;$C346)*0,IF(AND(ROUND(AVERAGE($D346,$F346,$H346,$J346,$L346,$N346,$P346,$R346,$T346,$V346,$X346,$Z346,$AB346,$AD346,$AF346,$AH346,$AJ346,AL346,AN346,AP346,AR346,AT346,AV346,AX346,AZ346,BB346,BD346,BF346,BH346,BJ346),2)-$C346/2&lt;=X346,(ROUND(AVERAGE($D346,$F346,$H346,$J346,$L346,$N346,$P346,$R346,$T346,$V346,$X346,$Z346,$AB346,$AD346,$AF346,$AH346,$AJ346,AL346,AN346,AP346,AR346,AT346,AV346,AX346,AZ346,BB346,BD346,BF346,BH346,BJ346),2)+$C346/2&gt;X346)),($H$5/$C$5),0))))</f>
        <v/>
      </c>
      <c r="Z346" s="281" t="str">
        <f t="shared" si="371"/>
        <v/>
      </c>
      <c r="AA346" s="280" t="str">
        <f t="shared" ref="AA346:AA352" si="414">IF($B346="","",IF(Z346="","",IF($L$4="Media aritmética",(Z346&lt;=$C346)*($H$5/$C$5)+(Z346&gt;$C346)*0,IF(AND(ROUND(AVERAGE($D346,$F346,$H346,$J346,$L346,$N346,$P346,$R346,$T346,$V346,$X346,$Z346,$AB346,$AD346,$AF346,$AH346,$AJ346,AL346,AN346,AP346,AR346,AT346,AV346,AX346,AZ346,BB346,BD346,BF346,BH346,BJ346),2)-$C346/2&lt;=Z346,(ROUND(AVERAGE($D346,$F346,$H346,$J346,$L346,$N346,$P346,$R346,$T346,$V346,$X346,$Z346,$AB346,$AD346,$AF346,$AH346,$AJ346,AL346,AN346,AP346,AR346,AT346,AV346,AX346,AZ346,BB346,BD346,BF346,BH346,BJ346),2)+$C346/2&gt;Z346)),($H$5/$C$5),0))))</f>
        <v/>
      </c>
      <c r="AB346" s="281" t="str">
        <f t="shared" si="372"/>
        <v/>
      </c>
      <c r="AC346" s="280" t="str">
        <f t="shared" ref="AC346:AC352" si="415">IF($B346="","",IF(AB346="","",IF($L$4="Media aritmética",(AB346&lt;=$C346)*($H$5/$C$5)+(AB346&gt;$C346)*0,IF(AND(ROUND(AVERAGE($D346,$F346,$H346,$J346,$L346,$N346,$P346,$R346,$T346,$V346,$X346,$Z346,$AB346,$AD346,$AF346,$AH346,$AJ346,AL346,AN346,AP346,AR346,AT346,AV346,AX346,AZ346,BB346,BD346,BF346,BH346,BJ346),2)-$C346/2&lt;=AB346,(ROUND(AVERAGE($D346,$F346,$H346,$J346,$L346,$N346,$P346,$R346,$T346,$V346,$X346,$Z346,$AB346,$AD346,$AF346,$AH346,$AJ346,AL346,AN346,AP346,AR346,AT346,AV346,AX346,AZ346,BB346,BD346,BF346,BH346,BJ346),2)+$C346/2&gt;AB346)),($H$5/$C$5),0))))</f>
        <v/>
      </c>
      <c r="AD346" s="281" t="str">
        <f t="shared" si="373"/>
        <v/>
      </c>
      <c r="AE346" s="280" t="str">
        <f t="shared" ref="AE346:AE352" si="416">IF($B346="","",IF(AD346="","",IF($L$4="Media aritmética",(AD346&lt;=$C346)*($H$5/$C$5)+(AD346&gt;$C346)*0,IF(AND(ROUND(AVERAGE($D346,$F346,$H346,$J346,$L346,$N346,$P346,$R346,$T346,$V346,$X346,$Z346,$AB346,$AD346,$AF346,$AH346,$AJ346,AL346,AN346,AP346,AR346,AT346,AV346,AX346,AZ346,BB346,BD346,BF346,BH346,BJ346),2)-$C346/2&lt;=AD346,(ROUND(AVERAGE($D346,$F346,$H346,$J346,$L346,$N346,$P346,$R346,$T346,$V346,$X346,$Z346,$AB346,$AD346,$AF346,$AH346,$AJ346,AL346,AN346,AP346,AR346,AT346,AV346,AX346,AZ346,BB346,BD346,BF346,BH346,BJ346),2)+$C346/2&gt;AD346)),($H$5/$C$5),0))))</f>
        <v/>
      </c>
      <c r="AF346" s="281" t="str">
        <f t="shared" si="374"/>
        <v/>
      </c>
      <c r="AG346" s="280" t="str">
        <f t="shared" ref="AG346:AG352" si="417">IF($B346="","",IF(AF346="","",IF($L$4="Media aritmética",(AF346&lt;=$C346)*($H$5/$C$5)+(AF346&gt;$C346)*0,IF(AND(ROUND(AVERAGE($D346,$F346,$H346,$J346,$L346,$N346,$P346,$R346,$T346,$V346,$X346,$Z346,$AB346,$AD346,$AF346,$AH346,$AJ346,AL346,AN346,AP346,AR346,AT346,AV346,AX346,AZ346,BB346,BD346,BF346,BH346,BJ346),2)-$C346/2&lt;=AF346,(ROUND(AVERAGE($D346,$F346,$H346,$J346,$L346,$N346,$P346,$R346,$T346,$V346,$X346,$Z346,$AB346,$AD346,$AF346,$AH346,$AJ346,AL346,AN346,AP346,AR346,AT346,AV346,AX346,AZ346,BB346,BD346,BF346,BH346,BJ346),2)+$C346/2&gt;AF346)),($H$5/$C$5),0))))</f>
        <v/>
      </c>
      <c r="AH346" s="281" t="str">
        <f t="shared" si="375"/>
        <v/>
      </c>
      <c r="AI346" s="280" t="str">
        <f t="shared" ref="AI346:AI352" si="418">IF($B346="","",IF(AH346="","",IF($L$4="Media aritmética",(AH346&lt;=$C346)*($H$5/$C$5)+(AH346&gt;$C346)*0,IF(AND(ROUND(AVERAGE($D346,$F346,$H346,$J346,$L346,$N346,$P346,$R346,$T346,$V346,$X346,$Z346,$AB346,$AD346,$AF346,$AH346,$AJ346,AL346,AN346,AP346,AR346,AT346,AV346,AX346,AZ346,BB346,BD346,BF346,BH346,BJ346),2)-$C346/2&lt;=AH346,(ROUND(AVERAGE($D346,$F346,$H346,$J346,$L346,$N346,$P346,$R346,$T346,$V346,$X346,$Z346,$AB346,$AD346,$AF346,$AH346,$AJ346,AL346,AN346,AP346,AR346,AT346,AV346,AX346,AZ346,BB346,BD346,BF346,BH346,BJ346),2)+$C346/2&gt;AH346)),($H$5/$C$5),0))))</f>
        <v/>
      </c>
      <c r="AJ346" s="281" t="str">
        <f t="shared" si="376"/>
        <v/>
      </c>
      <c r="AK346" s="280" t="str">
        <f t="shared" ref="AK346:AK352" si="419">IF($B346="","",IF(AJ346="","",IF($L$4="Media aritmética",(AJ346&lt;=$C346)*($H$5/$C$5)+(AJ346&gt;$C346)*0,IF(AND(ROUND(AVERAGE($D346,$F346,$H346,$J346,$L346,$N346,$P346,$R346,$T346,$V346,$X346,$Z346,$AB346,$AD346,$AF346,$AH346,$AJ346,AL346,AN346,AP346,AR346,AT346,AV346,AX346,AZ346,BB346,BD346,BF346,BH346,BJ346),2)-$C346/2&lt;=AJ346,(ROUND(AVERAGE($D346,$F346,$H346,$J346,$L346,$N346,$P346,$R346,$T346,$V346,$X346,$Z346,$AB346,$AD346,$AF346,$AH346,$AJ346,AL346,AN346,AP346,AR346,AT346,AV346,AX346,AZ346,BB346,BD346,BF346,BH346,BJ346),2)+$C346/2&gt;AJ346)),($H$5/$C$5),0))))</f>
        <v/>
      </c>
      <c r="AL346" s="281" t="str">
        <f t="shared" si="377"/>
        <v/>
      </c>
      <c r="AM346" s="280" t="str">
        <f t="shared" ref="AM346:AM352" si="420">IF($B346="","",IF(AL346="","",IF($L$4="Media aritmética",(AL346&lt;=$C346)*($H$5/$C$5)+(AL346&gt;$C346)*0,IF(AND(ROUND(AVERAGE($D346,$F346,$H346,$J346,$L346,$N346,$P346,$R346,$T346,$V346,$X346,$Z346,$AB346,$AD346,$AF346,$AH346,$AJ346,AL346,AN346,AP346,AR346,AT346,AV346,AX346,AZ346,BB346,BD346,BF346,BH346,BJ346),2)-$C346/2&lt;=AL346,(ROUND(AVERAGE($D346,$F346,$H346,$J346,$L346,$N346,$P346,$R346,$T346,$V346,$X346,$Z346,$AB346,$AD346,$AF346,$AH346,$AJ346,AL346,AN346,AP346,AR346,AT346,AV346,AX346,AZ346,BB346,BD346,BF346,BH346,BJ346),2)+$C346/2&gt;AL346)),($H$5/$C$5),0))))</f>
        <v/>
      </c>
      <c r="AN346" s="281" t="str">
        <f t="shared" si="378"/>
        <v/>
      </c>
      <c r="AO346" s="280" t="str">
        <f t="shared" ref="AO346:AO352" si="421">IF($B346="","",IF(AN346="","",IF($L$4="Media aritmética",(AN346&lt;=$C346)*($H$5/$C$5)+(AN346&gt;$C346)*0,IF(AND(ROUND(AVERAGE($D346,$F346,$H346,$J346,$L346,$N346,$P346,$R346,$T346,$V346,$X346,$Z346,$AB346,$AD346,$AF346,$AH346,$AJ346,AL346,AN346,AP346,AR346,AT346,AV346,AX346,AZ346,BB346,BD346,BF346,BH346,BJ346),2)-$C346/2&lt;=AN346,(ROUND(AVERAGE($D346,$F346,$H346,$J346,$L346,$N346,$P346,$R346,$T346,$V346,$X346,$Z346,$AB346,$AD346,$AF346,$AH346,$AJ346,AL346,AN346,AP346,AR346,AT346,AV346,AX346,AZ346,BB346,BD346,BF346,BH346,BJ346),2)+$C346/2&gt;AN346)),($H$5/$C$5),0))))</f>
        <v/>
      </c>
      <c r="AP346" s="281" t="str">
        <f t="shared" si="379"/>
        <v/>
      </c>
      <c r="AQ346" s="280" t="str">
        <f t="shared" ref="AQ346:AQ352" si="422">IF($B346="","",IF(AP346="","",IF($L$4="Media aritmética",(AP346&lt;=$C346)*($H$5/$C$5)+(AP346&gt;$C346)*0,IF(AND(ROUND(AVERAGE($D346,$F346,$H346,$J346,$L346,$N346,$P346,$R346,$T346,$V346,$X346,$Z346,$AB346,$AD346,$AF346,$AH346,$AJ346,AL346,AN346,AP346,AR346,AT346,AV346,AX346,AZ346,BB346,BD346,BF346,BH346,BJ346),2)-$C346/2&lt;=AP346,(ROUND(AVERAGE($D346,$F346,$H346,$J346,$L346,$N346,$P346,$R346,$T346,$V346,$X346,$Z346,$AB346,$AD346,$AF346,$AH346,$AJ346,AL346,AN346,AP346,AR346,AT346,AV346,AX346,AZ346,BB346,BD346,BF346,BH346,BJ346),2)+$C346/2&gt;AP346)),($H$5/$C$5),0))))</f>
        <v/>
      </c>
      <c r="AR346" s="281" t="str">
        <f t="shared" si="380"/>
        <v/>
      </c>
      <c r="AS346" s="280" t="str">
        <f t="shared" ref="AS346:AS352" si="423">IF($B346="","",IF(AR346="","",IF($L$4="Media aritmética",(AR346&lt;=$C346)*($H$5/$C$5)+(AR346&gt;$C346)*0,IF(AND(ROUND(AVERAGE($D346,$F346,$H346,$J346,$L346,$N346,$P346,$R346,$T346,$V346,$X346,$Z346,$AB346,$AD346,$AF346,$AH346,$AJ346,AL346,AN346,AP346,AR346,AT346,AV346,AX346,AZ346,BB346,BD346,BF346,BH346,BJ346),2)-$C346/2&lt;=AR346,(ROUND(AVERAGE($D346,$F346,$H346,$J346,$L346,$N346,$P346,$R346,$T346,$V346,$X346,$Z346,$AB346,$AD346,$AF346,$AH346,$AJ346,AL346,AN346,AP346,AR346,AT346,AV346,AX346,AZ346,BB346,BD346,BF346,BH346,BJ346),2)+$C346/2&gt;AR346)),($H$5/$C$5),0))))</f>
        <v/>
      </c>
      <c r="AT346" s="281" t="str">
        <f t="shared" si="381"/>
        <v/>
      </c>
      <c r="AU346" s="280" t="str">
        <f t="shared" ref="AU346:AU352" si="424">IF($B346="","",IF(AT346="","",IF($L$4="Media aritmética",(AT346&lt;=$C346)*($H$5/$C$5)+(AT346&gt;$C346)*0,IF(AND(ROUND(AVERAGE($D346,$F346,$H346,$J346,$L346,$N346,$P346,$R346,$T346,$V346,$X346,$Z346,$AB346,$AD346,$AF346,$AH346,$AJ346,AL346,AN346,AP346,AR346,AT346,AV346,AX346,AZ346,BB346,BD346,BF346,BH346,BJ346),2)-$C346/2&lt;=AT346,(ROUND(AVERAGE($D346,$F346,$H346,$J346,$L346,$N346,$P346,$R346,$T346,$V346,$X346,$Z346,$AB346,$AD346,$AF346,$AH346,$AJ346,AL346,AN346,AP346,AR346,AT346,AV346,AX346,AZ346,BB346,BD346,BF346,BH346,BJ346),2)+$C346/2&gt;AT346)),($H$5/$C$5),0))))</f>
        <v/>
      </c>
      <c r="AV346" s="281" t="str">
        <f t="shared" si="382"/>
        <v/>
      </c>
      <c r="AW346" s="280" t="str">
        <f t="shared" ref="AW346:AW352" si="425">IF($B346="","",IF(AV346="","",IF($L$4="Media aritmética",(AV346&lt;=$C346)*($H$5/$C$5)+(AV346&gt;$C346)*0,IF(AND(ROUND(AVERAGE($D346,$F346,$H346,$J346,$L346,$N346,$P346,$R346,$T346,$V346,$X346,$Z346,$AB346,$AD346,$AF346,$AH346,$AJ346,AL346,AN346,AP346,AR346,AT346,AV346,AX346,AZ346,BB346,BD346,BF346,BH346,BJ346),2)-$C346/2&lt;=AV346,(ROUND(AVERAGE($D346,$F346,$H346,$J346,$L346,$N346,$P346,$R346,$T346,$V346,$X346,$Z346,$AB346,$AD346,$AF346,$AH346,$AJ346,AL346,AN346,AP346,AR346,AT346,AV346,AX346,AZ346,BB346,BD346,BF346,BH346,BJ346),2)+$C346/2&gt;AV346)),($H$5/$C$5),0))))</f>
        <v/>
      </c>
      <c r="AX346" s="281" t="str">
        <f t="shared" si="383"/>
        <v/>
      </c>
      <c r="AY346" s="280" t="str">
        <f t="shared" ref="AY346:AY352" si="426">IF($B346="","",IF(AX346="","",IF($L$4="Media aritmética",(AX346&lt;=$C346)*($H$5/$C$5)+(AX346&gt;$C346)*0,IF(AND(ROUND(AVERAGE($D346,$F346,$H346,$J346,$L346,$N346,$P346,$R346,$T346,$V346,$X346,$Z346,$AB346,$AD346,$AF346,$AH346,$AJ346,AL346,AN346,AP346,AR346,AT346,AV346,AX346,AZ346,BB346,BD346,BF346,BH346,BJ346),2)-$C346/2&lt;=AX346,(ROUND(AVERAGE($D346,$F346,$H346,$J346,$L346,$N346,$P346,$R346,$T346,$V346,$X346,$Z346,$AB346,$AD346,$AF346,$AH346,$AJ346,AL346,AN346,AP346,AR346,AT346,AV346,AX346,AZ346,BB346,BD346,BF346,BH346,BJ346),2)+$C346/2&gt;AX346)),($H$5/$C$5),0))))</f>
        <v/>
      </c>
      <c r="AZ346" s="281" t="str">
        <f t="shared" si="384"/>
        <v/>
      </c>
      <c r="BA346" s="280" t="str">
        <f t="shared" si="387"/>
        <v/>
      </c>
      <c r="BB346" s="281" t="str">
        <f t="shared" si="385"/>
        <v/>
      </c>
      <c r="BC346" s="280" t="str">
        <f t="shared" si="388"/>
        <v/>
      </c>
      <c r="BD346" s="281" t="str">
        <f t="shared" si="386"/>
        <v/>
      </c>
      <c r="BE346" s="280" t="str">
        <f t="shared" si="389"/>
        <v/>
      </c>
    </row>
    <row r="347" spans="1:57" ht="26.25" hidden="1" customHeight="1">
      <c r="A347" s="238">
        <f t="shared" si="408"/>
        <v>212</v>
      </c>
      <c r="B347" s="365"/>
      <c r="C347" s="364"/>
      <c r="D347" s="281"/>
      <c r="E347" s="280"/>
      <c r="F347" s="281"/>
      <c r="G347" s="280"/>
      <c r="H347" s="281"/>
      <c r="I347" s="280"/>
      <c r="J347" s="281"/>
      <c r="K347" s="280"/>
      <c r="L347" s="281"/>
      <c r="M347" s="280"/>
      <c r="N347" s="281"/>
      <c r="O347" s="280"/>
      <c r="P347" s="281" t="str">
        <f t="shared" si="366"/>
        <v/>
      </c>
      <c r="Q347" s="280" t="str">
        <f t="shared" si="409"/>
        <v/>
      </c>
      <c r="R347" s="281" t="str">
        <f t="shared" si="367"/>
        <v/>
      </c>
      <c r="S347" s="280" t="str">
        <f t="shared" si="410"/>
        <v/>
      </c>
      <c r="T347" s="281" t="str">
        <f t="shared" si="368"/>
        <v/>
      </c>
      <c r="U347" s="280" t="str">
        <f t="shared" si="411"/>
        <v/>
      </c>
      <c r="V347" s="281" t="str">
        <f t="shared" si="369"/>
        <v/>
      </c>
      <c r="W347" s="280" t="str">
        <f t="shared" si="412"/>
        <v/>
      </c>
      <c r="X347" s="281" t="str">
        <f t="shared" si="370"/>
        <v/>
      </c>
      <c r="Y347" s="280" t="str">
        <f t="shared" si="413"/>
        <v/>
      </c>
      <c r="Z347" s="281" t="str">
        <f t="shared" si="371"/>
        <v/>
      </c>
      <c r="AA347" s="280" t="str">
        <f t="shared" si="414"/>
        <v/>
      </c>
      <c r="AB347" s="281" t="str">
        <f t="shared" si="372"/>
        <v/>
      </c>
      <c r="AC347" s="280" t="str">
        <f t="shared" si="415"/>
        <v/>
      </c>
      <c r="AD347" s="281" t="str">
        <f t="shared" si="373"/>
        <v/>
      </c>
      <c r="AE347" s="280" t="str">
        <f t="shared" si="416"/>
        <v/>
      </c>
      <c r="AF347" s="281" t="str">
        <f t="shared" si="374"/>
        <v/>
      </c>
      <c r="AG347" s="280" t="str">
        <f t="shared" si="417"/>
        <v/>
      </c>
      <c r="AH347" s="281" t="str">
        <f t="shared" si="375"/>
        <v/>
      </c>
      <c r="AI347" s="280" t="str">
        <f t="shared" si="418"/>
        <v/>
      </c>
      <c r="AJ347" s="281" t="str">
        <f t="shared" si="376"/>
        <v/>
      </c>
      <c r="AK347" s="280" t="str">
        <f t="shared" si="419"/>
        <v/>
      </c>
      <c r="AL347" s="281" t="str">
        <f t="shared" si="377"/>
        <v/>
      </c>
      <c r="AM347" s="280" t="str">
        <f t="shared" si="420"/>
        <v/>
      </c>
      <c r="AN347" s="281" t="str">
        <f t="shared" si="378"/>
        <v/>
      </c>
      <c r="AO347" s="280" t="str">
        <f t="shared" si="421"/>
        <v/>
      </c>
      <c r="AP347" s="281" t="str">
        <f t="shared" si="379"/>
        <v/>
      </c>
      <c r="AQ347" s="280" t="str">
        <f t="shared" si="422"/>
        <v/>
      </c>
      <c r="AR347" s="281" t="str">
        <f t="shared" si="380"/>
        <v/>
      </c>
      <c r="AS347" s="280" t="str">
        <f t="shared" si="423"/>
        <v/>
      </c>
      <c r="AT347" s="281" t="str">
        <f t="shared" si="381"/>
        <v/>
      </c>
      <c r="AU347" s="280" t="str">
        <f t="shared" si="424"/>
        <v/>
      </c>
      <c r="AV347" s="281" t="str">
        <f t="shared" si="382"/>
        <v/>
      </c>
      <c r="AW347" s="280" t="str">
        <f t="shared" si="425"/>
        <v/>
      </c>
      <c r="AX347" s="281" t="str">
        <f t="shared" si="383"/>
        <v/>
      </c>
      <c r="AY347" s="280" t="str">
        <f t="shared" si="426"/>
        <v/>
      </c>
      <c r="AZ347" s="281" t="str">
        <f t="shared" si="384"/>
        <v/>
      </c>
      <c r="BA347" s="280" t="str">
        <f t="shared" si="387"/>
        <v/>
      </c>
      <c r="BB347" s="281" t="str">
        <f t="shared" si="385"/>
        <v/>
      </c>
      <c r="BC347" s="280" t="str">
        <f t="shared" si="388"/>
        <v/>
      </c>
      <c r="BD347" s="281" t="str">
        <f t="shared" si="386"/>
        <v/>
      </c>
      <c r="BE347" s="280" t="str">
        <f t="shared" si="389"/>
        <v/>
      </c>
    </row>
    <row r="348" spans="1:57" ht="26.25" hidden="1" customHeight="1">
      <c r="A348" s="238">
        <f t="shared" si="408"/>
        <v>213</v>
      </c>
      <c r="B348" s="365"/>
      <c r="C348" s="364"/>
      <c r="D348" s="281"/>
      <c r="E348" s="280"/>
      <c r="F348" s="281"/>
      <c r="G348" s="280"/>
      <c r="H348" s="281"/>
      <c r="I348" s="280"/>
      <c r="J348" s="281"/>
      <c r="K348" s="280"/>
      <c r="L348" s="281"/>
      <c r="M348" s="280"/>
      <c r="N348" s="281"/>
      <c r="O348" s="280"/>
      <c r="P348" s="281" t="str">
        <f t="shared" si="366"/>
        <v/>
      </c>
      <c r="Q348" s="280" t="str">
        <f t="shared" si="409"/>
        <v/>
      </c>
      <c r="R348" s="281" t="str">
        <f t="shared" si="367"/>
        <v/>
      </c>
      <c r="S348" s="280" t="str">
        <f t="shared" si="410"/>
        <v/>
      </c>
      <c r="T348" s="281" t="str">
        <f t="shared" si="368"/>
        <v/>
      </c>
      <c r="U348" s="280" t="str">
        <f t="shared" si="411"/>
        <v/>
      </c>
      <c r="V348" s="281" t="str">
        <f t="shared" si="369"/>
        <v/>
      </c>
      <c r="W348" s="280" t="str">
        <f t="shared" si="412"/>
        <v/>
      </c>
      <c r="X348" s="281" t="str">
        <f t="shared" si="370"/>
        <v/>
      </c>
      <c r="Y348" s="280" t="str">
        <f t="shared" si="413"/>
        <v/>
      </c>
      <c r="Z348" s="281" t="str">
        <f t="shared" si="371"/>
        <v/>
      </c>
      <c r="AA348" s="280" t="str">
        <f t="shared" si="414"/>
        <v/>
      </c>
      <c r="AB348" s="281" t="str">
        <f t="shared" si="372"/>
        <v/>
      </c>
      <c r="AC348" s="280" t="str">
        <f t="shared" si="415"/>
        <v/>
      </c>
      <c r="AD348" s="281" t="str">
        <f t="shared" si="373"/>
        <v/>
      </c>
      <c r="AE348" s="280" t="str">
        <f t="shared" si="416"/>
        <v/>
      </c>
      <c r="AF348" s="281" t="str">
        <f t="shared" si="374"/>
        <v/>
      </c>
      <c r="AG348" s="280" t="str">
        <f t="shared" si="417"/>
        <v/>
      </c>
      <c r="AH348" s="281" t="str">
        <f t="shared" si="375"/>
        <v/>
      </c>
      <c r="AI348" s="280" t="str">
        <f t="shared" si="418"/>
        <v/>
      </c>
      <c r="AJ348" s="281" t="str">
        <f t="shared" si="376"/>
        <v/>
      </c>
      <c r="AK348" s="280" t="str">
        <f t="shared" si="419"/>
        <v/>
      </c>
      <c r="AL348" s="281" t="str">
        <f t="shared" si="377"/>
        <v/>
      </c>
      <c r="AM348" s="280" t="str">
        <f t="shared" si="420"/>
        <v/>
      </c>
      <c r="AN348" s="281" t="str">
        <f t="shared" si="378"/>
        <v/>
      </c>
      <c r="AO348" s="280" t="str">
        <f t="shared" si="421"/>
        <v/>
      </c>
      <c r="AP348" s="281" t="str">
        <f t="shared" si="379"/>
        <v/>
      </c>
      <c r="AQ348" s="280" t="str">
        <f t="shared" si="422"/>
        <v/>
      </c>
      <c r="AR348" s="281" t="str">
        <f t="shared" si="380"/>
        <v/>
      </c>
      <c r="AS348" s="280" t="str">
        <f t="shared" si="423"/>
        <v/>
      </c>
      <c r="AT348" s="281" t="str">
        <f t="shared" si="381"/>
        <v/>
      </c>
      <c r="AU348" s="280" t="str">
        <f t="shared" si="424"/>
        <v/>
      </c>
      <c r="AV348" s="281" t="str">
        <f t="shared" si="382"/>
        <v/>
      </c>
      <c r="AW348" s="280" t="str">
        <f t="shared" si="425"/>
        <v/>
      </c>
      <c r="AX348" s="281" t="str">
        <f t="shared" si="383"/>
        <v/>
      </c>
      <c r="AY348" s="280" t="str">
        <f t="shared" si="426"/>
        <v/>
      </c>
      <c r="AZ348" s="281" t="str">
        <f t="shared" si="384"/>
        <v/>
      </c>
      <c r="BA348" s="280" t="str">
        <f t="shared" si="387"/>
        <v/>
      </c>
      <c r="BB348" s="281" t="str">
        <f t="shared" si="385"/>
        <v/>
      </c>
      <c r="BC348" s="280" t="str">
        <f t="shared" si="388"/>
        <v/>
      </c>
      <c r="BD348" s="281" t="str">
        <f t="shared" si="386"/>
        <v/>
      </c>
      <c r="BE348" s="280" t="str">
        <f t="shared" si="389"/>
        <v/>
      </c>
    </row>
    <row r="349" spans="1:57" ht="26.25" hidden="1" customHeight="1">
      <c r="A349" s="238">
        <f t="shared" si="408"/>
        <v>214</v>
      </c>
      <c r="B349" s="365"/>
      <c r="C349" s="364"/>
      <c r="D349" s="281"/>
      <c r="E349" s="280"/>
      <c r="F349" s="281"/>
      <c r="G349" s="280"/>
      <c r="H349" s="281"/>
      <c r="I349" s="280"/>
      <c r="J349" s="281"/>
      <c r="K349" s="280"/>
      <c r="L349" s="281"/>
      <c r="M349" s="280"/>
      <c r="N349" s="281"/>
      <c r="O349" s="280"/>
      <c r="P349" s="281" t="str">
        <f t="shared" si="366"/>
        <v/>
      </c>
      <c r="Q349" s="280" t="str">
        <f t="shared" si="409"/>
        <v/>
      </c>
      <c r="R349" s="281" t="str">
        <f t="shared" si="367"/>
        <v/>
      </c>
      <c r="S349" s="280" t="str">
        <f t="shared" si="410"/>
        <v/>
      </c>
      <c r="T349" s="281" t="str">
        <f t="shared" si="368"/>
        <v/>
      </c>
      <c r="U349" s="280" t="str">
        <f t="shared" si="411"/>
        <v/>
      </c>
      <c r="V349" s="281" t="str">
        <f t="shared" si="369"/>
        <v/>
      </c>
      <c r="W349" s="280" t="str">
        <f t="shared" si="412"/>
        <v/>
      </c>
      <c r="X349" s="281" t="str">
        <f t="shared" si="370"/>
        <v/>
      </c>
      <c r="Y349" s="280" t="str">
        <f t="shared" si="413"/>
        <v/>
      </c>
      <c r="Z349" s="281" t="str">
        <f t="shared" si="371"/>
        <v/>
      </c>
      <c r="AA349" s="280" t="str">
        <f t="shared" si="414"/>
        <v/>
      </c>
      <c r="AB349" s="281" t="str">
        <f t="shared" si="372"/>
        <v/>
      </c>
      <c r="AC349" s="280" t="str">
        <f t="shared" si="415"/>
        <v/>
      </c>
      <c r="AD349" s="281" t="str">
        <f t="shared" si="373"/>
        <v/>
      </c>
      <c r="AE349" s="280" t="str">
        <f t="shared" si="416"/>
        <v/>
      </c>
      <c r="AF349" s="281" t="str">
        <f t="shared" si="374"/>
        <v/>
      </c>
      <c r="AG349" s="280" t="str">
        <f t="shared" si="417"/>
        <v/>
      </c>
      <c r="AH349" s="281" t="str">
        <f t="shared" si="375"/>
        <v/>
      </c>
      <c r="AI349" s="280" t="str">
        <f t="shared" si="418"/>
        <v/>
      </c>
      <c r="AJ349" s="281" t="str">
        <f t="shared" si="376"/>
        <v/>
      </c>
      <c r="AK349" s="280" t="str">
        <f t="shared" si="419"/>
        <v/>
      </c>
      <c r="AL349" s="281" t="str">
        <f t="shared" si="377"/>
        <v/>
      </c>
      <c r="AM349" s="280" t="str">
        <f t="shared" si="420"/>
        <v/>
      </c>
      <c r="AN349" s="281" t="str">
        <f t="shared" si="378"/>
        <v/>
      </c>
      <c r="AO349" s="280" t="str">
        <f t="shared" si="421"/>
        <v/>
      </c>
      <c r="AP349" s="281" t="str">
        <f t="shared" si="379"/>
        <v/>
      </c>
      <c r="AQ349" s="280" t="str">
        <f t="shared" si="422"/>
        <v/>
      </c>
      <c r="AR349" s="281" t="str">
        <f t="shared" si="380"/>
        <v/>
      </c>
      <c r="AS349" s="280" t="str">
        <f t="shared" si="423"/>
        <v/>
      </c>
      <c r="AT349" s="281" t="str">
        <f t="shared" si="381"/>
        <v/>
      </c>
      <c r="AU349" s="280" t="str">
        <f t="shared" si="424"/>
        <v/>
      </c>
      <c r="AV349" s="281" t="str">
        <f t="shared" si="382"/>
        <v/>
      </c>
      <c r="AW349" s="280" t="str">
        <f t="shared" si="425"/>
        <v/>
      </c>
      <c r="AX349" s="281" t="str">
        <f t="shared" si="383"/>
        <v/>
      </c>
      <c r="AY349" s="280" t="str">
        <f t="shared" si="426"/>
        <v/>
      </c>
      <c r="AZ349" s="281" t="str">
        <f t="shared" si="384"/>
        <v/>
      </c>
      <c r="BA349" s="280" t="str">
        <f t="shared" si="387"/>
        <v/>
      </c>
      <c r="BB349" s="281" t="str">
        <f t="shared" si="385"/>
        <v/>
      </c>
      <c r="BC349" s="280" t="str">
        <f t="shared" si="388"/>
        <v/>
      </c>
      <c r="BD349" s="281" t="str">
        <f t="shared" si="386"/>
        <v/>
      </c>
      <c r="BE349" s="280" t="str">
        <f t="shared" si="389"/>
        <v/>
      </c>
    </row>
    <row r="350" spans="1:57" ht="27" hidden="1" customHeight="1">
      <c r="A350" s="238">
        <f t="shared" si="408"/>
        <v>215</v>
      </c>
      <c r="B350" s="365"/>
      <c r="C350" s="364"/>
      <c r="D350" s="281"/>
      <c r="E350" s="280"/>
      <c r="F350" s="281"/>
      <c r="G350" s="280"/>
      <c r="H350" s="281"/>
      <c r="I350" s="280"/>
      <c r="J350" s="281"/>
      <c r="K350" s="280"/>
      <c r="L350" s="281"/>
      <c r="M350" s="280"/>
      <c r="N350" s="281"/>
      <c r="O350" s="280"/>
      <c r="P350" s="281" t="str">
        <f t="shared" si="366"/>
        <v/>
      </c>
      <c r="Q350" s="280" t="str">
        <f t="shared" si="409"/>
        <v/>
      </c>
      <c r="R350" s="281" t="str">
        <f t="shared" si="367"/>
        <v/>
      </c>
      <c r="S350" s="280" t="str">
        <f t="shared" si="410"/>
        <v/>
      </c>
      <c r="T350" s="281" t="str">
        <f t="shared" si="368"/>
        <v/>
      </c>
      <c r="U350" s="280" t="str">
        <f t="shared" si="411"/>
        <v/>
      </c>
      <c r="V350" s="281" t="str">
        <f t="shared" si="369"/>
        <v/>
      </c>
      <c r="W350" s="280" t="str">
        <f t="shared" si="412"/>
        <v/>
      </c>
      <c r="X350" s="281" t="str">
        <f t="shared" si="370"/>
        <v/>
      </c>
      <c r="Y350" s="280" t="str">
        <f t="shared" si="413"/>
        <v/>
      </c>
      <c r="Z350" s="281" t="str">
        <f t="shared" si="371"/>
        <v/>
      </c>
      <c r="AA350" s="280" t="str">
        <f t="shared" si="414"/>
        <v/>
      </c>
      <c r="AB350" s="281" t="str">
        <f t="shared" si="372"/>
        <v/>
      </c>
      <c r="AC350" s="280" t="str">
        <f t="shared" si="415"/>
        <v/>
      </c>
      <c r="AD350" s="281" t="str">
        <f t="shared" si="373"/>
        <v/>
      </c>
      <c r="AE350" s="280" t="str">
        <f t="shared" si="416"/>
        <v/>
      </c>
      <c r="AF350" s="281" t="str">
        <f t="shared" si="374"/>
        <v/>
      </c>
      <c r="AG350" s="280" t="str">
        <f t="shared" si="417"/>
        <v/>
      </c>
      <c r="AH350" s="281" t="str">
        <f t="shared" si="375"/>
        <v/>
      </c>
      <c r="AI350" s="280" t="str">
        <f t="shared" si="418"/>
        <v/>
      </c>
      <c r="AJ350" s="281" t="str">
        <f t="shared" si="376"/>
        <v/>
      </c>
      <c r="AK350" s="280" t="str">
        <f t="shared" si="419"/>
        <v/>
      </c>
      <c r="AL350" s="281" t="str">
        <f t="shared" si="377"/>
        <v/>
      </c>
      <c r="AM350" s="280" t="str">
        <f t="shared" si="420"/>
        <v/>
      </c>
      <c r="AN350" s="281" t="str">
        <f t="shared" si="378"/>
        <v/>
      </c>
      <c r="AO350" s="280" t="str">
        <f t="shared" si="421"/>
        <v/>
      </c>
      <c r="AP350" s="281" t="str">
        <f t="shared" si="379"/>
        <v/>
      </c>
      <c r="AQ350" s="280" t="str">
        <f t="shared" si="422"/>
        <v/>
      </c>
      <c r="AR350" s="281" t="str">
        <f t="shared" si="380"/>
        <v/>
      </c>
      <c r="AS350" s="280" t="str">
        <f t="shared" si="423"/>
        <v/>
      </c>
      <c r="AT350" s="281" t="str">
        <f t="shared" si="381"/>
        <v/>
      </c>
      <c r="AU350" s="280" t="str">
        <f t="shared" si="424"/>
        <v/>
      </c>
      <c r="AV350" s="281" t="str">
        <f t="shared" si="382"/>
        <v/>
      </c>
      <c r="AW350" s="280" t="str">
        <f t="shared" si="425"/>
        <v/>
      </c>
      <c r="AX350" s="281" t="str">
        <f t="shared" si="383"/>
        <v/>
      </c>
      <c r="AY350" s="280" t="str">
        <f t="shared" si="426"/>
        <v/>
      </c>
      <c r="AZ350" s="281" t="str">
        <f t="shared" si="384"/>
        <v/>
      </c>
      <c r="BA350" s="280" t="str">
        <f t="shared" si="387"/>
        <v/>
      </c>
      <c r="BB350" s="281" t="str">
        <f t="shared" si="385"/>
        <v/>
      </c>
      <c r="BC350" s="280" t="str">
        <f t="shared" si="388"/>
        <v/>
      </c>
      <c r="BD350" s="281" t="str">
        <f t="shared" si="386"/>
        <v/>
      </c>
      <c r="BE350" s="280" t="str">
        <f t="shared" si="389"/>
        <v/>
      </c>
    </row>
    <row r="351" spans="1:57" ht="26.25" hidden="1" customHeight="1">
      <c r="A351" s="238">
        <f t="shared" si="408"/>
        <v>216</v>
      </c>
      <c r="B351" s="365"/>
      <c r="C351" s="364"/>
      <c r="D351" s="281"/>
      <c r="E351" s="280"/>
      <c r="F351" s="281"/>
      <c r="G351" s="280"/>
      <c r="H351" s="281"/>
      <c r="I351" s="280"/>
      <c r="J351" s="281"/>
      <c r="K351" s="280"/>
      <c r="L351" s="281"/>
      <c r="M351" s="280"/>
      <c r="N351" s="281"/>
      <c r="O351" s="280"/>
      <c r="P351" s="281" t="str">
        <f t="shared" si="366"/>
        <v/>
      </c>
      <c r="Q351" s="280" t="str">
        <f t="shared" si="409"/>
        <v/>
      </c>
      <c r="R351" s="281" t="str">
        <f t="shared" si="367"/>
        <v/>
      </c>
      <c r="S351" s="280" t="str">
        <f t="shared" si="410"/>
        <v/>
      </c>
      <c r="T351" s="281" t="str">
        <f t="shared" si="368"/>
        <v/>
      </c>
      <c r="U351" s="280" t="str">
        <f t="shared" si="411"/>
        <v/>
      </c>
      <c r="V351" s="281" t="str">
        <f t="shared" si="369"/>
        <v/>
      </c>
      <c r="W351" s="280" t="str">
        <f t="shared" si="412"/>
        <v/>
      </c>
      <c r="X351" s="281" t="str">
        <f t="shared" si="370"/>
        <v/>
      </c>
      <c r="Y351" s="280" t="str">
        <f t="shared" si="413"/>
        <v/>
      </c>
      <c r="Z351" s="281" t="str">
        <f t="shared" si="371"/>
        <v/>
      </c>
      <c r="AA351" s="280" t="str">
        <f t="shared" si="414"/>
        <v/>
      </c>
      <c r="AB351" s="281" t="str">
        <f t="shared" si="372"/>
        <v/>
      </c>
      <c r="AC351" s="280" t="str">
        <f t="shared" si="415"/>
        <v/>
      </c>
      <c r="AD351" s="281" t="str">
        <f t="shared" si="373"/>
        <v/>
      </c>
      <c r="AE351" s="280" t="str">
        <f t="shared" si="416"/>
        <v/>
      </c>
      <c r="AF351" s="281" t="str">
        <f t="shared" si="374"/>
        <v/>
      </c>
      <c r="AG351" s="280" t="str">
        <f t="shared" si="417"/>
        <v/>
      </c>
      <c r="AH351" s="281" t="str">
        <f t="shared" si="375"/>
        <v/>
      </c>
      <c r="AI351" s="280" t="str">
        <f t="shared" si="418"/>
        <v/>
      </c>
      <c r="AJ351" s="281" t="str">
        <f t="shared" si="376"/>
        <v/>
      </c>
      <c r="AK351" s="280" t="str">
        <f t="shared" si="419"/>
        <v/>
      </c>
      <c r="AL351" s="281" t="str">
        <f t="shared" si="377"/>
        <v/>
      </c>
      <c r="AM351" s="280" t="str">
        <f t="shared" si="420"/>
        <v/>
      </c>
      <c r="AN351" s="281" t="str">
        <f t="shared" si="378"/>
        <v/>
      </c>
      <c r="AO351" s="280" t="str">
        <f t="shared" si="421"/>
        <v/>
      </c>
      <c r="AP351" s="281" t="str">
        <f t="shared" si="379"/>
        <v/>
      </c>
      <c r="AQ351" s="280" t="str">
        <f t="shared" si="422"/>
        <v/>
      </c>
      <c r="AR351" s="281" t="str">
        <f t="shared" si="380"/>
        <v/>
      </c>
      <c r="AS351" s="280" t="str">
        <f t="shared" si="423"/>
        <v/>
      </c>
      <c r="AT351" s="281" t="str">
        <f t="shared" si="381"/>
        <v/>
      </c>
      <c r="AU351" s="280" t="str">
        <f t="shared" si="424"/>
        <v/>
      </c>
      <c r="AV351" s="281" t="str">
        <f t="shared" si="382"/>
        <v/>
      </c>
      <c r="AW351" s="280" t="str">
        <f t="shared" si="425"/>
        <v/>
      </c>
      <c r="AX351" s="281" t="str">
        <f t="shared" si="383"/>
        <v/>
      </c>
      <c r="AY351" s="280" t="str">
        <f t="shared" si="426"/>
        <v/>
      </c>
      <c r="AZ351" s="281" t="str">
        <f t="shared" si="384"/>
        <v/>
      </c>
      <c r="BA351" s="280" t="str">
        <f t="shared" si="387"/>
        <v/>
      </c>
      <c r="BB351" s="281" t="str">
        <f t="shared" si="385"/>
        <v/>
      </c>
      <c r="BC351" s="280" t="str">
        <f t="shared" si="388"/>
        <v/>
      </c>
      <c r="BD351" s="281" t="str">
        <f t="shared" si="386"/>
        <v/>
      </c>
      <c r="BE351" s="280" t="str">
        <f t="shared" si="389"/>
        <v/>
      </c>
    </row>
    <row r="352" spans="1:57" ht="26.25" hidden="1" customHeight="1">
      <c r="A352" s="238">
        <f t="shared" si="408"/>
        <v>217</v>
      </c>
      <c r="B352" s="365"/>
      <c r="C352" s="364"/>
      <c r="D352" s="281"/>
      <c r="E352" s="280"/>
      <c r="F352" s="281"/>
      <c r="G352" s="280"/>
      <c r="H352" s="281"/>
      <c r="I352" s="280"/>
      <c r="J352" s="281"/>
      <c r="K352" s="280"/>
      <c r="L352" s="281"/>
      <c r="M352" s="280"/>
      <c r="N352" s="281"/>
      <c r="O352" s="280"/>
      <c r="P352" s="281" t="str">
        <f t="shared" si="366"/>
        <v/>
      </c>
      <c r="Q352" s="280" t="str">
        <f t="shared" si="409"/>
        <v/>
      </c>
      <c r="R352" s="281" t="str">
        <f t="shared" si="367"/>
        <v/>
      </c>
      <c r="S352" s="280" t="str">
        <f t="shared" si="410"/>
        <v/>
      </c>
      <c r="T352" s="281" t="str">
        <f t="shared" si="368"/>
        <v/>
      </c>
      <c r="U352" s="280" t="str">
        <f t="shared" si="411"/>
        <v/>
      </c>
      <c r="V352" s="281" t="str">
        <f t="shared" si="369"/>
        <v/>
      </c>
      <c r="W352" s="280" t="str">
        <f t="shared" si="412"/>
        <v/>
      </c>
      <c r="X352" s="281" t="str">
        <f t="shared" si="370"/>
        <v/>
      </c>
      <c r="Y352" s="280" t="str">
        <f t="shared" si="413"/>
        <v/>
      </c>
      <c r="Z352" s="281" t="str">
        <f t="shared" si="371"/>
        <v/>
      </c>
      <c r="AA352" s="280" t="str">
        <f t="shared" si="414"/>
        <v/>
      </c>
      <c r="AB352" s="281" t="str">
        <f t="shared" si="372"/>
        <v/>
      </c>
      <c r="AC352" s="280" t="str">
        <f t="shared" si="415"/>
        <v/>
      </c>
      <c r="AD352" s="281" t="str">
        <f t="shared" si="373"/>
        <v/>
      </c>
      <c r="AE352" s="280" t="str">
        <f t="shared" si="416"/>
        <v/>
      </c>
      <c r="AF352" s="281" t="str">
        <f t="shared" si="374"/>
        <v/>
      </c>
      <c r="AG352" s="280" t="str">
        <f t="shared" si="417"/>
        <v/>
      </c>
      <c r="AH352" s="281" t="str">
        <f t="shared" si="375"/>
        <v/>
      </c>
      <c r="AI352" s="280" t="str">
        <f t="shared" si="418"/>
        <v/>
      </c>
      <c r="AJ352" s="281" t="str">
        <f t="shared" si="376"/>
        <v/>
      </c>
      <c r="AK352" s="280" t="str">
        <f t="shared" si="419"/>
        <v/>
      </c>
      <c r="AL352" s="281" t="str">
        <f t="shared" si="377"/>
        <v/>
      </c>
      <c r="AM352" s="280" t="str">
        <f t="shared" si="420"/>
        <v/>
      </c>
      <c r="AN352" s="281" t="str">
        <f t="shared" si="378"/>
        <v/>
      </c>
      <c r="AO352" s="280" t="str">
        <f t="shared" si="421"/>
        <v/>
      </c>
      <c r="AP352" s="281" t="str">
        <f t="shared" si="379"/>
        <v/>
      </c>
      <c r="AQ352" s="280" t="str">
        <f t="shared" si="422"/>
        <v/>
      </c>
      <c r="AR352" s="281" t="str">
        <f t="shared" si="380"/>
        <v/>
      </c>
      <c r="AS352" s="280" t="str">
        <f t="shared" si="423"/>
        <v/>
      </c>
      <c r="AT352" s="281" t="str">
        <f t="shared" si="381"/>
        <v/>
      </c>
      <c r="AU352" s="280" t="str">
        <f t="shared" si="424"/>
        <v/>
      </c>
      <c r="AV352" s="281" t="str">
        <f t="shared" si="382"/>
        <v/>
      </c>
      <c r="AW352" s="280" t="str">
        <f t="shared" si="425"/>
        <v/>
      </c>
      <c r="AX352" s="281" t="str">
        <f t="shared" si="383"/>
        <v/>
      </c>
      <c r="AY352" s="280" t="str">
        <f t="shared" si="426"/>
        <v/>
      </c>
      <c r="AZ352" s="281" t="str">
        <f t="shared" si="384"/>
        <v/>
      </c>
      <c r="BA352" s="280" t="str">
        <f t="shared" si="387"/>
        <v/>
      </c>
      <c r="BB352" s="281" t="str">
        <f t="shared" si="385"/>
        <v/>
      </c>
      <c r="BC352" s="280" t="str">
        <f t="shared" si="388"/>
        <v/>
      </c>
      <c r="BD352" s="281" t="str">
        <f t="shared" si="386"/>
        <v/>
      </c>
      <c r="BE352" s="280" t="str">
        <f t="shared" si="389"/>
        <v/>
      </c>
    </row>
    <row r="353" spans="1:57" ht="24.75" hidden="1" customHeight="1">
      <c r="A353" s="238">
        <f t="shared" si="408"/>
        <v>218</v>
      </c>
      <c r="B353" s="365"/>
      <c r="C353" s="364"/>
      <c r="D353" s="281"/>
      <c r="E353" s="280"/>
      <c r="F353" s="281"/>
      <c r="G353" s="280"/>
      <c r="H353" s="281"/>
      <c r="I353" s="280"/>
      <c r="J353" s="281"/>
      <c r="K353" s="280"/>
      <c r="L353" s="281"/>
      <c r="M353" s="280"/>
      <c r="N353" s="281"/>
      <c r="O353" s="280"/>
      <c r="P353" s="281" t="str">
        <f t="shared" si="366"/>
        <v/>
      </c>
      <c r="Q353" s="280" t="str">
        <f t="shared" ref="Q353:Q416" si="427">IF($B353="","",IF(P353="","",IF($L$4="Media aritmética",(P353&lt;=$C353)*($H$5/$C$5)+(P353&gt;$C353)*0,IF(AND(ROUND(AVERAGE($D353,$F353,$H353,$J353,$L353,$N353,$P353,$R353,$T353,$V353,$X353,$Z353,$AB353,$AD353,$AF353,$AH353,$AJ353,AL353,AN353,AP353,AR353,AT353,AV353,AX353,AZ353,BB353,BD353,BF353,BH353,BJ353),2)-$C353/2&lt;=P353,(ROUND(AVERAGE($D353,$F353,$H353,$J353,$L353,$N353,$P353,$R353,$T353,$V353,$X353,$Z353,$AB353,$AD353,$AF353,$AH353,$AJ353,AL353,AN353,AP353,AR353,AT353,AV353,AX353,AZ353,BB353,BD353,BF353,BH353,BJ353),2)+$C353/2&gt;P353)),($H$5/$C$5),0))))</f>
        <v/>
      </c>
      <c r="R353" s="281" t="str">
        <f t="shared" si="367"/>
        <v/>
      </c>
      <c r="S353" s="280" t="str">
        <f t="shared" ref="S353:S416" si="428">IF($B353="","",IF(R353="","",IF($L$4="Media aritmética",(R353&lt;=$C353)*($H$5/$C$5)+(R353&gt;$C353)*0,IF(AND(ROUND(AVERAGE($D353,$F353,$H353,$J353,$L353,$N353,$P353,$R353,$T353,$V353,$X353,$Z353,$AB353,$AD353,$AF353,$AH353,$AJ353,AL353,AN353,AP353,AR353,AT353,AV353,AX353,AZ353,BB353,BD353,BF353,BH353,BJ353),2)-$C353/2&lt;=R353,(ROUND(AVERAGE($D353,$F353,$H353,$J353,$L353,$N353,$P353,$R353,$T353,$V353,$X353,$Z353,$AB353,$AD353,$AF353,$AH353,$AJ353,AL353,AN353,AP353,AR353,AT353,AV353,AX353,AZ353,BB353,BD353,BF353,BH353,BJ353),2)+$C353/2&gt;R353)),($H$5/$C$5),0))))</f>
        <v/>
      </c>
      <c r="T353" s="281" t="str">
        <f t="shared" si="368"/>
        <v/>
      </c>
      <c r="U353" s="280" t="str">
        <f t="shared" ref="U353:U416" si="429">IF($B353="","",IF(T353="","",IF($L$4="Media aritmética",(T353&lt;=$C353)*($H$5/$C$5)+(T353&gt;$C353)*0,IF(AND(ROUND(AVERAGE($D353,$F353,$H353,$J353,$L353,$N353,$P353,$R353,$T353,$V353,$X353,$Z353,$AB353,$AD353,$AF353,$AH353,$AJ353,AL353,AN353,AP353,AR353,AT353,AV353,AX353,AZ353,BB353,BD353,BF353,BH353,BJ353),2)-$C353/2&lt;=T353,(ROUND(AVERAGE($D353,$F353,$H353,$J353,$L353,$N353,$P353,$R353,$T353,$V353,$X353,$Z353,$AB353,$AD353,$AF353,$AH353,$AJ353,AL353,AN353,AP353,AR353,AT353,AV353,AX353,AZ353,BB353,BD353,BF353,BH353,BJ353),2)+$C353/2&gt;T353)),($H$5/$C$5),0))))</f>
        <v/>
      </c>
      <c r="V353" s="281" t="str">
        <f t="shared" si="369"/>
        <v/>
      </c>
      <c r="W353" s="280" t="str">
        <f t="shared" ref="W353:W416" si="430">IF($B353="","",IF(V353="","",IF($L$4="Media aritmética",(V353&lt;=$C353)*($H$5/$C$5)+(V353&gt;$C353)*0,IF(AND(ROUND(AVERAGE($D353,$F353,$H353,$J353,$L353,$N353,$P353,$R353,$T353,$V353,$X353,$Z353,$AB353,$AD353,$AF353,$AH353,$AJ353,AL353,AN353,AP353,AR353,AT353,AV353,AX353,AZ353,BB353,BD353,BF353,BH353,BJ353),2)-$C353/2&lt;=V353,(ROUND(AVERAGE($D353,$F353,$H353,$J353,$L353,$N353,$P353,$R353,$T353,$V353,$X353,$Z353,$AB353,$AD353,$AF353,$AH353,$AJ353,AL353,AN353,AP353,AR353,AT353,AV353,AX353,AZ353,BB353,BD353,BF353,BH353,BJ353),2)+$C353/2&gt;V353)),($H$5/$C$5),0))))</f>
        <v/>
      </c>
      <c r="X353" s="281" t="str">
        <f t="shared" si="370"/>
        <v/>
      </c>
      <c r="Y353" s="280" t="str">
        <f t="shared" ref="Y353:Y416" si="431">IF($B353="","",IF(X353="","",IF($L$4="Media aritmética",(X353&lt;=$C353)*($H$5/$C$5)+(X353&gt;$C353)*0,IF(AND(ROUND(AVERAGE($D353,$F353,$H353,$J353,$L353,$N353,$P353,$R353,$T353,$V353,$X353,$Z353,$AB353,$AD353,$AF353,$AH353,$AJ353,AL353,AN353,AP353,AR353,AT353,AV353,AX353,AZ353,BB353,BD353,BF353,BH353,BJ353),2)-$C353/2&lt;=X353,(ROUND(AVERAGE($D353,$F353,$H353,$J353,$L353,$N353,$P353,$R353,$T353,$V353,$X353,$Z353,$AB353,$AD353,$AF353,$AH353,$AJ353,AL353,AN353,AP353,AR353,AT353,AV353,AX353,AZ353,BB353,BD353,BF353,BH353,BJ353),2)+$C353/2&gt;X353)),($H$5/$C$5),0))))</f>
        <v/>
      </c>
      <c r="Z353" s="281" t="str">
        <f t="shared" si="371"/>
        <v/>
      </c>
      <c r="AA353" s="280" t="str">
        <f t="shared" ref="AA353:AA416" si="432">IF($B353="","",IF(Z353="","",IF($L$4="Media aritmética",(Z353&lt;=$C353)*($H$5/$C$5)+(Z353&gt;$C353)*0,IF(AND(ROUND(AVERAGE($D353,$F353,$H353,$J353,$L353,$N353,$P353,$R353,$T353,$V353,$X353,$Z353,$AB353,$AD353,$AF353,$AH353,$AJ353,AL353,AN353,AP353,AR353,AT353,AV353,AX353,AZ353,BB353,BD353,BF353,BH353,BJ353),2)-$C353/2&lt;=Z353,(ROUND(AVERAGE($D353,$F353,$H353,$J353,$L353,$N353,$P353,$R353,$T353,$V353,$X353,$Z353,$AB353,$AD353,$AF353,$AH353,$AJ353,AL353,AN353,AP353,AR353,AT353,AV353,AX353,AZ353,BB353,BD353,BF353,BH353,BJ353),2)+$C353/2&gt;Z353)),($H$5/$C$5),0))))</f>
        <v/>
      </c>
      <c r="AB353" s="281" t="str">
        <f t="shared" si="372"/>
        <v/>
      </c>
      <c r="AC353" s="280" t="str">
        <f t="shared" ref="AC353:AC416" si="433">IF($B353="","",IF(AB353="","",IF($L$4="Media aritmética",(AB353&lt;=$C353)*($H$5/$C$5)+(AB353&gt;$C353)*0,IF(AND(ROUND(AVERAGE($D353,$F353,$H353,$J353,$L353,$N353,$P353,$R353,$T353,$V353,$X353,$Z353,$AB353,$AD353,$AF353,$AH353,$AJ353,AL353,AN353,AP353,AR353,AT353,AV353,AX353,AZ353,BB353,BD353,BF353,BH353,BJ353),2)-$C353/2&lt;=AB353,(ROUND(AVERAGE($D353,$F353,$H353,$J353,$L353,$N353,$P353,$R353,$T353,$V353,$X353,$Z353,$AB353,$AD353,$AF353,$AH353,$AJ353,AL353,AN353,AP353,AR353,AT353,AV353,AX353,AZ353,BB353,BD353,BF353,BH353,BJ353),2)+$C353/2&gt;AB353)),($H$5/$C$5),0))))</f>
        <v/>
      </c>
      <c r="AD353" s="281" t="str">
        <f t="shared" si="373"/>
        <v/>
      </c>
      <c r="AE353" s="280" t="str">
        <f t="shared" ref="AE353:AE416" si="434">IF($B353="","",IF(AD353="","",IF($L$4="Media aritmética",(AD353&lt;=$C353)*($H$5/$C$5)+(AD353&gt;$C353)*0,IF(AND(ROUND(AVERAGE($D353,$F353,$H353,$J353,$L353,$N353,$P353,$R353,$T353,$V353,$X353,$Z353,$AB353,$AD353,$AF353,$AH353,$AJ353,AL353,AN353,AP353,AR353,AT353,AV353,AX353,AZ353,BB353,BD353,BF353,BH353,BJ353),2)-$C353/2&lt;=AD353,(ROUND(AVERAGE($D353,$F353,$H353,$J353,$L353,$N353,$P353,$R353,$T353,$V353,$X353,$Z353,$AB353,$AD353,$AF353,$AH353,$AJ353,AL353,AN353,AP353,AR353,AT353,AV353,AX353,AZ353,BB353,BD353,BF353,BH353,BJ353),2)+$C353/2&gt;AD353)),($H$5/$C$5),0))))</f>
        <v/>
      </c>
      <c r="AF353" s="281" t="str">
        <f t="shared" si="374"/>
        <v/>
      </c>
      <c r="AG353" s="280" t="str">
        <f t="shared" ref="AG353:AG416" si="435">IF($B353="","",IF(AF353="","",IF($L$4="Media aritmética",(AF353&lt;=$C353)*($H$5/$C$5)+(AF353&gt;$C353)*0,IF(AND(ROUND(AVERAGE($D353,$F353,$H353,$J353,$L353,$N353,$P353,$R353,$T353,$V353,$X353,$Z353,$AB353,$AD353,$AF353,$AH353,$AJ353,AL353,AN353,AP353,AR353,AT353,AV353,AX353,AZ353,BB353,BD353,BF353,BH353,BJ353),2)-$C353/2&lt;=AF353,(ROUND(AVERAGE($D353,$F353,$H353,$J353,$L353,$N353,$P353,$R353,$T353,$V353,$X353,$Z353,$AB353,$AD353,$AF353,$AH353,$AJ353,AL353,AN353,AP353,AR353,AT353,AV353,AX353,AZ353,BB353,BD353,BF353,BH353,BJ353),2)+$C353/2&gt;AF353)),($H$5/$C$5),0))))</f>
        <v/>
      </c>
      <c r="AH353" s="281" t="str">
        <f t="shared" si="375"/>
        <v/>
      </c>
      <c r="AI353" s="280" t="str">
        <f t="shared" ref="AI353:AI416" si="436">IF($B353="","",IF(AH353="","",IF($L$4="Media aritmética",(AH353&lt;=$C353)*($H$5/$C$5)+(AH353&gt;$C353)*0,IF(AND(ROUND(AVERAGE($D353,$F353,$H353,$J353,$L353,$N353,$P353,$R353,$T353,$V353,$X353,$Z353,$AB353,$AD353,$AF353,$AH353,$AJ353,AL353,AN353,AP353,AR353,AT353,AV353,AX353,AZ353,BB353,BD353,BF353,BH353,BJ353),2)-$C353/2&lt;=AH353,(ROUND(AVERAGE($D353,$F353,$H353,$J353,$L353,$N353,$P353,$R353,$T353,$V353,$X353,$Z353,$AB353,$AD353,$AF353,$AH353,$AJ353,AL353,AN353,AP353,AR353,AT353,AV353,AX353,AZ353,BB353,BD353,BF353,BH353,BJ353),2)+$C353/2&gt;AH353)),($H$5/$C$5),0))))</f>
        <v/>
      </c>
      <c r="AJ353" s="281" t="str">
        <f t="shared" si="376"/>
        <v/>
      </c>
      <c r="AK353" s="280" t="str">
        <f t="shared" ref="AK353:AK416" si="437">IF($B353="","",IF(AJ353="","",IF($L$4="Media aritmética",(AJ353&lt;=$C353)*($H$5/$C$5)+(AJ353&gt;$C353)*0,IF(AND(ROUND(AVERAGE($D353,$F353,$H353,$J353,$L353,$N353,$P353,$R353,$T353,$V353,$X353,$Z353,$AB353,$AD353,$AF353,$AH353,$AJ353,AL353,AN353,AP353,AR353,AT353,AV353,AX353,AZ353,BB353,BD353,BF353,BH353,BJ353),2)-$C353/2&lt;=AJ353,(ROUND(AVERAGE($D353,$F353,$H353,$J353,$L353,$N353,$P353,$R353,$T353,$V353,$X353,$Z353,$AB353,$AD353,$AF353,$AH353,$AJ353,AL353,AN353,AP353,AR353,AT353,AV353,AX353,AZ353,BB353,BD353,BF353,BH353,BJ353),2)+$C353/2&gt;AJ353)),($H$5/$C$5),0))))</f>
        <v/>
      </c>
      <c r="AL353" s="281" t="str">
        <f t="shared" si="377"/>
        <v/>
      </c>
      <c r="AM353" s="280" t="str">
        <f t="shared" ref="AM353:AM416" si="438">IF($B353="","",IF(AL353="","",IF($L$4="Media aritmética",(AL353&lt;=$C353)*($H$5/$C$5)+(AL353&gt;$C353)*0,IF(AND(ROUND(AVERAGE($D353,$F353,$H353,$J353,$L353,$N353,$P353,$R353,$T353,$V353,$X353,$Z353,$AB353,$AD353,$AF353,$AH353,$AJ353,AL353,AN353,AP353,AR353,AT353,AV353,AX353,AZ353,BB353,BD353,BF353,BH353,BJ353),2)-$C353/2&lt;=AL353,(ROUND(AVERAGE($D353,$F353,$H353,$J353,$L353,$N353,$P353,$R353,$T353,$V353,$X353,$Z353,$AB353,$AD353,$AF353,$AH353,$AJ353,AL353,AN353,AP353,AR353,AT353,AV353,AX353,AZ353,BB353,BD353,BF353,BH353,BJ353),2)+$C353/2&gt;AL353)),($H$5/$C$5),0))))</f>
        <v/>
      </c>
      <c r="AN353" s="281" t="str">
        <f t="shared" si="378"/>
        <v/>
      </c>
      <c r="AO353" s="280" t="str">
        <f t="shared" ref="AO353:AO416" si="439">IF($B353="","",IF(AN353="","",IF($L$4="Media aritmética",(AN353&lt;=$C353)*($H$5/$C$5)+(AN353&gt;$C353)*0,IF(AND(ROUND(AVERAGE($D353,$F353,$H353,$J353,$L353,$N353,$P353,$R353,$T353,$V353,$X353,$Z353,$AB353,$AD353,$AF353,$AH353,$AJ353,AL353,AN353,AP353,AR353,AT353,AV353,AX353,AZ353,BB353,BD353,BF353,BH353,BJ353),2)-$C353/2&lt;=AN353,(ROUND(AVERAGE($D353,$F353,$H353,$J353,$L353,$N353,$P353,$R353,$T353,$V353,$X353,$Z353,$AB353,$AD353,$AF353,$AH353,$AJ353,AL353,AN353,AP353,AR353,AT353,AV353,AX353,AZ353,BB353,BD353,BF353,BH353,BJ353),2)+$C353/2&gt;AN353)),($H$5/$C$5),0))))</f>
        <v/>
      </c>
      <c r="AP353" s="281" t="str">
        <f t="shared" si="379"/>
        <v/>
      </c>
      <c r="AQ353" s="280" t="str">
        <f t="shared" ref="AQ353:AQ416" si="440">IF($B353="","",IF(AP353="","",IF($L$4="Media aritmética",(AP353&lt;=$C353)*($H$5/$C$5)+(AP353&gt;$C353)*0,IF(AND(ROUND(AVERAGE($D353,$F353,$H353,$J353,$L353,$N353,$P353,$R353,$T353,$V353,$X353,$Z353,$AB353,$AD353,$AF353,$AH353,$AJ353,AL353,AN353,AP353,AR353,AT353,AV353,AX353,AZ353,BB353,BD353,BF353,BH353,BJ353),2)-$C353/2&lt;=AP353,(ROUND(AVERAGE($D353,$F353,$H353,$J353,$L353,$N353,$P353,$R353,$T353,$V353,$X353,$Z353,$AB353,$AD353,$AF353,$AH353,$AJ353,AL353,AN353,AP353,AR353,AT353,AV353,AX353,AZ353,BB353,BD353,BF353,BH353,BJ353),2)+$C353/2&gt;AP353)),($H$5/$C$5),0))))</f>
        <v/>
      </c>
      <c r="AR353" s="281" t="str">
        <f t="shared" si="380"/>
        <v/>
      </c>
      <c r="AS353" s="280" t="str">
        <f t="shared" ref="AS353:AS416" si="441">IF($B353="","",IF(AR353="","",IF($L$4="Media aritmética",(AR353&lt;=$C353)*($H$5/$C$5)+(AR353&gt;$C353)*0,IF(AND(ROUND(AVERAGE($D353,$F353,$H353,$J353,$L353,$N353,$P353,$R353,$T353,$V353,$X353,$Z353,$AB353,$AD353,$AF353,$AH353,$AJ353,AL353,AN353,AP353,AR353,AT353,AV353,AX353,AZ353,BB353,BD353,BF353,BH353,BJ353),2)-$C353/2&lt;=AR353,(ROUND(AVERAGE($D353,$F353,$H353,$J353,$L353,$N353,$P353,$R353,$T353,$V353,$X353,$Z353,$AB353,$AD353,$AF353,$AH353,$AJ353,AL353,AN353,AP353,AR353,AT353,AV353,AX353,AZ353,BB353,BD353,BF353,BH353,BJ353),2)+$C353/2&gt;AR353)),($H$5/$C$5),0))))</f>
        <v/>
      </c>
      <c r="AT353" s="281" t="str">
        <f t="shared" si="381"/>
        <v/>
      </c>
      <c r="AU353" s="280" t="str">
        <f t="shared" ref="AU353:AU416" si="442">IF($B353="","",IF(AT353="","",IF($L$4="Media aritmética",(AT353&lt;=$C353)*($H$5/$C$5)+(AT353&gt;$C353)*0,IF(AND(ROUND(AVERAGE($D353,$F353,$H353,$J353,$L353,$N353,$P353,$R353,$T353,$V353,$X353,$Z353,$AB353,$AD353,$AF353,$AH353,$AJ353,AL353,AN353,AP353,AR353,AT353,AV353,AX353,AZ353,BB353,BD353,BF353,BH353,BJ353),2)-$C353/2&lt;=AT353,(ROUND(AVERAGE($D353,$F353,$H353,$J353,$L353,$N353,$P353,$R353,$T353,$V353,$X353,$Z353,$AB353,$AD353,$AF353,$AH353,$AJ353,AL353,AN353,AP353,AR353,AT353,AV353,AX353,AZ353,BB353,BD353,BF353,BH353,BJ353),2)+$C353/2&gt;AT353)),($H$5/$C$5),0))))</f>
        <v/>
      </c>
      <c r="AV353" s="281" t="str">
        <f t="shared" si="382"/>
        <v/>
      </c>
      <c r="AW353" s="280" t="str">
        <f t="shared" ref="AW353:AW416" si="443">IF($B353="","",IF(AV353="","",IF($L$4="Media aritmética",(AV353&lt;=$C353)*($H$5/$C$5)+(AV353&gt;$C353)*0,IF(AND(ROUND(AVERAGE($D353,$F353,$H353,$J353,$L353,$N353,$P353,$R353,$T353,$V353,$X353,$Z353,$AB353,$AD353,$AF353,$AH353,$AJ353,AL353,AN353,AP353,AR353,AT353,AV353,AX353,AZ353,BB353,BD353,BF353,BH353,BJ353),2)-$C353/2&lt;=AV353,(ROUND(AVERAGE($D353,$F353,$H353,$J353,$L353,$N353,$P353,$R353,$T353,$V353,$X353,$Z353,$AB353,$AD353,$AF353,$AH353,$AJ353,AL353,AN353,AP353,AR353,AT353,AV353,AX353,AZ353,BB353,BD353,BF353,BH353,BJ353),2)+$C353/2&gt;AV353)),($H$5/$C$5),0))))</f>
        <v/>
      </c>
      <c r="AX353" s="281" t="str">
        <f t="shared" si="383"/>
        <v/>
      </c>
      <c r="AY353" s="280" t="str">
        <f t="shared" ref="AY353:AY416" si="444">IF($B353="","",IF(AX353="","",IF($L$4="Media aritmética",(AX353&lt;=$C353)*($H$5/$C$5)+(AX353&gt;$C353)*0,IF(AND(ROUND(AVERAGE($D353,$F353,$H353,$J353,$L353,$N353,$P353,$R353,$T353,$V353,$X353,$Z353,$AB353,$AD353,$AF353,$AH353,$AJ353,AL353,AN353,AP353,AR353,AT353,AV353,AX353,AZ353,BB353,BD353,BF353,BH353,BJ353),2)-$C353/2&lt;=AX353,(ROUND(AVERAGE($D353,$F353,$H353,$J353,$L353,$N353,$P353,$R353,$T353,$V353,$X353,$Z353,$AB353,$AD353,$AF353,$AH353,$AJ353,AL353,AN353,AP353,AR353,AT353,AV353,AX353,AZ353,BB353,BD353,BF353,BH353,BJ353),2)+$C353/2&gt;AX353)),($H$5/$C$5),0))))</f>
        <v/>
      </c>
      <c r="AZ353" s="281" t="str">
        <f t="shared" si="384"/>
        <v/>
      </c>
      <c r="BA353" s="280" t="str">
        <f t="shared" ref="BA353:BA416" si="445">IF($B353="","",IF(AZ353="","",IF($L$4="Media aritmética",(AZ353&lt;=$C353)*($H$5/$C$5)+(AZ353&gt;$C353)*0,IF(AND(ROUND(AVERAGE($D353,$F353,$H353,$J353,$L353,$N353,$P353,$R353,$T353,$V353,$X353,$Z353,$AB353,$AD353,$AF353,$AH353,$AJ353,AL353,AN353,AP353,AR353,AT353,AV353,AX353,AZ353,BB353,BD353,BF353,BH353,BJ353),2)-$C353/2&lt;=AZ353,(ROUND(AVERAGE($D353,$F353,$H353,$J353,$L353,$N353,$P353,$R353,$T353,$V353,$X353,$Z353,$AB353,$AD353,$AF353,$AH353,$AJ353,AL353,AN353,AP353,AR353,AT353,AV353,AX353,AZ353,BB353,BD353,BF353,BH353,BJ353),2)+$C353/2&gt;AZ353)),($H$5/$C$5),0))))</f>
        <v/>
      </c>
      <c r="BB353" s="281" t="str">
        <f t="shared" si="385"/>
        <v/>
      </c>
      <c r="BC353" s="280" t="str">
        <f t="shared" ref="BC353:BC416" si="446">IF($B353="","",IF(BB353="","",IF($L$4="Media aritmética",(BB353&lt;=$C353)*($H$5/$C$5)+(BB353&gt;$C353)*0,IF(AND(ROUND(AVERAGE($D353,$F353,$H353,$J353,$L353,$N353,$P353,$R353,$T353,$V353,$X353,$Z353,$AB353,$AD353,$AF353,$AH353,$AJ353,AL353,AN353,AP353,AR353,AT353,AV353,AX353,AZ353,BB353,BD353,BF353,BH353,BJ353),2)-$C353/2&lt;=BB353,(ROUND(AVERAGE($D353,$F353,$H353,$J353,$L353,$N353,$P353,$R353,$T353,$V353,$X353,$Z353,$AB353,$AD353,$AF353,$AH353,$AJ353,AL353,AN353,AP353,AR353,AT353,AV353,AX353,AZ353,BB353,BD353,BF353,BH353,BJ353),2)+$C353/2&gt;BB353)),($H$5/$C$5),0))))</f>
        <v/>
      </c>
      <c r="BD353" s="281" t="str">
        <f t="shared" si="386"/>
        <v/>
      </c>
      <c r="BE353" s="280" t="str">
        <f t="shared" ref="BE353:BE416" si="447">IF($B353="","",IF(BD353="","",IF($L$4="Media aritmética",(BD353&lt;=$C353)*($H$5/$C$5)+(BD353&gt;$C353)*0,IF(AND(ROUND(AVERAGE($D353,$F353,$H353,$J353,$L353,$N353,$P353,$R353,$T353,$V353,$X353,$Z353,$AB353,$AD353,$AF353,$AH353,$AJ353,AL353,AN353,AP353,AR353,AT353,AV353,AX353,AZ353,BB353,BD353,BF353,BH353,BJ353),2)-$C353/2&lt;=BD353,(ROUND(AVERAGE($D353,$F353,$H353,$J353,$L353,$N353,$P353,$R353,$T353,$V353,$X353,$Z353,$AB353,$AD353,$AF353,$AH353,$AJ353,AL353,AN353,AP353,AR353,AT353,AV353,AX353,AZ353,BB353,BD353,BF353,BH353,BJ353),2)+$C353/2&gt;BD353)),($H$5/$C$5),0))))</f>
        <v/>
      </c>
    </row>
    <row r="354" spans="1:57" ht="24.75" hidden="1" customHeight="1">
      <c r="A354" s="238">
        <f t="shared" si="408"/>
        <v>219</v>
      </c>
      <c r="B354" s="365"/>
      <c r="C354" s="364"/>
      <c r="D354" s="281"/>
      <c r="E354" s="280"/>
      <c r="F354" s="281"/>
      <c r="G354" s="280"/>
      <c r="H354" s="281"/>
      <c r="I354" s="280"/>
      <c r="J354" s="281"/>
      <c r="K354" s="280"/>
      <c r="L354" s="281"/>
      <c r="M354" s="280"/>
      <c r="N354" s="281"/>
      <c r="O354" s="280"/>
      <c r="P354" s="281" t="str">
        <f t="shared" si="366"/>
        <v/>
      </c>
      <c r="Q354" s="280" t="str">
        <f t="shared" si="427"/>
        <v/>
      </c>
      <c r="R354" s="281" t="str">
        <f t="shared" si="367"/>
        <v/>
      </c>
      <c r="S354" s="280" t="str">
        <f t="shared" si="428"/>
        <v/>
      </c>
      <c r="T354" s="281" t="str">
        <f t="shared" si="368"/>
        <v/>
      </c>
      <c r="U354" s="280" t="str">
        <f t="shared" si="429"/>
        <v/>
      </c>
      <c r="V354" s="281" t="str">
        <f t="shared" si="369"/>
        <v/>
      </c>
      <c r="W354" s="280" t="str">
        <f t="shared" si="430"/>
        <v/>
      </c>
      <c r="X354" s="281" t="str">
        <f t="shared" si="370"/>
        <v/>
      </c>
      <c r="Y354" s="280" t="str">
        <f t="shared" si="431"/>
        <v/>
      </c>
      <c r="Z354" s="281" t="str">
        <f t="shared" si="371"/>
        <v/>
      </c>
      <c r="AA354" s="280" t="str">
        <f t="shared" si="432"/>
        <v/>
      </c>
      <c r="AB354" s="281" t="str">
        <f t="shared" si="372"/>
        <v/>
      </c>
      <c r="AC354" s="280" t="str">
        <f t="shared" si="433"/>
        <v/>
      </c>
      <c r="AD354" s="281" t="str">
        <f t="shared" si="373"/>
        <v/>
      </c>
      <c r="AE354" s="280" t="str">
        <f t="shared" si="434"/>
        <v/>
      </c>
      <c r="AF354" s="281" t="str">
        <f t="shared" si="374"/>
        <v/>
      </c>
      <c r="AG354" s="280" t="str">
        <f t="shared" si="435"/>
        <v/>
      </c>
      <c r="AH354" s="281" t="str">
        <f t="shared" si="375"/>
        <v/>
      </c>
      <c r="AI354" s="280" t="str">
        <f t="shared" si="436"/>
        <v/>
      </c>
      <c r="AJ354" s="281" t="str">
        <f t="shared" si="376"/>
        <v/>
      </c>
      <c r="AK354" s="280" t="str">
        <f t="shared" si="437"/>
        <v/>
      </c>
      <c r="AL354" s="281" t="str">
        <f t="shared" si="377"/>
        <v/>
      </c>
      <c r="AM354" s="280" t="str">
        <f t="shared" si="438"/>
        <v/>
      </c>
      <c r="AN354" s="281" t="str">
        <f t="shared" si="378"/>
        <v/>
      </c>
      <c r="AO354" s="280" t="str">
        <f t="shared" si="439"/>
        <v/>
      </c>
      <c r="AP354" s="281" t="str">
        <f t="shared" si="379"/>
        <v/>
      </c>
      <c r="AQ354" s="280" t="str">
        <f t="shared" si="440"/>
        <v/>
      </c>
      <c r="AR354" s="281" t="str">
        <f t="shared" si="380"/>
        <v/>
      </c>
      <c r="AS354" s="280" t="str">
        <f t="shared" si="441"/>
        <v/>
      </c>
      <c r="AT354" s="281" t="str">
        <f t="shared" si="381"/>
        <v/>
      </c>
      <c r="AU354" s="280" t="str">
        <f t="shared" si="442"/>
        <v/>
      </c>
      <c r="AV354" s="281" t="str">
        <f t="shared" si="382"/>
        <v/>
      </c>
      <c r="AW354" s="280" t="str">
        <f t="shared" si="443"/>
        <v/>
      </c>
      <c r="AX354" s="281" t="str">
        <f t="shared" si="383"/>
        <v/>
      </c>
      <c r="AY354" s="280" t="str">
        <f t="shared" si="444"/>
        <v/>
      </c>
      <c r="AZ354" s="281" t="str">
        <f t="shared" si="384"/>
        <v/>
      </c>
      <c r="BA354" s="280" t="str">
        <f t="shared" si="445"/>
        <v/>
      </c>
      <c r="BB354" s="281" t="str">
        <f t="shared" si="385"/>
        <v/>
      </c>
      <c r="BC354" s="280" t="str">
        <f t="shared" si="446"/>
        <v/>
      </c>
      <c r="BD354" s="281" t="str">
        <f t="shared" si="386"/>
        <v/>
      </c>
      <c r="BE354" s="280" t="str">
        <f t="shared" si="447"/>
        <v/>
      </c>
    </row>
    <row r="355" spans="1:57" ht="24.75" hidden="1" customHeight="1">
      <c r="A355" s="238">
        <f t="shared" si="408"/>
        <v>220</v>
      </c>
      <c r="B355" s="365"/>
      <c r="C355" s="364"/>
      <c r="D355" s="281"/>
      <c r="E355" s="280"/>
      <c r="F355" s="281"/>
      <c r="G355" s="280"/>
      <c r="H355" s="281"/>
      <c r="I355" s="280"/>
      <c r="J355" s="281"/>
      <c r="K355" s="280"/>
      <c r="L355" s="281"/>
      <c r="M355" s="280"/>
      <c r="N355" s="281"/>
      <c r="O355" s="280"/>
      <c r="P355" s="281" t="str">
        <f t="shared" si="366"/>
        <v/>
      </c>
      <c r="Q355" s="280" t="str">
        <f t="shared" si="427"/>
        <v/>
      </c>
      <c r="R355" s="281" t="str">
        <f t="shared" si="367"/>
        <v/>
      </c>
      <c r="S355" s="280" t="str">
        <f t="shared" si="428"/>
        <v/>
      </c>
      <c r="T355" s="281" t="str">
        <f t="shared" si="368"/>
        <v/>
      </c>
      <c r="U355" s="280" t="str">
        <f t="shared" si="429"/>
        <v/>
      </c>
      <c r="V355" s="281" t="str">
        <f t="shared" si="369"/>
        <v/>
      </c>
      <c r="W355" s="280" t="str">
        <f t="shared" si="430"/>
        <v/>
      </c>
      <c r="X355" s="281" t="str">
        <f t="shared" si="370"/>
        <v/>
      </c>
      <c r="Y355" s="280" t="str">
        <f t="shared" si="431"/>
        <v/>
      </c>
      <c r="Z355" s="281" t="str">
        <f t="shared" si="371"/>
        <v/>
      </c>
      <c r="AA355" s="280" t="str">
        <f t="shared" si="432"/>
        <v/>
      </c>
      <c r="AB355" s="281" t="str">
        <f t="shared" si="372"/>
        <v/>
      </c>
      <c r="AC355" s="280" t="str">
        <f t="shared" si="433"/>
        <v/>
      </c>
      <c r="AD355" s="281" t="str">
        <f t="shared" si="373"/>
        <v/>
      </c>
      <c r="AE355" s="280" t="str">
        <f t="shared" si="434"/>
        <v/>
      </c>
      <c r="AF355" s="281" t="str">
        <f t="shared" si="374"/>
        <v/>
      </c>
      <c r="AG355" s="280" t="str">
        <f t="shared" si="435"/>
        <v/>
      </c>
      <c r="AH355" s="281" t="str">
        <f t="shared" si="375"/>
        <v/>
      </c>
      <c r="AI355" s="280" t="str">
        <f t="shared" si="436"/>
        <v/>
      </c>
      <c r="AJ355" s="281" t="str">
        <f t="shared" si="376"/>
        <v/>
      </c>
      <c r="AK355" s="280" t="str">
        <f t="shared" si="437"/>
        <v/>
      </c>
      <c r="AL355" s="281" t="str">
        <f t="shared" si="377"/>
        <v/>
      </c>
      <c r="AM355" s="280" t="str">
        <f t="shared" si="438"/>
        <v/>
      </c>
      <c r="AN355" s="281" t="str">
        <f t="shared" si="378"/>
        <v/>
      </c>
      <c r="AO355" s="280" t="str">
        <f t="shared" si="439"/>
        <v/>
      </c>
      <c r="AP355" s="281" t="str">
        <f t="shared" si="379"/>
        <v/>
      </c>
      <c r="AQ355" s="280" t="str">
        <f t="shared" si="440"/>
        <v/>
      </c>
      <c r="AR355" s="281" t="str">
        <f t="shared" si="380"/>
        <v/>
      </c>
      <c r="AS355" s="280" t="str">
        <f t="shared" si="441"/>
        <v/>
      </c>
      <c r="AT355" s="281" t="str">
        <f t="shared" si="381"/>
        <v/>
      </c>
      <c r="AU355" s="280" t="str">
        <f t="shared" si="442"/>
        <v/>
      </c>
      <c r="AV355" s="281" t="str">
        <f t="shared" si="382"/>
        <v/>
      </c>
      <c r="AW355" s="280" t="str">
        <f t="shared" si="443"/>
        <v/>
      </c>
      <c r="AX355" s="281" t="str">
        <f t="shared" si="383"/>
        <v/>
      </c>
      <c r="AY355" s="280" t="str">
        <f t="shared" si="444"/>
        <v/>
      </c>
      <c r="AZ355" s="281" t="str">
        <f t="shared" si="384"/>
        <v/>
      </c>
      <c r="BA355" s="280" t="str">
        <f t="shared" si="445"/>
        <v/>
      </c>
      <c r="BB355" s="281" t="str">
        <f t="shared" si="385"/>
        <v/>
      </c>
      <c r="BC355" s="280" t="str">
        <f t="shared" si="446"/>
        <v/>
      </c>
      <c r="BD355" s="281" t="str">
        <f t="shared" si="386"/>
        <v/>
      </c>
      <c r="BE355" s="280" t="str">
        <f t="shared" si="447"/>
        <v/>
      </c>
    </row>
    <row r="356" spans="1:57" ht="24.75" hidden="1" customHeight="1">
      <c r="A356" s="238">
        <f t="shared" si="408"/>
        <v>221</v>
      </c>
      <c r="B356" s="365"/>
      <c r="C356" s="364"/>
      <c r="D356" s="281"/>
      <c r="E356" s="280"/>
      <c r="F356" s="281"/>
      <c r="G356" s="280"/>
      <c r="H356" s="281"/>
      <c r="I356" s="280"/>
      <c r="J356" s="281"/>
      <c r="K356" s="280"/>
      <c r="L356" s="281"/>
      <c r="M356" s="280"/>
      <c r="N356" s="281"/>
      <c r="O356" s="280"/>
      <c r="P356" s="281" t="str">
        <f t="shared" si="366"/>
        <v/>
      </c>
      <c r="Q356" s="280" t="str">
        <f t="shared" si="427"/>
        <v/>
      </c>
      <c r="R356" s="281" t="str">
        <f t="shared" si="367"/>
        <v/>
      </c>
      <c r="S356" s="280" t="str">
        <f t="shared" si="428"/>
        <v/>
      </c>
      <c r="T356" s="281" t="str">
        <f t="shared" si="368"/>
        <v/>
      </c>
      <c r="U356" s="280" t="str">
        <f t="shared" si="429"/>
        <v/>
      </c>
      <c r="V356" s="281" t="str">
        <f t="shared" si="369"/>
        <v/>
      </c>
      <c r="W356" s="280" t="str">
        <f t="shared" si="430"/>
        <v/>
      </c>
      <c r="X356" s="281" t="str">
        <f t="shared" si="370"/>
        <v/>
      </c>
      <c r="Y356" s="280" t="str">
        <f t="shared" si="431"/>
        <v/>
      </c>
      <c r="Z356" s="281" t="str">
        <f t="shared" si="371"/>
        <v/>
      </c>
      <c r="AA356" s="280" t="str">
        <f t="shared" si="432"/>
        <v/>
      </c>
      <c r="AB356" s="281" t="str">
        <f t="shared" si="372"/>
        <v/>
      </c>
      <c r="AC356" s="280" t="str">
        <f t="shared" si="433"/>
        <v/>
      </c>
      <c r="AD356" s="281" t="str">
        <f t="shared" si="373"/>
        <v/>
      </c>
      <c r="AE356" s="280" t="str">
        <f t="shared" si="434"/>
        <v/>
      </c>
      <c r="AF356" s="281" t="str">
        <f t="shared" si="374"/>
        <v/>
      </c>
      <c r="AG356" s="280" t="str">
        <f t="shared" si="435"/>
        <v/>
      </c>
      <c r="AH356" s="281" t="str">
        <f t="shared" si="375"/>
        <v/>
      </c>
      <c r="AI356" s="280" t="str">
        <f t="shared" si="436"/>
        <v/>
      </c>
      <c r="AJ356" s="281" t="str">
        <f t="shared" si="376"/>
        <v/>
      </c>
      <c r="AK356" s="280" t="str">
        <f t="shared" si="437"/>
        <v/>
      </c>
      <c r="AL356" s="281" t="str">
        <f t="shared" si="377"/>
        <v/>
      </c>
      <c r="AM356" s="280" t="str">
        <f t="shared" si="438"/>
        <v/>
      </c>
      <c r="AN356" s="281" t="str">
        <f t="shared" si="378"/>
        <v/>
      </c>
      <c r="AO356" s="280" t="str">
        <f t="shared" si="439"/>
        <v/>
      </c>
      <c r="AP356" s="281" t="str">
        <f t="shared" si="379"/>
        <v/>
      </c>
      <c r="AQ356" s="280" t="str">
        <f t="shared" si="440"/>
        <v/>
      </c>
      <c r="AR356" s="281" t="str">
        <f t="shared" si="380"/>
        <v/>
      </c>
      <c r="AS356" s="280" t="str">
        <f t="shared" si="441"/>
        <v/>
      </c>
      <c r="AT356" s="281" t="str">
        <f t="shared" si="381"/>
        <v/>
      </c>
      <c r="AU356" s="280" t="str">
        <f t="shared" si="442"/>
        <v/>
      </c>
      <c r="AV356" s="281" t="str">
        <f t="shared" si="382"/>
        <v/>
      </c>
      <c r="AW356" s="280" t="str">
        <f t="shared" si="443"/>
        <v/>
      </c>
      <c r="AX356" s="281" t="str">
        <f t="shared" si="383"/>
        <v/>
      </c>
      <c r="AY356" s="280" t="str">
        <f t="shared" si="444"/>
        <v/>
      </c>
      <c r="AZ356" s="281" t="str">
        <f t="shared" si="384"/>
        <v/>
      </c>
      <c r="BA356" s="280" t="str">
        <f t="shared" si="445"/>
        <v/>
      </c>
      <c r="BB356" s="281" t="str">
        <f t="shared" si="385"/>
        <v/>
      </c>
      <c r="BC356" s="280" t="str">
        <f t="shared" si="446"/>
        <v/>
      </c>
      <c r="BD356" s="281" t="str">
        <f t="shared" si="386"/>
        <v/>
      </c>
      <c r="BE356" s="280" t="str">
        <f t="shared" si="447"/>
        <v/>
      </c>
    </row>
    <row r="357" spans="1:57" ht="24.75" hidden="1" customHeight="1">
      <c r="A357" s="238">
        <f t="shared" si="408"/>
        <v>222</v>
      </c>
      <c r="B357" s="365"/>
      <c r="C357" s="364"/>
      <c r="D357" s="281"/>
      <c r="E357" s="280"/>
      <c r="F357" s="281"/>
      <c r="G357" s="280"/>
      <c r="H357" s="281"/>
      <c r="I357" s="280"/>
      <c r="J357" s="281"/>
      <c r="K357" s="280"/>
      <c r="L357" s="281"/>
      <c r="M357" s="280"/>
      <c r="N357" s="281"/>
      <c r="O357" s="280"/>
      <c r="P357" s="281" t="str">
        <f t="shared" si="366"/>
        <v/>
      </c>
      <c r="Q357" s="280" t="str">
        <f t="shared" si="427"/>
        <v/>
      </c>
      <c r="R357" s="281" t="str">
        <f t="shared" si="367"/>
        <v/>
      </c>
      <c r="S357" s="280" t="str">
        <f t="shared" si="428"/>
        <v/>
      </c>
      <c r="T357" s="281" t="str">
        <f t="shared" si="368"/>
        <v/>
      </c>
      <c r="U357" s="280" t="str">
        <f t="shared" si="429"/>
        <v/>
      </c>
      <c r="V357" s="281" t="str">
        <f t="shared" si="369"/>
        <v/>
      </c>
      <c r="W357" s="280" t="str">
        <f t="shared" si="430"/>
        <v/>
      </c>
      <c r="X357" s="281" t="str">
        <f t="shared" si="370"/>
        <v/>
      </c>
      <c r="Y357" s="280" t="str">
        <f t="shared" si="431"/>
        <v/>
      </c>
      <c r="Z357" s="281" t="str">
        <f t="shared" si="371"/>
        <v/>
      </c>
      <c r="AA357" s="280" t="str">
        <f t="shared" si="432"/>
        <v/>
      </c>
      <c r="AB357" s="281" t="str">
        <f t="shared" si="372"/>
        <v/>
      </c>
      <c r="AC357" s="280" t="str">
        <f t="shared" si="433"/>
        <v/>
      </c>
      <c r="AD357" s="281" t="str">
        <f t="shared" si="373"/>
        <v/>
      </c>
      <c r="AE357" s="280" t="str">
        <f t="shared" si="434"/>
        <v/>
      </c>
      <c r="AF357" s="281" t="str">
        <f t="shared" si="374"/>
        <v/>
      </c>
      <c r="AG357" s="280" t="str">
        <f t="shared" si="435"/>
        <v/>
      </c>
      <c r="AH357" s="281" t="str">
        <f t="shared" si="375"/>
        <v/>
      </c>
      <c r="AI357" s="280" t="str">
        <f t="shared" si="436"/>
        <v/>
      </c>
      <c r="AJ357" s="281" t="str">
        <f t="shared" si="376"/>
        <v/>
      </c>
      <c r="AK357" s="280" t="str">
        <f t="shared" si="437"/>
        <v/>
      </c>
      <c r="AL357" s="281" t="str">
        <f t="shared" si="377"/>
        <v/>
      </c>
      <c r="AM357" s="280" t="str">
        <f t="shared" si="438"/>
        <v/>
      </c>
      <c r="AN357" s="281" t="str">
        <f t="shared" si="378"/>
        <v/>
      </c>
      <c r="AO357" s="280" t="str">
        <f t="shared" si="439"/>
        <v/>
      </c>
      <c r="AP357" s="281" t="str">
        <f t="shared" si="379"/>
        <v/>
      </c>
      <c r="AQ357" s="280" t="str">
        <f t="shared" si="440"/>
        <v/>
      </c>
      <c r="AR357" s="281" t="str">
        <f t="shared" si="380"/>
        <v/>
      </c>
      <c r="AS357" s="280" t="str">
        <f t="shared" si="441"/>
        <v/>
      </c>
      <c r="AT357" s="281" t="str">
        <f t="shared" si="381"/>
        <v/>
      </c>
      <c r="AU357" s="280" t="str">
        <f t="shared" si="442"/>
        <v/>
      </c>
      <c r="AV357" s="281" t="str">
        <f t="shared" si="382"/>
        <v/>
      </c>
      <c r="AW357" s="280" t="str">
        <f t="shared" si="443"/>
        <v/>
      </c>
      <c r="AX357" s="281" t="str">
        <f t="shared" si="383"/>
        <v/>
      </c>
      <c r="AY357" s="280" t="str">
        <f t="shared" si="444"/>
        <v/>
      </c>
      <c r="AZ357" s="281" t="str">
        <f t="shared" si="384"/>
        <v/>
      </c>
      <c r="BA357" s="280" t="str">
        <f t="shared" si="445"/>
        <v/>
      </c>
      <c r="BB357" s="281" t="str">
        <f t="shared" si="385"/>
        <v/>
      </c>
      <c r="BC357" s="280" t="str">
        <f t="shared" si="446"/>
        <v/>
      </c>
      <c r="BD357" s="281" t="str">
        <f t="shared" si="386"/>
        <v/>
      </c>
      <c r="BE357" s="280" t="str">
        <f t="shared" si="447"/>
        <v/>
      </c>
    </row>
    <row r="358" spans="1:57" ht="24.75" hidden="1" customHeight="1">
      <c r="A358" s="238">
        <f t="shared" si="408"/>
        <v>223</v>
      </c>
      <c r="B358" s="365"/>
      <c r="C358" s="364"/>
      <c r="D358" s="281"/>
      <c r="E358" s="280"/>
      <c r="F358" s="281"/>
      <c r="G358" s="280"/>
      <c r="H358" s="281"/>
      <c r="I358" s="280"/>
      <c r="J358" s="281"/>
      <c r="K358" s="280"/>
      <c r="L358" s="281"/>
      <c r="M358" s="280"/>
      <c r="N358" s="281"/>
      <c r="O358" s="280"/>
      <c r="P358" s="281" t="str">
        <f t="shared" si="366"/>
        <v/>
      </c>
      <c r="Q358" s="280" t="str">
        <f t="shared" si="427"/>
        <v/>
      </c>
      <c r="R358" s="281" t="str">
        <f t="shared" si="367"/>
        <v/>
      </c>
      <c r="S358" s="280" t="str">
        <f t="shared" si="428"/>
        <v/>
      </c>
      <c r="T358" s="281" t="str">
        <f t="shared" si="368"/>
        <v/>
      </c>
      <c r="U358" s="280" t="str">
        <f t="shared" si="429"/>
        <v/>
      </c>
      <c r="V358" s="281" t="str">
        <f t="shared" si="369"/>
        <v/>
      </c>
      <c r="W358" s="280" t="str">
        <f t="shared" si="430"/>
        <v/>
      </c>
      <c r="X358" s="281" t="str">
        <f t="shared" si="370"/>
        <v/>
      </c>
      <c r="Y358" s="280" t="str">
        <f t="shared" si="431"/>
        <v/>
      </c>
      <c r="Z358" s="281" t="str">
        <f t="shared" si="371"/>
        <v/>
      </c>
      <c r="AA358" s="280" t="str">
        <f t="shared" si="432"/>
        <v/>
      </c>
      <c r="AB358" s="281" t="str">
        <f t="shared" si="372"/>
        <v/>
      </c>
      <c r="AC358" s="280" t="str">
        <f t="shared" si="433"/>
        <v/>
      </c>
      <c r="AD358" s="281" t="str">
        <f t="shared" si="373"/>
        <v/>
      </c>
      <c r="AE358" s="280" t="str">
        <f t="shared" si="434"/>
        <v/>
      </c>
      <c r="AF358" s="281" t="str">
        <f t="shared" si="374"/>
        <v/>
      </c>
      <c r="AG358" s="280" t="str">
        <f t="shared" si="435"/>
        <v/>
      </c>
      <c r="AH358" s="281" t="str">
        <f t="shared" si="375"/>
        <v/>
      </c>
      <c r="AI358" s="280" t="str">
        <f t="shared" si="436"/>
        <v/>
      </c>
      <c r="AJ358" s="281" t="str">
        <f t="shared" si="376"/>
        <v/>
      </c>
      <c r="AK358" s="280" t="str">
        <f t="shared" si="437"/>
        <v/>
      </c>
      <c r="AL358" s="281" t="str">
        <f t="shared" si="377"/>
        <v/>
      </c>
      <c r="AM358" s="280" t="str">
        <f t="shared" si="438"/>
        <v/>
      </c>
      <c r="AN358" s="281" t="str">
        <f t="shared" si="378"/>
        <v/>
      </c>
      <c r="AO358" s="280" t="str">
        <f t="shared" si="439"/>
        <v/>
      </c>
      <c r="AP358" s="281" t="str">
        <f t="shared" si="379"/>
        <v/>
      </c>
      <c r="AQ358" s="280" t="str">
        <f t="shared" si="440"/>
        <v/>
      </c>
      <c r="AR358" s="281" t="str">
        <f t="shared" si="380"/>
        <v/>
      </c>
      <c r="AS358" s="280" t="str">
        <f t="shared" si="441"/>
        <v/>
      </c>
      <c r="AT358" s="281" t="str">
        <f t="shared" si="381"/>
        <v/>
      </c>
      <c r="AU358" s="280" t="str">
        <f t="shared" si="442"/>
        <v/>
      </c>
      <c r="AV358" s="281" t="str">
        <f t="shared" si="382"/>
        <v/>
      </c>
      <c r="AW358" s="280" t="str">
        <f t="shared" si="443"/>
        <v/>
      </c>
      <c r="AX358" s="281" t="str">
        <f t="shared" si="383"/>
        <v/>
      </c>
      <c r="AY358" s="280" t="str">
        <f t="shared" si="444"/>
        <v/>
      </c>
      <c r="AZ358" s="281" t="str">
        <f t="shared" si="384"/>
        <v/>
      </c>
      <c r="BA358" s="280" t="str">
        <f t="shared" si="445"/>
        <v/>
      </c>
      <c r="BB358" s="281" t="str">
        <f t="shared" si="385"/>
        <v/>
      </c>
      <c r="BC358" s="280" t="str">
        <f t="shared" si="446"/>
        <v/>
      </c>
      <c r="BD358" s="281" t="str">
        <f t="shared" si="386"/>
        <v/>
      </c>
      <c r="BE358" s="280" t="str">
        <f t="shared" si="447"/>
        <v/>
      </c>
    </row>
    <row r="359" spans="1:57" ht="24.75" hidden="1" customHeight="1">
      <c r="A359" s="238">
        <f t="shared" si="408"/>
        <v>224</v>
      </c>
      <c r="B359" s="365"/>
      <c r="C359" s="364"/>
      <c r="D359" s="281"/>
      <c r="E359" s="280"/>
      <c r="F359" s="281"/>
      <c r="G359" s="280"/>
      <c r="H359" s="281"/>
      <c r="I359" s="280"/>
      <c r="J359" s="281"/>
      <c r="K359" s="280"/>
      <c r="L359" s="281"/>
      <c r="M359" s="280"/>
      <c r="N359" s="281"/>
      <c r="O359" s="280"/>
      <c r="P359" s="281" t="str">
        <f t="shared" si="366"/>
        <v/>
      </c>
      <c r="Q359" s="280" t="str">
        <f t="shared" si="427"/>
        <v/>
      </c>
      <c r="R359" s="281" t="str">
        <f t="shared" si="367"/>
        <v/>
      </c>
      <c r="S359" s="280" t="str">
        <f t="shared" si="428"/>
        <v/>
      </c>
      <c r="T359" s="281" t="str">
        <f t="shared" si="368"/>
        <v/>
      </c>
      <c r="U359" s="280" t="str">
        <f t="shared" si="429"/>
        <v/>
      </c>
      <c r="V359" s="281" t="str">
        <f t="shared" si="369"/>
        <v/>
      </c>
      <c r="W359" s="280" t="str">
        <f t="shared" si="430"/>
        <v/>
      </c>
      <c r="X359" s="281" t="str">
        <f t="shared" si="370"/>
        <v/>
      </c>
      <c r="Y359" s="280" t="str">
        <f t="shared" si="431"/>
        <v/>
      </c>
      <c r="Z359" s="281" t="str">
        <f t="shared" si="371"/>
        <v/>
      </c>
      <c r="AA359" s="280" t="str">
        <f t="shared" si="432"/>
        <v/>
      </c>
      <c r="AB359" s="281" t="str">
        <f t="shared" si="372"/>
        <v/>
      </c>
      <c r="AC359" s="280" t="str">
        <f t="shared" si="433"/>
        <v/>
      </c>
      <c r="AD359" s="281" t="str">
        <f t="shared" si="373"/>
        <v/>
      </c>
      <c r="AE359" s="280" t="str">
        <f t="shared" si="434"/>
        <v/>
      </c>
      <c r="AF359" s="281" t="str">
        <f t="shared" si="374"/>
        <v/>
      </c>
      <c r="AG359" s="280" t="str">
        <f t="shared" si="435"/>
        <v/>
      </c>
      <c r="AH359" s="281" t="str">
        <f t="shared" si="375"/>
        <v/>
      </c>
      <c r="AI359" s="280" t="str">
        <f t="shared" si="436"/>
        <v/>
      </c>
      <c r="AJ359" s="281" t="str">
        <f t="shared" si="376"/>
        <v/>
      </c>
      <c r="AK359" s="280" t="str">
        <f t="shared" si="437"/>
        <v/>
      </c>
      <c r="AL359" s="281" t="str">
        <f t="shared" si="377"/>
        <v/>
      </c>
      <c r="AM359" s="280" t="str">
        <f t="shared" si="438"/>
        <v/>
      </c>
      <c r="AN359" s="281" t="str">
        <f t="shared" si="378"/>
        <v/>
      </c>
      <c r="AO359" s="280" t="str">
        <f t="shared" si="439"/>
        <v/>
      </c>
      <c r="AP359" s="281" t="str">
        <f t="shared" si="379"/>
        <v/>
      </c>
      <c r="AQ359" s="280" t="str">
        <f t="shared" si="440"/>
        <v/>
      </c>
      <c r="AR359" s="281" t="str">
        <f t="shared" si="380"/>
        <v/>
      </c>
      <c r="AS359" s="280" t="str">
        <f t="shared" si="441"/>
        <v/>
      </c>
      <c r="AT359" s="281" t="str">
        <f t="shared" si="381"/>
        <v/>
      </c>
      <c r="AU359" s="280" t="str">
        <f t="shared" si="442"/>
        <v/>
      </c>
      <c r="AV359" s="281" t="str">
        <f t="shared" si="382"/>
        <v/>
      </c>
      <c r="AW359" s="280" t="str">
        <f t="shared" si="443"/>
        <v/>
      </c>
      <c r="AX359" s="281" t="str">
        <f t="shared" si="383"/>
        <v/>
      </c>
      <c r="AY359" s="280" t="str">
        <f t="shared" si="444"/>
        <v/>
      </c>
      <c r="AZ359" s="281" t="str">
        <f t="shared" si="384"/>
        <v/>
      </c>
      <c r="BA359" s="280" t="str">
        <f t="shared" si="445"/>
        <v/>
      </c>
      <c r="BB359" s="281" t="str">
        <f t="shared" si="385"/>
        <v/>
      </c>
      <c r="BC359" s="280" t="str">
        <f t="shared" si="446"/>
        <v/>
      </c>
      <c r="BD359" s="281" t="str">
        <f t="shared" si="386"/>
        <v/>
      </c>
      <c r="BE359" s="280" t="str">
        <f t="shared" si="447"/>
        <v/>
      </c>
    </row>
    <row r="360" spans="1:57" ht="24.75" hidden="1" customHeight="1">
      <c r="A360" s="238">
        <f t="shared" si="408"/>
        <v>225</v>
      </c>
      <c r="B360" s="365"/>
      <c r="C360" s="364"/>
      <c r="D360" s="281"/>
      <c r="E360" s="280"/>
      <c r="F360" s="281"/>
      <c r="G360" s="280"/>
      <c r="H360" s="281"/>
      <c r="I360" s="280"/>
      <c r="J360" s="281"/>
      <c r="K360" s="280"/>
      <c r="L360" s="281"/>
      <c r="M360" s="280"/>
      <c r="N360" s="281"/>
      <c r="O360" s="280"/>
      <c r="P360" s="281" t="str">
        <f t="shared" si="366"/>
        <v/>
      </c>
      <c r="Q360" s="280" t="str">
        <f t="shared" si="427"/>
        <v/>
      </c>
      <c r="R360" s="281" t="str">
        <f t="shared" si="367"/>
        <v/>
      </c>
      <c r="S360" s="280" t="str">
        <f t="shared" si="428"/>
        <v/>
      </c>
      <c r="T360" s="281" t="str">
        <f t="shared" si="368"/>
        <v/>
      </c>
      <c r="U360" s="280" t="str">
        <f t="shared" si="429"/>
        <v/>
      </c>
      <c r="V360" s="281" t="str">
        <f t="shared" si="369"/>
        <v/>
      </c>
      <c r="W360" s="280" t="str">
        <f t="shared" si="430"/>
        <v/>
      </c>
      <c r="X360" s="281" t="str">
        <f t="shared" si="370"/>
        <v/>
      </c>
      <c r="Y360" s="280" t="str">
        <f t="shared" si="431"/>
        <v/>
      </c>
      <c r="Z360" s="281" t="str">
        <f t="shared" si="371"/>
        <v/>
      </c>
      <c r="AA360" s="280" t="str">
        <f t="shared" si="432"/>
        <v/>
      </c>
      <c r="AB360" s="281" t="str">
        <f t="shared" si="372"/>
        <v/>
      </c>
      <c r="AC360" s="280" t="str">
        <f t="shared" si="433"/>
        <v/>
      </c>
      <c r="AD360" s="281" t="str">
        <f t="shared" si="373"/>
        <v/>
      </c>
      <c r="AE360" s="280" t="str">
        <f t="shared" si="434"/>
        <v/>
      </c>
      <c r="AF360" s="281" t="str">
        <f t="shared" si="374"/>
        <v/>
      </c>
      <c r="AG360" s="280" t="str">
        <f t="shared" si="435"/>
        <v/>
      </c>
      <c r="AH360" s="281" t="str">
        <f t="shared" si="375"/>
        <v/>
      </c>
      <c r="AI360" s="280" t="str">
        <f t="shared" si="436"/>
        <v/>
      </c>
      <c r="AJ360" s="281" t="str">
        <f t="shared" si="376"/>
        <v/>
      </c>
      <c r="AK360" s="280" t="str">
        <f t="shared" si="437"/>
        <v/>
      </c>
      <c r="AL360" s="281" t="str">
        <f t="shared" si="377"/>
        <v/>
      </c>
      <c r="AM360" s="280" t="str">
        <f t="shared" si="438"/>
        <v/>
      </c>
      <c r="AN360" s="281" t="str">
        <f t="shared" si="378"/>
        <v/>
      </c>
      <c r="AO360" s="280" t="str">
        <f t="shared" si="439"/>
        <v/>
      </c>
      <c r="AP360" s="281" t="str">
        <f t="shared" si="379"/>
        <v/>
      </c>
      <c r="AQ360" s="280" t="str">
        <f t="shared" si="440"/>
        <v/>
      </c>
      <c r="AR360" s="281" t="str">
        <f t="shared" si="380"/>
        <v/>
      </c>
      <c r="AS360" s="280" t="str">
        <f t="shared" si="441"/>
        <v/>
      </c>
      <c r="AT360" s="281" t="str">
        <f t="shared" si="381"/>
        <v/>
      </c>
      <c r="AU360" s="280" t="str">
        <f t="shared" si="442"/>
        <v/>
      </c>
      <c r="AV360" s="281" t="str">
        <f t="shared" si="382"/>
        <v/>
      </c>
      <c r="AW360" s="280" t="str">
        <f t="shared" si="443"/>
        <v/>
      </c>
      <c r="AX360" s="281" t="str">
        <f t="shared" si="383"/>
        <v/>
      </c>
      <c r="AY360" s="280" t="str">
        <f t="shared" si="444"/>
        <v/>
      </c>
      <c r="AZ360" s="281" t="str">
        <f t="shared" si="384"/>
        <v/>
      </c>
      <c r="BA360" s="280" t="str">
        <f t="shared" si="445"/>
        <v/>
      </c>
      <c r="BB360" s="281" t="str">
        <f t="shared" si="385"/>
        <v/>
      </c>
      <c r="BC360" s="280" t="str">
        <f t="shared" si="446"/>
        <v/>
      </c>
      <c r="BD360" s="281" t="str">
        <f t="shared" si="386"/>
        <v/>
      </c>
      <c r="BE360" s="280" t="str">
        <f t="shared" si="447"/>
        <v/>
      </c>
    </row>
    <row r="361" spans="1:57" ht="24.75" hidden="1" customHeight="1">
      <c r="A361" s="238">
        <f t="shared" si="408"/>
        <v>226</v>
      </c>
      <c r="B361" s="365"/>
      <c r="C361" s="364"/>
      <c r="D361" s="281"/>
      <c r="E361" s="280"/>
      <c r="F361" s="281"/>
      <c r="G361" s="280"/>
      <c r="H361" s="281"/>
      <c r="I361" s="280"/>
      <c r="J361" s="281"/>
      <c r="K361" s="280"/>
      <c r="L361" s="281"/>
      <c r="M361" s="280"/>
      <c r="N361" s="281"/>
      <c r="O361" s="280"/>
      <c r="P361" s="281" t="str">
        <f t="shared" si="366"/>
        <v/>
      </c>
      <c r="Q361" s="280" t="str">
        <f t="shared" si="427"/>
        <v/>
      </c>
      <c r="R361" s="281" t="str">
        <f t="shared" si="367"/>
        <v/>
      </c>
      <c r="S361" s="280" t="str">
        <f t="shared" si="428"/>
        <v/>
      </c>
      <c r="T361" s="281" t="str">
        <f t="shared" si="368"/>
        <v/>
      </c>
      <c r="U361" s="280" t="str">
        <f t="shared" si="429"/>
        <v/>
      </c>
      <c r="V361" s="281" t="str">
        <f t="shared" si="369"/>
        <v/>
      </c>
      <c r="W361" s="280" t="str">
        <f t="shared" si="430"/>
        <v/>
      </c>
      <c r="X361" s="281" t="str">
        <f t="shared" si="370"/>
        <v/>
      </c>
      <c r="Y361" s="280" t="str">
        <f t="shared" si="431"/>
        <v/>
      </c>
      <c r="Z361" s="281" t="str">
        <f t="shared" si="371"/>
        <v/>
      </c>
      <c r="AA361" s="280" t="str">
        <f t="shared" si="432"/>
        <v/>
      </c>
      <c r="AB361" s="281" t="str">
        <f t="shared" si="372"/>
        <v/>
      </c>
      <c r="AC361" s="280" t="str">
        <f t="shared" si="433"/>
        <v/>
      </c>
      <c r="AD361" s="281" t="str">
        <f t="shared" si="373"/>
        <v/>
      </c>
      <c r="AE361" s="280" t="str">
        <f t="shared" si="434"/>
        <v/>
      </c>
      <c r="AF361" s="281" t="str">
        <f t="shared" si="374"/>
        <v/>
      </c>
      <c r="AG361" s="280" t="str">
        <f t="shared" si="435"/>
        <v/>
      </c>
      <c r="AH361" s="281" t="str">
        <f t="shared" si="375"/>
        <v/>
      </c>
      <c r="AI361" s="280" t="str">
        <f t="shared" si="436"/>
        <v/>
      </c>
      <c r="AJ361" s="281" t="str">
        <f t="shared" si="376"/>
        <v/>
      </c>
      <c r="AK361" s="280" t="str">
        <f t="shared" si="437"/>
        <v/>
      </c>
      <c r="AL361" s="281" t="str">
        <f t="shared" si="377"/>
        <v/>
      </c>
      <c r="AM361" s="280" t="str">
        <f t="shared" si="438"/>
        <v/>
      </c>
      <c r="AN361" s="281" t="str">
        <f t="shared" si="378"/>
        <v/>
      </c>
      <c r="AO361" s="280" t="str">
        <f t="shared" si="439"/>
        <v/>
      </c>
      <c r="AP361" s="281" t="str">
        <f t="shared" si="379"/>
        <v/>
      </c>
      <c r="AQ361" s="280" t="str">
        <f t="shared" si="440"/>
        <v/>
      </c>
      <c r="AR361" s="281" t="str">
        <f t="shared" si="380"/>
        <v/>
      </c>
      <c r="AS361" s="280" t="str">
        <f t="shared" si="441"/>
        <v/>
      </c>
      <c r="AT361" s="281" t="str">
        <f t="shared" si="381"/>
        <v/>
      </c>
      <c r="AU361" s="280" t="str">
        <f t="shared" si="442"/>
        <v/>
      </c>
      <c r="AV361" s="281" t="str">
        <f t="shared" si="382"/>
        <v/>
      </c>
      <c r="AW361" s="280" t="str">
        <f t="shared" si="443"/>
        <v/>
      </c>
      <c r="AX361" s="281" t="str">
        <f t="shared" si="383"/>
        <v/>
      </c>
      <c r="AY361" s="280" t="str">
        <f t="shared" si="444"/>
        <v/>
      </c>
      <c r="AZ361" s="281" t="str">
        <f t="shared" si="384"/>
        <v/>
      </c>
      <c r="BA361" s="280" t="str">
        <f t="shared" si="445"/>
        <v/>
      </c>
      <c r="BB361" s="281" t="str">
        <f t="shared" si="385"/>
        <v/>
      </c>
      <c r="BC361" s="280" t="str">
        <f t="shared" si="446"/>
        <v/>
      </c>
      <c r="BD361" s="281" t="str">
        <f t="shared" si="386"/>
        <v/>
      </c>
      <c r="BE361" s="280" t="str">
        <f t="shared" si="447"/>
        <v/>
      </c>
    </row>
    <row r="362" spans="1:57" ht="24.75" hidden="1" customHeight="1">
      <c r="A362" s="238">
        <f t="shared" si="408"/>
        <v>227</v>
      </c>
      <c r="B362" s="365"/>
      <c r="C362" s="364"/>
      <c r="D362" s="281"/>
      <c r="E362" s="280"/>
      <c r="F362" s="281"/>
      <c r="G362" s="280"/>
      <c r="H362" s="281"/>
      <c r="I362" s="280"/>
      <c r="J362" s="281"/>
      <c r="K362" s="280"/>
      <c r="L362" s="281"/>
      <c r="M362" s="280"/>
      <c r="N362" s="281"/>
      <c r="O362" s="280"/>
      <c r="P362" s="281" t="str">
        <f t="shared" si="366"/>
        <v/>
      </c>
      <c r="Q362" s="280" t="str">
        <f t="shared" si="427"/>
        <v/>
      </c>
      <c r="R362" s="281" t="str">
        <f t="shared" si="367"/>
        <v/>
      </c>
      <c r="S362" s="280" t="str">
        <f t="shared" si="428"/>
        <v/>
      </c>
      <c r="T362" s="281" t="str">
        <f t="shared" si="368"/>
        <v/>
      </c>
      <c r="U362" s="280" t="str">
        <f t="shared" si="429"/>
        <v/>
      </c>
      <c r="V362" s="281" t="str">
        <f t="shared" si="369"/>
        <v/>
      </c>
      <c r="W362" s="280" t="str">
        <f t="shared" si="430"/>
        <v/>
      </c>
      <c r="X362" s="281" t="str">
        <f t="shared" si="370"/>
        <v/>
      </c>
      <c r="Y362" s="280" t="str">
        <f t="shared" si="431"/>
        <v/>
      </c>
      <c r="Z362" s="281" t="str">
        <f t="shared" si="371"/>
        <v/>
      </c>
      <c r="AA362" s="280" t="str">
        <f t="shared" si="432"/>
        <v/>
      </c>
      <c r="AB362" s="281" t="str">
        <f t="shared" si="372"/>
        <v/>
      </c>
      <c r="AC362" s="280" t="str">
        <f t="shared" si="433"/>
        <v/>
      </c>
      <c r="AD362" s="281" t="str">
        <f t="shared" si="373"/>
        <v/>
      </c>
      <c r="AE362" s="280" t="str">
        <f t="shared" si="434"/>
        <v/>
      </c>
      <c r="AF362" s="281" t="str">
        <f t="shared" si="374"/>
        <v/>
      </c>
      <c r="AG362" s="280" t="str">
        <f t="shared" si="435"/>
        <v/>
      </c>
      <c r="AH362" s="281" t="str">
        <f t="shared" si="375"/>
        <v/>
      </c>
      <c r="AI362" s="280" t="str">
        <f t="shared" si="436"/>
        <v/>
      </c>
      <c r="AJ362" s="281" t="str">
        <f t="shared" si="376"/>
        <v/>
      </c>
      <c r="AK362" s="280" t="str">
        <f t="shared" si="437"/>
        <v/>
      </c>
      <c r="AL362" s="281" t="str">
        <f t="shared" si="377"/>
        <v/>
      </c>
      <c r="AM362" s="280" t="str">
        <f t="shared" si="438"/>
        <v/>
      </c>
      <c r="AN362" s="281" t="str">
        <f t="shared" si="378"/>
        <v/>
      </c>
      <c r="AO362" s="280" t="str">
        <f t="shared" si="439"/>
        <v/>
      </c>
      <c r="AP362" s="281" t="str">
        <f t="shared" si="379"/>
        <v/>
      </c>
      <c r="AQ362" s="280" t="str">
        <f t="shared" si="440"/>
        <v/>
      </c>
      <c r="AR362" s="281" t="str">
        <f t="shared" si="380"/>
        <v/>
      </c>
      <c r="AS362" s="280" t="str">
        <f t="shared" si="441"/>
        <v/>
      </c>
      <c r="AT362" s="281" t="str">
        <f t="shared" si="381"/>
        <v/>
      </c>
      <c r="AU362" s="280" t="str">
        <f t="shared" si="442"/>
        <v/>
      </c>
      <c r="AV362" s="281" t="str">
        <f t="shared" si="382"/>
        <v/>
      </c>
      <c r="AW362" s="280" t="str">
        <f t="shared" si="443"/>
        <v/>
      </c>
      <c r="AX362" s="281" t="str">
        <f t="shared" si="383"/>
        <v/>
      </c>
      <c r="AY362" s="280" t="str">
        <f t="shared" si="444"/>
        <v/>
      </c>
      <c r="AZ362" s="281" t="str">
        <f t="shared" si="384"/>
        <v/>
      </c>
      <c r="BA362" s="280" t="str">
        <f t="shared" si="445"/>
        <v/>
      </c>
      <c r="BB362" s="281" t="str">
        <f t="shared" si="385"/>
        <v/>
      </c>
      <c r="BC362" s="280" t="str">
        <f t="shared" si="446"/>
        <v/>
      </c>
      <c r="BD362" s="281" t="str">
        <f t="shared" si="386"/>
        <v/>
      </c>
      <c r="BE362" s="280" t="str">
        <f t="shared" si="447"/>
        <v/>
      </c>
    </row>
    <row r="363" spans="1:57" ht="24.75" hidden="1" customHeight="1">
      <c r="A363" s="238">
        <f t="shared" si="408"/>
        <v>228</v>
      </c>
      <c r="B363" s="365"/>
      <c r="C363" s="364"/>
      <c r="D363" s="281"/>
      <c r="E363" s="280"/>
      <c r="F363" s="281"/>
      <c r="G363" s="280"/>
      <c r="H363" s="281"/>
      <c r="I363" s="280"/>
      <c r="J363" s="281"/>
      <c r="K363" s="280"/>
      <c r="L363" s="281"/>
      <c r="M363" s="280"/>
      <c r="N363" s="281"/>
      <c r="O363" s="280"/>
      <c r="P363" s="281" t="str">
        <f t="shared" si="366"/>
        <v/>
      </c>
      <c r="Q363" s="280" t="str">
        <f t="shared" si="427"/>
        <v/>
      </c>
      <c r="R363" s="281" t="str">
        <f t="shared" si="367"/>
        <v/>
      </c>
      <c r="S363" s="280" t="str">
        <f t="shared" si="428"/>
        <v/>
      </c>
      <c r="T363" s="281" t="str">
        <f t="shared" si="368"/>
        <v/>
      </c>
      <c r="U363" s="280" t="str">
        <f t="shared" si="429"/>
        <v/>
      </c>
      <c r="V363" s="281" t="str">
        <f t="shared" si="369"/>
        <v/>
      </c>
      <c r="W363" s="280" t="str">
        <f t="shared" si="430"/>
        <v/>
      </c>
      <c r="X363" s="281" t="str">
        <f t="shared" si="370"/>
        <v/>
      </c>
      <c r="Y363" s="280" t="str">
        <f t="shared" si="431"/>
        <v/>
      </c>
      <c r="Z363" s="281" t="str">
        <f t="shared" si="371"/>
        <v/>
      </c>
      <c r="AA363" s="280" t="str">
        <f t="shared" si="432"/>
        <v/>
      </c>
      <c r="AB363" s="281" t="str">
        <f t="shared" si="372"/>
        <v/>
      </c>
      <c r="AC363" s="280" t="str">
        <f t="shared" si="433"/>
        <v/>
      </c>
      <c r="AD363" s="281" t="str">
        <f t="shared" si="373"/>
        <v/>
      </c>
      <c r="AE363" s="280" t="str">
        <f t="shared" si="434"/>
        <v/>
      </c>
      <c r="AF363" s="281" t="str">
        <f t="shared" si="374"/>
        <v/>
      </c>
      <c r="AG363" s="280" t="str">
        <f t="shared" si="435"/>
        <v/>
      </c>
      <c r="AH363" s="281" t="str">
        <f t="shared" si="375"/>
        <v/>
      </c>
      <c r="AI363" s="280" t="str">
        <f t="shared" si="436"/>
        <v/>
      </c>
      <c r="AJ363" s="281" t="str">
        <f t="shared" si="376"/>
        <v/>
      </c>
      <c r="AK363" s="280" t="str">
        <f t="shared" si="437"/>
        <v/>
      </c>
      <c r="AL363" s="281" t="str">
        <f t="shared" si="377"/>
        <v/>
      </c>
      <c r="AM363" s="280" t="str">
        <f t="shared" si="438"/>
        <v/>
      </c>
      <c r="AN363" s="281" t="str">
        <f t="shared" si="378"/>
        <v/>
      </c>
      <c r="AO363" s="280" t="str">
        <f t="shared" si="439"/>
        <v/>
      </c>
      <c r="AP363" s="281" t="str">
        <f t="shared" si="379"/>
        <v/>
      </c>
      <c r="AQ363" s="280" t="str">
        <f t="shared" si="440"/>
        <v/>
      </c>
      <c r="AR363" s="281" t="str">
        <f t="shared" si="380"/>
        <v/>
      </c>
      <c r="AS363" s="280" t="str">
        <f t="shared" si="441"/>
        <v/>
      </c>
      <c r="AT363" s="281" t="str">
        <f t="shared" si="381"/>
        <v/>
      </c>
      <c r="AU363" s="280" t="str">
        <f t="shared" si="442"/>
        <v/>
      </c>
      <c r="AV363" s="281" t="str">
        <f t="shared" si="382"/>
        <v/>
      </c>
      <c r="AW363" s="280" t="str">
        <f t="shared" si="443"/>
        <v/>
      </c>
      <c r="AX363" s="281" t="str">
        <f t="shared" si="383"/>
        <v/>
      </c>
      <c r="AY363" s="280" t="str">
        <f t="shared" si="444"/>
        <v/>
      </c>
      <c r="AZ363" s="281" t="str">
        <f t="shared" si="384"/>
        <v/>
      </c>
      <c r="BA363" s="280" t="str">
        <f t="shared" si="445"/>
        <v/>
      </c>
      <c r="BB363" s="281" t="str">
        <f t="shared" si="385"/>
        <v/>
      </c>
      <c r="BC363" s="280" t="str">
        <f t="shared" si="446"/>
        <v/>
      </c>
      <c r="BD363" s="281" t="str">
        <f t="shared" si="386"/>
        <v/>
      </c>
      <c r="BE363" s="280" t="str">
        <f t="shared" si="447"/>
        <v/>
      </c>
    </row>
    <row r="364" spans="1:57" ht="24.75" hidden="1" customHeight="1">
      <c r="A364" s="238">
        <f t="shared" si="408"/>
        <v>229</v>
      </c>
      <c r="B364" s="365"/>
      <c r="C364" s="364"/>
      <c r="D364" s="281"/>
      <c r="E364" s="280"/>
      <c r="F364" s="281"/>
      <c r="G364" s="280"/>
      <c r="H364" s="281"/>
      <c r="I364" s="280"/>
      <c r="J364" s="281"/>
      <c r="K364" s="280"/>
      <c r="L364" s="281"/>
      <c r="M364" s="280"/>
      <c r="N364" s="281"/>
      <c r="O364" s="280"/>
      <c r="P364" s="281" t="str">
        <f t="shared" si="366"/>
        <v/>
      </c>
      <c r="Q364" s="280" t="str">
        <f t="shared" si="427"/>
        <v/>
      </c>
      <c r="R364" s="281" t="str">
        <f t="shared" si="367"/>
        <v/>
      </c>
      <c r="S364" s="280" t="str">
        <f t="shared" si="428"/>
        <v/>
      </c>
      <c r="T364" s="281" t="str">
        <f t="shared" si="368"/>
        <v/>
      </c>
      <c r="U364" s="280" t="str">
        <f t="shared" si="429"/>
        <v/>
      </c>
      <c r="V364" s="281" t="str">
        <f t="shared" si="369"/>
        <v/>
      </c>
      <c r="W364" s="280" t="str">
        <f t="shared" si="430"/>
        <v/>
      </c>
      <c r="X364" s="281" t="str">
        <f t="shared" si="370"/>
        <v/>
      </c>
      <c r="Y364" s="280" t="str">
        <f t="shared" si="431"/>
        <v/>
      </c>
      <c r="Z364" s="281" t="str">
        <f t="shared" si="371"/>
        <v/>
      </c>
      <c r="AA364" s="280" t="str">
        <f t="shared" si="432"/>
        <v/>
      </c>
      <c r="AB364" s="281" t="str">
        <f t="shared" si="372"/>
        <v/>
      </c>
      <c r="AC364" s="280" t="str">
        <f t="shared" si="433"/>
        <v/>
      </c>
      <c r="AD364" s="281" t="str">
        <f t="shared" si="373"/>
        <v/>
      </c>
      <c r="AE364" s="280" t="str">
        <f t="shared" si="434"/>
        <v/>
      </c>
      <c r="AF364" s="281" t="str">
        <f t="shared" si="374"/>
        <v/>
      </c>
      <c r="AG364" s="280" t="str">
        <f t="shared" si="435"/>
        <v/>
      </c>
      <c r="AH364" s="281" t="str">
        <f t="shared" si="375"/>
        <v/>
      </c>
      <c r="AI364" s="280" t="str">
        <f t="shared" si="436"/>
        <v/>
      </c>
      <c r="AJ364" s="281" t="str">
        <f t="shared" si="376"/>
        <v/>
      </c>
      <c r="AK364" s="280" t="str">
        <f t="shared" si="437"/>
        <v/>
      </c>
      <c r="AL364" s="281" t="str">
        <f t="shared" si="377"/>
        <v/>
      </c>
      <c r="AM364" s="280" t="str">
        <f t="shared" si="438"/>
        <v/>
      </c>
      <c r="AN364" s="281" t="str">
        <f t="shared" si="378"/>
        <v/>
      </c>
      <c r="AO364" s="280" t="str">
        <f t="shared" si="439"/>
        <v/>
      </c>
      <c r="AP364" s="281" t="str">
        <f t="shared" si="379"/>
        <v/>
      </c>
      <c r="AQ364" s="280" t="str">
        <f t="shared" si="440"/>
        <v/>
      </c>
      <c r="AR364" s="281" t="str">
        <f t="shared" si="380"/>
        <v/>
      </c>
      <c r="AS364" s="280" t="str">
        <f t="shared" si="441"/>
        <v/>
      </c>
      <c r="AT364" s="281" t="str">
        <f t="shared" si="381"/>
        <v/>
      </c>
      <c r="AU364" s="280" t="str">
        <f t="shared" si="442"/>
        <v/>
      </c>
      <c r="AV364" s="281" t="str">
        <f t="shared" si="382"/>
        <v/>
      </c>
      <c r="AW364" s="280" t="str">
        <f t="shared" si="443"/>
        <v/>
      </c>
      <c r="AX364" s="281" t="str">
        <f t="shared" si="383"/>
        <v/>
      </c>
      <c r="AY364" s="280" t="str">
        <f t="shared" si="444"/>
        <v/>
      </c>
      <c r="AZ364" s="281" t="str">
        <f t="shared" si="384"/>
        <v/>
      </c>
      <c r="BA364" s="280" t="str">
        <f t="shared" si="445"/>
        <v/>
      </c>
      <c r="BB364" s="281" t="str">
        <f t="shared" si="385"/>
        <v/>
      </c>
      <c r="BC364" s="280" t="str">
        <f t="shared" si="446"/>
        <v/>
      </c>
      <c r="BD364" s="281" t="str">
        <f t="shared" si="386"/>
        <v/>
      </c>
      <c r="BE364" s="280" t="str">
        <f t="shared" si="447"/>
        <v/>
      </c>
    </row>
    <row r="365" spans="1:57" ht="24.75" hidden="1" customHeight="1">
      <c r="A365" s="238">
        <f t="shared" si="408"/>
        <v>230</v>
      </c>
      <c r="B365" s="365"/>
      <c r="C365" s="364"/>
      <c r="D365" s="281"/>
      <c r="E365" s="280"/>
      <c r="F365" s="281"/>
      <c r="G365" s="280"/>
      <c r="H365" s="281"/>
      <c r="I365" s="280"/>
      <c r="J365" s="281"/>
      <c r="K365" s="280"/>
      <c r="L365" s="281"/>
      <c r="M365" s="280"/>
      <c r="N365" s="281"/>
      <c r="O365" s="280"/>
      <c r="P365" s="281" t="str">
        <f t="shared" si="366"/>
        <v/>
      </c>
      <c r="Q365" s="280" t="str">
        <f t="shared" si="427"/>
        <v/>
      </c>
      <c r="R365" s="281" t="str">
        <f t="shared" si="367"/>
        <v/>
      </c>
      <c r="S365" s="280" t="str">
        <f t="shared" si="428"/>
        <v/>
      </c>
      <c r="T365" s="281" t="str">
        <f t="shared" si="368"/>
        <v/>
      </c>
      <c r="U365" s="280" t="str">
        <f t="shared" si="429"/>
        <v/>
      </c>
      <c r="V365" s="281" t="str">
        <f t="shared" si="369"/>
        <v/>
      </c>
      <c r="W365" s="280" t="str">
        <f t="shared" si="430"/>
        <v/>
      </c>
      <c r="X365" s="281" t="str">
        <f t="shared" si="370"/>
        <v/>
      </c>
      <c r="Y365" s="280" t="str">
        <f t="shared" si="431"/>
        <v/>
      </c>
      <c r="Z365" s="281" t="str">
        <f t="shared" si="371"/>
        <v/>
      </c>
      <c r="AA365" s="280" t="str">
        <f t="shared" si="432"/>
        <v/>
      </c>
      <c r="AB365" s="281" t="str">
        <f t="shared" si="372"/>
        <v/>
      </c>
      <c r="AC365" s="280" t="str">
        <f t="shared" si="433"/>
        <v/>
      </c>
      <c r="AD365" s="281" t="str">
        <f t="shared" si="373"/>
        <v/>
      </c>
      <c r="AE365" s="280" t="str">
        <f t="shared" si="434"/>
        <v/>
      </c>
      <c r="AF365" s="281" t="str">
        <f t="shared" si="374"/>
        <v/>
      </c>
      <c r="AG365" s="280" t="str">
        <f t="shared" si="435"/>
        <v/>
      </c>
      <c r="AH365" s="281" t="str">
        <f t="shared" si="375"/>
        <v/>
      </c>
      <c r="AI365" s="280" t="str">
        <f t="shared" si="436"/>
        <v/>
      </c>
      <c r="AJ365" s="281" t="str">
        <f t="shared" si="376"/>
        <v/>
      </c>
      <c r="AK365" s="280" t="str">
        <f t="shared" si="437"/>
        <v/>
      </c>
      <c r="AL365" s="281" t="str">
        <f t="shared" si="377"/>
        <v/>
      </c>
      <c r="AM365" s="280" t="str">
        <f t="shared" si="438"/>
        <v/>
      </c>
      <c r="AN365" s="281" t="str">
        <f t="shared" si="378"/>
        <v/>
      </c>
      <c r="AO365" s="280" t="str">
        <f t="shared" si="439"/>
        <v/>
      </c>
      <c r="AP365" s="281" t="str">
        <f t="shared" si="379"/>
        <v/>
      </c>
      <c r="AQ365" s="280" t="str">
        <f t="shared" si="440"/>
        <v/>
      </c>
      <c r="AR365" s="281" t="str">
        <f t="shared" si="380"/>
        <v/>
      </c>
      <c r="AS365" s="280" t="str">
        <f t="shared" si="441"/>
        <v/>
      </c>
      <c r="AT365" s="281" t="str">
        <f t="shared" si="381"/>
        <v/>
      </c>
      <c r="AU365" s="280" t="str">
        <f t="shared" si="442"/>
        <v/>
      </c>
      <c r="AV365" s="281" t="str">
        <f t="shared" si="382"/>
        <v/>
      </c>
      <c r="AW365" s="280" t="str">
        <f t="shared" si="443"/>
        <v/>
      </c>
      <c r="AX365" s="281" t="str">
        <f t="shared" si="383"/>
        <v/>
      </c>
      <c r="AY365" s="280" t="str">
        <f t="shared" si="444"/>
        <v/>
      </c>
      <c r="AZ365" s="281" t="str">
        <f t="shared" si="384"/>
        <v/>
      </c>
      <c r="BA365" s="280" t="str">
        <f t="shared" si="445"/>
        <v/>
      </c>
      <c r="BB365" s="281" t="str">
        <f t="shared" si="385"/>
        <v/>
      </c>
      <c r="BC365" s="280" t="str">
        <f t="shared" si="446"/>
        <v/>
      </c>
      <c r="BD365" s="281" t="str">
        <f t="shared" si="386"/>
        <v/>
      </c>
      <c r="BE365" s="280" t="str">
        <f t="shared" si="447"/>
        <v/>
      </c>
    </row>
    <row r="366" spans="1:57" ht="24.75" hidden="1" customHeight="1">
      <c r="A366" s="238">
        <f t="shared" si="408"/>
        <v>231</v>
      </c>
      <c r="B366" s="365"/>
      <c r="C366" s="364"/>
      <c r="D366" s="281"/>
      <c r="E366" s="280"/>
      <c r="F366" s="281"/>
      <c r="G366" s="280"/>
      <c r="H366" s="281"/>
      <c r="I366" s="280"/>
      <c r="J366" s="281"/>
      <c r="K366" s="280"/>
      <c r="L366" s="281"/>
      <c r="M366" s="280"/>
      <c r="N366" s="281"/>
      <c r="O366" s="280"/>
      <c r="P366" s="281" t="str">
        <f t="shared" si="366"/>
        <v/>
      </c>
      <c r="Q366" s="280" t="str">
        <f t="shared" si="427"/>
        <v/>
      </c>
      <c r="R366" s="281" t="str">
        <f t="shared" si="367"/>
        <v/>
      </c>
      <c r="S366" s="280" t="str">
        <f t="shared" si="428"/>
        <v/>
      </c>
      <c r="T366" s="281" t="str">
        <f t="shared" si="368"/>
        <v/>
      </c>
      <c r="U366" s="280" t="str">
        <f t="shared" si="429"/>
        <v/>
      </c>
      <c r="V366" s="281" t="str">
        <f t="shared" si="369"/>
        <v/>
      </c>
      <c r="W366" s="280" t="str">
        <f t="shared" si="430"/>
        <v/>
      </c>
      <c r="X366" s="281" t="str">
        <f t="shared" si="370"/>
        <v/>
      </c>
      <c r="Y366" s="280" t="str">
        <f t="shared" si="431"/>
        <v/>
      </c>
      <c r="Z366" s="281" t="str">
        <f t="shared" si="371"/>
        <v/>
      </c>
      <c r="AA366" s="280" t="str">
        <f t="shared" si="432"/>
        <v/>
      </c>
      <c r="AB366" s="281" t="str">
        <f t="shared" si="372"/>
        <v/>
      </c>
      <c r="AC366" s="280" t="str">
        <f t="shared" si="433"/>
        <v/>
      </c>
      <c r="AD366" s="281" t="str">
        <f t="shared" si="373"/>
        <v/>
      </c>
      <c r="AE366" s="280" t="str">
        <f t="shared" si="434"/>
        <v/>
      </c>
      <c r="AF366" s="281" t="str">
        <f t="shared" si="374"/>
        <v/>
      </c>
      <c r="AG366" s="280" t="str">
        <f t="shared" si="435"/>
        <v/>
      </c>
      <c r="AH366" s="281" t="str">
        <f t="shared" si="375"/>
        <v/>
      </c>
      <c r="AI366" s="280" t="str">
        <f t="shared" si="436"/>
        <v/>
      </c>
      <c r="AJ366" s="281" t="str">
        <f t="shared" si="376"/>
        <v/>
      </c>
      <c r="AK366" s="280" t="str">
        <f t="shared" si="437"/>
        <v/>
      </c>
      <c r="AL366" s="281" t="str">
        <f t="shared" si="377"/>
        <v/>
      </c>
      <c r="AM366" s="280" t="str">
        <f t="shared" si="438"/>
        <v/>
      </c>
      <c r="AN366" s="281" t="str">
        <f t="shared" si="378"/>
        <v/>
      </c>
      <c r="AO366" s="280" t="str">
        <f t="shared" si="439"/>
        <v/>
      </c>
      <c r="AP366" s="281" t="str">
        <f t="shared" si="379"/>
        <v/>
      </c>
      <c r="AQ366" s="280" t="str">
        <f t="shared" si="440"/>
        <v/>
      </c>
      <c r="AR366" s="281" t="str">
        <f t="shared" si="380"/>
        <v/>
      </c>
      <c r="AS366" s="280" t="str">
        <f t="shared" si="441"/>
        <v/>
      </c>
      <c r="AT366" s="281" t="str">
        <f t="shared" si="381"/>
        <v/>
      </c>
      <c r="AU366" s="280" t="str">
        <f t="shared" si="442"/>
        <v/>
      </c>
      <c r="AV366" s="281" t="str">
        <f t="shared" si="382"/>
        <v/>
      </c>
      <c r="AW366" s="280" t="str">
        <f t="shared" si="443"/>
        <v/>
      </c>
      <c r="AX366" s="281" t="str">
        <f t="shared" si="383"/>
        <v/>
      </c>
      <c r="AY366" s="280" t="str">
        <f t="shared" si="444"/>
        <v/>
      </c>
      <c r="AZ366" s="281" t="str">
        <f t="shared" si="384"/>
        <v/>
      </c>
      <c r="BA366" s="280" t="str">
        <f t="shared" si="445"/>
        <v/>
      </c>
      <c r="BB366" s="281" t="str">
        <f t="shared" si="385"/>
        <v/>
      </c>
      <c r="BC366" s="280" t="str">
        <f t="shared" si="446"/>
        <v/>
      </c>
      <c r="BD366" s="281" t="str">
        <f t="shared" si="386"/>
        <v/>
      </c>
      <c r="BE366" s="280" t="str">
        <f t="shared" si="447"/>
        <v/>
      </c>
    </row>
    <row r="367" spans="1:57" ht="24.75" hidden="1" customHeight="1">
      <c r="A367" s="238">
        <f t="shared" si="408"/>
        <v>232</v>
      </c>
      <c r="B367" s="365"/>
      <c r="C367" s="364"/>
      <c r="D367" s="281"/>
      <c r="E367" s="280"/>
      <c r="F367" s="281"/>
      <c r="G367" s="280"/>
      <c r="H367" s="281"/>
      <c r="I367" s="280"/>
      <c r="J367" s="281"/>
      <c r="K367" s="280"/>
      <c r="L367" s="281"/>
      <c r="M367" s="280"/>
      <c r="N367" s="281"/>
      <c r="O367" s="280"/>
      <c r="P367" s="281" t="str">
        <f t="shared" si="366"/>
        <v/>
      </c>
      <c r="Q367" s="280" t="str">
        <f t="shared" si="427"/>
        <v/>
      </c>
      <c r="R367" s="281" t="str">
        <f t="shared" si="367"/>
        <v/>
      </c>
      <c r="S367" s="280" t="str">
        <f t="shared" si="428"/>
        <v/>
      </c>
      <c r="T367" s="281" t="str">
        <f t="shared" si="368"/>
        <v/>
      </c>
      <c r="U367" s="280" t="str">
        <f t="shared" si="429"/>
        <v/>
      </c>
      <c r="V367" s="281" t="str">
        <f t="shared" si="369"/>
        <v/>
      </c>
      <c r="W367" s="280" t="str">
        <f t="shared" si="430"/>
        <v/>
      </c>
      <c r="X367" s="281" t="str">
        <f t="shared" si="370"/>
        <v/>
      </c>
      <c r="Y367" s="280" t="str">
        <f t="shared" si="431"/>
        <v/>
      </c>
      <c r="Z367" s="281" t="str">
        <f t="shared" si="371"/>
        <v/>
      </c>
      <c r="AA367" s="280" t="str">
        <f t="shared" si="432"/>
        <v/>
      </c>
      <c r="AB367" s="281" t="str">
        <f t="shared" si="372"/>
        <v/>
      </c>
      <c r="AC367" s="280" t="str">
        <f t="shared" si="433"/>
        <v/>
      </c>
      <c r="AD367" s="281" t="str">
        <f t="shared" si="373"/>
        <v/>
      </c>
      <c r="AE367" s="280" t="str">
        <f t="shared" si="434"/>
        <v/>
      </c>
      <c r="AF367" s="281" t="str">
        <f t="shared" si="374"/>
        <v/>
      </c>
      <c r="AG367" s="280" t="str">
        <f t="shared" si="435"/>
        <v/>
      </c>
      <c r="AH367" s="281" t="str">
        <f t="shared" si="375"/>
        <v/>
      </c>
      <c r="AI367" s="280" t="str">
        <f t="shared" si="436"/>
        <v/>
      </c>
      <c r="AJ367" s="281" t="str">
        <f t="shared" si="376"/>
        <v/>
      </c>
      <c r="AK367" s="280" t="str">
        <f t="shared" si="437"/>
        <v/>
      </c>
      <c r="AL367" s="281" t="str">
        <f t="shared" si="377"/>
        <v/>
      </c>
      <c r="AM367" s="280" t="str">
        <f t="shared" si="438"/>
        <v/>
      </c>
      <c r="AN367" s="281" t="str">
        <f t="shared" si="378"/>
        <v/>
      </c>
      <c r="AO367" s="280" t="str">
        <f t="shared" si="439"/>
        <v/>
      </c>
      <c r="AP367" s="281" t="str">
        <f t="shared" si="379"/>
        <v/>
      </c>
      <c r="AQ367" s="280" t="str">
        <f t="shared" si="440"/>
        <v/>
      </c>
      <c r="AR367" s="281" t="str">
        <f t="shared" si="380"/>
        <v/>
      </c>
      <c r="AS367" s="280" t="str">
        <f t="shared" si="441"/>
        <v/>
      </c>
      <c r="AT367" s="281" t="str">
        <f t="shared" si="381"/>
        <v/>
      </c>
      <c r="AU367" s="280" t="str">
        <f t="shared" si="442"/>
        <v/>
      </c>
      <c r="AV367" s="281" t="str">
        <f t="shared" si="382"/>
        <v/>
      </c>
      <c r="AW367" s="280" t="str">
        <f t="shared" si="443"/>
        <v/>
      </c>
      <c r="AX367" s="281" t="str">
        <f t="shared" si="383"/>
        <v/>
      </c>
      <c r="AY367" s="280" t="str">
        <f t="shared" si="444"/>
        <v/>
      </c>
      <c r="AZ367" s="281" t="str">
        <f t="shared" si="384"/>
        <v/>
      </c>
      <c r="BA367" s="280" t="str">
        <f t="shared" si="445"/>
        <v/>
      </c>
      <c r="BB367" s="281" t="str">
        <f t="shared" si="385"/>
        <v/>
      </c>
      <c r="BC367" s="280" t="str">
        <f t="shared" si="446"/>
        <v/>
      </c>
      <c r="BD367" s="281" t="str">
        <f t="shared" si="386"/>
        <v/>
      </c>
      <c r="BE367" s="280" t="str">
        <f t="shared" si="447"/>
        <v/>
      </c>
    </row>
    <row r="368" spans="1:57" ht="24.75" hidden="1" customHeight="1">
      <c r="A368" s="238">
        <f t="shared" si="408"/>
        <v>233</v>
      </c>
      <c r="B368" s="365"/>
      <c r="C368" s="364"/>
      <c r="D368" s="281"/>
      <c r="E368" s="280"/>
      <c r="F368" s="281"/>
      <c r="G368" s="280"/>
      <c r="H368" s="281"/>
      <c r="I368" s="280"/>
      <c r="J368" s="281"/>
      <c r="K368" s="280"/>
      <c r="L368" s="281"/>
      <c r="M368" s="280"/>
      <c r="N368" s="281"/>
      <c r="O368" s="280"/>
      <c r="P368" s="281" t="str">
        <f t="shared" si="366"/>
        <v/>
      </c>
      <c r="Q368" s="280" t="str">
        <f t="shared" si="427"/>
        <v/>
      </c>
      <c r="R368" s="281" t="str">
        <f t="shared" si="367"/>
        <v/>
      </c>
      <c r="S368" s="280" t="str">
        <f t="shared" si="428"/>
        <v/>
      </c>
      <c r="T368" s="281" t="str">
        <f t="shared" si="368"/>
        <v/>
      </c>
      <c r="U368" s="280" t="str">
        <f t="shared" si="429"/>
        <v/>
      </c>
      <c r="V368" s="281" t="str">
        <f t="shared" si="369"/>
        <v/>
      </c>
      <c r="W368" s="280" t="str">
        <f t="shared" si="430"/>
        <v/>
      </c>
      <c r="X368" s="281" t="str">
        <f t="shared" si="370"/>
        <v/>
      </c>
      <c r="Y368" s="280" t="str">
        <f t="shared" si="431"/>
        <v/>
      </c>
      <c r="Z368" s="281" t="str">
        <f t="shared" si="371"/>
        <v/>
      </c>
      <c r="AA368" s="280" t="str">
        <f t="shared" si="432"/>
        <v/>
      </c>
      <c r="AB368" s="281" t="str">
        <f t="shared" si="372"/>
        <v/>
      </c>
      <c r="AC368" s="280" t="str">
        <f t="shared" si="433"/>
        <v/>
      </c>
      <c r="AD368" s="281" t="str">
        <f t="shared" si="373"/>
        <v/>
      </c>
      <c r="AE368" s="280" t="str">
        <f t="shared" si="434"/>
        <v/>
      </c>
      <c r="AF368" s="281" t="str">
        <f t="shared" si="374"/>
        <v/>
      </c>
      <c r="AG368" s="280" t="str">
        <f t="shared" si="435"/>
        <v/>
      </c>
      <c r="AH368" s="281" t="str">
        <f t="shared" si="375"/>
        <v/>
      </c>
      <c r="AI368" s="280" t="str">
        <f t="shared" si="436"/>
        <v/>
      </c>
      <c r="AJ368" s="281" t="str">
        <f t="shared" si="376"/>
        <v/>
      </c>
      <c r="AK368" s="280" t="str">
        <f t="shared" si="437"/>
        <v/>
      </c>
      <c r="AL368" s="281" t="str">
        <f t="shared" si="377"/>
        <v/>
      </c>
      <c r="AM368" s="280" t="str">
        <f t="shared" si="438"/>
        <v/>
      </c>
      <c r="AN368" s="281" t="str">
        <f t="shared" si="378"/>
        <v/>
      </c>
      <c r="AO368" s="280" t="str">
        <f t="shared" si="439"/>
        <v/>
      </c>
      <c r="AP368" s="281" t="str">
        <f t="shared" si="379"/>
        <v/>
      </c>
      <c r="AQ368" s="280" t="str">
        <f t="shared" si="440"/>
        <v/>
      </c>
      <c r="AR368" s="281" t="str">
        <f t="shared" si="380"/>
        <v/>
      </c>
      <c r="AS368" s="280" t="str">
        <f t="shared" si="441"/>
        <v/>
      </c>
      <c r="AT368" s="281" t="str">
        <f t="shared" si="381"/>
        <v/>
      </c>
      <c r="AU368" s="280" t="str">
        <f t="shared" si="442"/>
        <v/>
      </c>
      <c r="AV368" s="281" t="str">
        <f t="shared" si="382"/>
        <v/>
      </c>
      <c r="AW368" s="280" t="str">
        <f t="shared" si="443"/>
        <v/>
      </c>
      <c r="AX368" s="281" t="str">
        <f t="shared" si="383"/>
        <v/>
      </c>
      <c r="AY368" s="280" t="str">
        <f t="shared" si="444"/>
        <v/>
      </c>
      <c r="AZ368" s="281" t="str">
        <f t="shared" si="384"/>
        <v/>
      </c>
      <c r="BA368" s="280" t="str">
        <f t="shared" si="445"/>
        <v/>
      </c>
      <c r="BB368" s="281" t="str">
        <f t="shared" si="385"/>
        <v/>
      </c>
      <c r="BC368" s="280" t="str">
        <f t="shared" si="446"/>
        <v/>
      </c>
      <c r="BD368" s="281" t="str">
        <f t="shared" si="386"/>
        <v/>
      </c>
      <c r="BE368" s="280" t="str">
        <f t="shared" si="447"/>
        <v/>
      </c>
    </row>
    <row r="369" spans="1:57" ht="24.75" hidden="1" customHeight="1">
      <c r="A369" s="238">
        <f t="shared" si="408"/>
        <v>234</v>
      </c>
      <c r="B369" s="365"/>
      <c r="C369" s="364"/>
      <c r="D369" s="281"/>
      <c r="E369" s="280"/>
      <c r="F369" s="281"/>
      <c r="G369" s="280"/>
      <c r="H369" s="281"/>
      <c r="I369" s="280"/>
      <c r="J369" s="281"/>
      <c r="K369" s="280"/>
      <c r="L369" s="281"/>
      <c r="M369" s="280"/>
      <c r="N369" s="281"/>
      <c r="O369" s="280"/>
      <c r="P369" s="281" t="str">
        <f t="shared" si="366"/>
        <v/>
      </c>
      <c r="Q369" s="280" t="str">
        <f t="shared" si="427"/>
        <v/>
      </c>
      <c r="R369" s="281" t="str">
        <f t="shared" si="367"/>
        <v/>
      </c>
      <c r="S369" s="280" t="str">
        <f t="shared" si="428"/>
        <v/>
      </c>
      <c r="T369" s="281" t="str">
        <f t="shared" si="368"/>
        <v/>
      </c>
      <c r="U369" s="280" t="str">
        <f t="shared" si="429"/>
        <v/>
      </c>
      <c r="V369" s="281" t="str">
        <f t="shared" si="369"/>
        <v/>
      </c>
      <c r="W369" s="280" t="str">
        <f t="shared" si="430"/>
        <v/>
      </c>
      <c r="X369" s="281" t="str">
        <f t="shared" si="370"/>
        <v/>
      </c>
      <c r="Y369" s="280" t="str">
        <f t="shared" si="431"/>
        <v/>
      </c>
      <c r="Z369" s="281" t="str">
        <f t="shared" si="371"/>
        <v/>
      </c>
      <c r="AA369" s="280" t="str">
        <f t="shared" si="432"/>
        <v/>
      </c>
      <c r="AB369" s="281" t="str">
        <f t="shared" si="372"/>
        <v/>
      </c>
      <c r="AC369" s="280" t="str">
        <f t="shared" si="433"/>
        <v/>
      </c>
      <c r="AD369" s="281" t="str">
        <f t="shared" si="373"/>
        <v/>
      </c>
      <c r="AE369" s="280" t="str">
        <f t="shared" si="434"/>
        <v/>
      </c>
      <c r="AF369" s="281" t="str">
        <f t="shared" si="374"/>
        <v/>
      </c>
      <c r="AG369" s="280" t="str">
        <f t="shared" si="435"/>
        <v/>
      </c>
      <c r="AH369" s="281" t="str">
        <f t="shared" si="375"/>
        <v/>
      </c>
      <c r="AI369" s="280" t="str">
        <f t="shared" si="436"/>
        <v/>
      </c>
      <c r="AJ369" s="281" t="str">
        <f t="shared" si="376"/>
        <v/>
      </c>
      <c r="AK369" s="280" t="str">
        <f t="shared" si="437"/>
        <v/>
      </c>
      <c r="AL369" s="281" t="str">
        <f t="shared" si="377"/>
        <v/>
      </c>
      <c r="AM369" s="280" t="str">
        <f t="shared" si="438"/>
        <v/>
      </c>
      <c r="AN369" s="281" t="str">
        <f t="shared" si="378"/>
        <v/>
      </c>
      <c r="AO369" s="280" t="str">
        <f t="shared" si="439"/>
        <v/>
      </c>
      <c r="AP369" s="281" t="str">
        <f t="shared" si="379"/>
        <v/>
      </c>
      <c r="AQ369" s="280" t="str">
        <f t="shared" si="440"/>
        <v/>
      </c>
      <c r="AR369" s="281" t="str">
        <f t="shared" si="380"/>
        <v/>
      </c>
      <c r="AS369" s="280" t="str">
        <f t="shared" si="441"/>
        <v/>
      </c>
      <c r="AT369" s="281" t="str">
        <f t="shared" si="381"/>
        <v/>
      </c>
      <c r="AU369" s="280" t="str">
        <f t="shared" si="442"/>
        <v/>
      </c>
      <c r="AV369" s="281" t="str">
        <f t="shared" si="382"/>
        <v/>
      </c>
      <c r="AW369" s="280" t="str">
        <f t="shared" si="443"/>
        <v/>
      </c>
      <c r="AX369" s="281" t="str">
        <f t="shared" si="383"/>
        <v/>
      </c>
      <c r="AY369" s="280" t="str">
        <f t="shared" si="444"/>
        <v/>
      </c>
      <c r="AZ369" s="281" t="str">
        <f t="shared" si="384"/>
        <v/>
      </c>
      <c r="BA369" s="280" t="str">
        <f t="shared" si="445"/>
        <v/>
      </c>
      <c r="BB369" s="281" t="str">
        <f t="shared" si="385"/>
        <v/>
      </c>
      <c r="BC369" s="280" t="str">
        <f t="shared" si="446"/>
        <v/>
      </c>
      <c r="BD369" s="281" t="str">
        <f t="shared" si="386"/>
        <v/>
      </c>
      <c r="BE369" s="280" t="str">
        <f t="shared" si="447"/>
        <v/>
      </c>
    </row>
    <row r="370" spans="1:57" ht="24.75" hidden="1" customHeight="1">
      <c r="A370" s="238">
        <f t="shared" si="408"/>
        <v>235</v>
      </c>
      <c r="B370" s="365"/>
      <c r="C370" s="364"/>
      <c r="D370" s="281"/>
      <c r="E370" s="280"/>
      <c r="F370" s="281"/>
      <c r="G370" s="280"/>
      <c r="H370" s="281"/>
      <c r="I370" s="280"/>
      <c r="J370" s="281"/>
      <c r="K370" s="280"/>
      <c r="L370" s="281"/>
      <c r="M370" s="280"/>
      <c r="N370" s="281"/>
      <c r="O370" s="280"/>
      <c r="P370" s="281" t="str">
        <f t="shared" si="366"/>
        <v/>
      </c>
      <c r="Q370" s="280" t="str">
        <f t="shared" si="427"/>
        <v/>
      </c>
      <c r="R370" s="281" t="str">
        <f t="shared" si="367"/>
        <v/>
      </c>
      <c r="S370" s="280" t="str">
        <f t="shared" si="428"/>
        <v/>
      </c>
      <c r="T370" s="281" t="str">
        <f t="shared" si="368"/>
        <v/>
      </c>
      <c r="U370" s="280" t="str">
        <f t="shared" si="429"/>
        <v/>
      </c>
      <c r="V370" s="281" t="str">
        <f t="shared" si="369"/>
        <v/>
      </c>
      <c r="W370" s="280" t="str">
        <f t="shared" si="430"/>
        <v/>
      </c>
      <c r="X370" s="281" t="str">
        <f t="shared" si="370"/>
        <v/>
      </c>
      <c r="Y370" s="280" t="str">
        <f t="shared" si="431"/>
        <v/>
      </c>
      <c r="Z370" s="281" t="str">
        <f t="shared" si="371"/>
        <v/>
      </c>
      <c r="AA370" s="280" t="str">
        <f t="shared" si="432"/>
        <v/>
      </c>
      <c r="AB370" s="281" t="str">
        <f t="shared" si="372"/>
        <v/>
      </c>
      <c r="AC370" s="280" t="str">
        <f t="shared" si="433"/>
        <v/>
      </c>
      <c r="AD370" s="281" t="str">
        <f t="shared" si="373"/>
        <v/>
      </c>
      <c r="AE370" s="280" t="str">
        <f t="shared" si="434"/>
        <v/>
      </c>
      <c r="AF370" s="281" t="str">
        <f t="shared" si="374"/>
        <v/>
      </c>
      <c r="AG370" s="280" t="str">
        <f t="shared" si="435"/>
        <v/>
      </c>
      <c r="AH370" s="281" t="str">
        <f t="shared" si="375"/>
        <v/>
      </c>
      <c r="AI370" s="280" t="str">
        <f t="shared" si="436"/>
        <v/>
      </c>
      <c r="AJ370" s="281" t="str">
        <f t="shared" si="376"/>
        <v/>
      </c>
      <c r="AK370" s="280" t="str">
        <f t="shared" si="437"/>
        <v/>
      </c>
      <c r="AL370" s="281" t="str">
        <f t="shared" si="377"/>
        <v/>
      </c>
      <c r="AM370" s="280" t="str">
        <f t="shared" si="438"/>
        <v/>
      </c>
      <c r="AN370" s="281" t="str">
        <f t="shared" si="378"/>
        <v/>
      </c>
      <c r="AO370" s="280" t="str">
        <f t="shared" si="439"/>
        <v/>
      </c>
      <c r="AP370" s="281" t="str">
        <f t="shared" si="379"/>
        <v/>
      </c>
      <c r="AQ370" s="280" t="str">
        <f t="shared" si="440"/>
        <v/>
      </c>
      <c r="AR370" s="281" t="str">
        <f t="shared" si="380"/>
        <v/>
      </c>
      <c r="AS370" s="280" t="str">
        <f t="shared" si="441"/>
        <v/>
      </c>
      <c r="AT370" s="281" t="str">
        <f t="shared" si="381"/>
        <v/>
      </c>
      <c r="AU370" s="280" t="str">
        <f t="shared" si="442"/>
        <v/>
      </c>
      <c r="AV370" s="281" t="str">
        <f t="shared" si="382"/>
        <v/>
      </c>
      <c r="AW370" s="280" t="str">
        <f t="shared" si="443"/>
        <v/>
      </c>
      <c r="AX370" s="281" t="str">
        <f t="shared" si="383"/>
        <v/>
      </c>
      <c r="AY370" s="280" t="str">
        <f t="shared" si="444"/>
        <v/>
      </c>
      <c r="AZ370" s="281" t="str">
        <f t="shared" si="384"/>
        <v/>
      </c>
      <c r="BA370" s="280" t="str">
        <f t="shared" si="445"/>
        <v/>
      </c>
      <c r="BB370" s="281" t="str">
        <f t="shared" si="385"/>
        <v/>
      </c>
      <c r="BC370" s="280" t="str">
        <f t="shared" si="446"/>
        <v/>
      </c>
      <c r="BD370" s="281" t="str">
        <f t="shared" si="386"/>
        <v/>
      </c>
      <c r="BE370" s="280" t="str">
        <f t="shared" si="447"/>
        <v/>
      </c>
    </row>
    <row r="371" spans="1:57" ht="24.75" hidden="1" customHeight="1">
      <c r="A371" s="238">
        <f t="shared" si="408"/>
        <v>236</v>
      </c>
      <c r="B371" s="365"/>
      <c r="C371" s="364"/>
      <c r="D371" s="281"/>
      <c r="E371" s="280"/>
      <c r="F371" s="281"/>
      <c r="G371" s="280"/>
      <c r="H371" s="281"/>
      <c r="I371" s="280"/>
      <c r="J371" s="281"/>
      <c r="K371" s="280"/>
      <c r="L371" s="281"/>
      <c r="M371" s="280"/>
      <c r="N371" s="281"/>
      <c r="O371" s="280"/>
      <c r="P371" s="281" t="str">
        <f t="shared" si="366"/>
        <v/>
      </c>
      <c r="Q371" s="280" t="str">
        <f t="shared" si="427"/>
        <v/>
      </c>
      <c r="R371" s="281" t="str">
        <f t="shared" si="367"/>
        <v/>
      </c>
      <c r="S371" s="280" t="str">
        <f t="shared" si="428"/>
        <v/>
      </c>
      <c r="T371" s="281" t="str">
        <f t="shared" si="368"/>
        <v/>
      </c>
      <c r="U371" s="280" t="str">
        <f t="shared" si="429"/>
        <v/>
      </c>
      <c r="V371" s="281" t="str">
        <f t="shared" si="369"/>
        <v/>
      </c>
      <c r="W371" s="280" t="str">
        <f t="shared" si="430"/>
        <v/>
      </c>
      <c r="X371" s="281" t="str">
        <f t="shared" si="370"/>
        <v/>
      </c>
      <c r="Y371" s="280" t="str">
        <f t="shared" si="431"/>
        <v/>
      </c>
      <c r="Z371" s="281" t="str">
        <f t="shared" si="371"/>
        <v/>
      </c>
      <c r="AA371" s="280" t="str">
        <f t="shared" si="432"/>
        <v/>
      </c>
      <c r="AB371" s="281" t="str">
        <f t="shared" si="372"/>
        <v/>
      </c>
      <c r="AC371" s="280" t="str">
        <f t="shared" si="433"/>
        <v/>
      </c>
      <c r="AD371" s="281" t="str">
        <f t="shared" si="373"/>
        <v/>
      </c>
      <c r="AE371" s="280" t="str">
        <f t="shared" si="434"/>
        <v/>
      </c>
      <c r="AF371" s="281" t="str">
        <f t="shared" si="374"/>
        <v/>
      </c>
      <c r="AG371" s="280" t="str">
        <f t="shared" si="435"/>
        <v/>
      </c>
      <c r="AH371" s="281" t="str">
        <f t="shared" si="375"/>
        <v/>
      </c>
      <c r="AI371" s="280" t="str">
        <f t="shared" si="436"/>
        <v/>
      </c>
      <c r="AJ371" s="281" t="str">
        <f t="shared" si="376"/>
        <v/>
      </c>
      <c r="AK371" s="280" t="str">
        <f t="shared" si="437"/>
        <v/>
      </c>
      <c r="AL371" s="281" t="str">
        <f t="shared" si="377"/>
        <v/>
      </c>
      <c r="AM371" s="280" t="str">
        <f t="shared" si="438"/>
        <v/>
      </c>
      <c r="AN371" s="281" t="str">
        <f t="shared" si="378"/>
        <v/>
      </c>
      <c r="AO371" s="280" t="str">
        <f t="shared" si="439"/>
        <v/>
      </c>
      <c r="AP371" s="281" t="str">
        <f t="shared" si="379"/>
        <v/>
      </c>
      <c r="AQ371" s="280" t="str">
        <f t="shared" si="440"/>
        <v/>
      </c>
      <c r="AR371" s="281" t="str">
        <f t="shared" si="380"/>
        <v/>
      </c>
      <c r="AS371" s="280" t="str">
        <f t="shared" si="441"/>
        <v/>
      </c>
      <c r="AT371" s="281" t="str">
        <f t="shared" si="381"/>
        <v/>
      </c>
      <c r="AU371" s="280" t="str">
        <f t="shared" si="442"/>
        <v/>
      </c>
      <c r="AV371" s="281" t="str">
        <f t="shared" si="382"/>
        <v/>
      </c>
      <c r="AW371" s="280" t="str">
        <f t="shared" si="443"/>
        <v/>
      </c>
      <c r="AX371" s="281" t="str">
        <f t="shared" si="383"/>
        <v/>
      </c>
      <c r="AY371" s="280" t="str">
        <f t="shared" si="444"/>
        <v/>
      </c>
      <c r="AZ371" s="281" t="str">
        <f t="shared" si="384"/>
        <v/>
      </c>
      <c r="BA371" s="280" t="str">
        <f t="shared" si="445"/>
        <v/>
      </c>
      <c r="BB371" s="281" t="str">
        <f t="shared" si="385"/>
        <v/>
      </c>
      <c r="BC371" s="280" t="str">
        <f t="shared" si="446"/>
        <v/>
      </c>
      <c r="BD371" s="281" t="str">
        <f t="shared" si="386"/>
        <v/>
      </c>
      <c r="BE371" s="280" t="str">
        <f t="shared" si="447"/>
        <v/>
      </c>
    </row>
    <row r="372" spans="1:57" ht="24.75" hidden="1" customHeight="1">
      <c r="A372" s="238">
        <f t="shared" si="408"/>
        <v>237</v>
      </c>
      <c r="B372" s="365"/>
      <c r="C372" s="364"/>
      <c r="D372" s="281"/>
      <c r="E372" s="280"/>
      <c r="F372" s="281"/>
      <c r="G372" s="280"/>
      <c r="H372" s="281"/>
      <c r="I372" s="280"/>
      <c r="J372" s="281"/>
      <c r="K372" s="280"/>
      <c r="L372" s="281"/>
      <c r="M372" s="280"/>
      <c r="N372" s="281"/>
      <c r="O372" s="280"/>
      <c r="P372" s="281" t="str">
        <f t="shared" si="366"/>
        <v/>
      </c>
      <c r="Q372" s="280" t="str">
        <f t="shared" si="427"/>
        <v/>
      </c>
      <c r="R372" s="281" t="str">
        <f t="shared" si="367"/>
        <v/>
      </c>
      <c r="S372" s="280" t="str">
        <f t="shared" si="428"/>
        <v/>
      </c>
      <c r="T372" s="281" t="str">
        <f t="shared" si="368"/>
        <v/>
      </c>
      <c r="U372" s="280" t="str">
        <f t="shared" si="429"/>
        <v/>
      </c>
      <c r="V372" s="281" t="str">
        <f t="shared" si="369"/>
        <v/>
      </c>
      <c r="W372" s="280" t="str">
        <f t="shared" si="430"/>
        <v/>
      </c>
      <c r="X372" s="281" t="str">
        <f t="shared" si="370"/>
        <v/>
      </c>
      <c r="Y372" s="280" t="str">
        <f t="shared" si="431"/>
        <v/>
      </c>
      <c r="Z372" s="281" t="str">
        <f t="shared" si="371"/>
        <v/>
      </c>
      <c r="AA372" s="280" t="str">
        <f t="shared" si="432"/>
        <v/>
      </c>
      <c r="AB372" s="281" t="str">
        <f t="shared" si="372"/>
        <v/>
      </c>
      <c r="AC372" s="280" t="str">
        <f t="shared" si="433"/>
        <v/>
      </c>
      <c r="AD372" s="281" t="str">
        <f t="shared" si="373"/>
        <v/>
      </c>
      <c r="AE372" s="280" t="str">
        <f t="shared" si="434"/>
        <v/>
      </c>
      <c r="AF372" s="281" t="str">
        <f t="shared" si="374"/>
        <v/>
      </c>
      <c r="AG372" s="280" t="str">
        <f t="shared" si="435"/>
        <v/>
      </c>
      <c r="AH372" s="281" t="str">
        <f t="shared" si="375"/>
        <v/>
      </c>
      <c r="AI372" s="280" t="str">
        <f t="shared" si="436"/>
        <v/>
      </c>
      <c r="AJ372" s="281" t="str">
        <f t="shared" si="376"/>
        <v/>
      </c>
      <c r="AK372" s="280" t="str">
        <f t="shared" si="437"/>
        <v/>
      </c>
      <c r="AL372" s="281" t="str">
        <f t="shared" si="377"/>
        <v/>
      </c>
      <c r="AM372" s="280" t="str">
        <f t="shared" si="438"/>
        <v/>
      </c>
      <c r="AN372" s="281" t="str">
        <f t="shared" si="378"/>
        <v/>
      </c>
      <c r="AO372" s="280" t="str">
        <f t="shared" si="439"/>
        <v/>
      </c>
      <c r="AP372" s="281" t="str">
        <f t="shared" si="379"/>
        <v/>
      </c>
      <c r="AQ372" s="280" t="str">
        <f t="shared" si="440"/>
        <v/>
      </c>
      <c r="AR372" s="281" t="str">
        <f t="shared" si="380"/>
        <v/>
      </c>
      <c r="AS372" s="280" t="str">
        <f t="shared" si="441"/>
        <v/>
      </c>
      <c r="AT372" s="281" t="str">
        <f t="shared" si="381"/>
        <v/>
      </c>
      <c r="AU372" s="280" t="str">
        <f t="shared" si="442"/>
        <v/>
      </c>
      <c r="AV372" s="281" t="str">
        <f t="shared" si="382"/>
        <v/>
      </c>
      <c r="AW372" s="280" t="str">
        <f t="shared" si="443"/>
        <v/>
      </c>
      <c r="AX372" s="281" t="str">
        <f t="shared" si="383"/>
        <v/>
      </c>
      <c r="AY372" s="280" t="str">
        <f t="shared" si="444"/>
        <v/>
      </c>
      <c r="AZ372" s="281" t="str">
        <f t="shared" si="384"/>
        <v/>
      </c>
      <c r="BA372" s="280" t="str">
        <f t="shared" si="445"/>
        <v/>
      </c>
      <c r="BB372" s="281" t="str">
        <f t="shared" si="385"/>
        <v/>
      </c>
      <c r="BC372" s="280" t="str">
        <f t="shared" si="446"/>
        <v/>
      </c>
      <c r="BD372" s="281" t="str">
        <f t="shared" si="386"/>
        <v/>
      </c>
      <c r="BE372" s="280" t="str">
        <f t="shared" si="447"/>
        <v/>
      </c>
    </row>
    <row r="373" spans="1:57" ht="24.75" hidden="1" customHeight="1">
      <c r="A373" s="238">
        <f t="shared" si="408"/>
        <v>238</v>
      </c>
      <c r="B373" s="365"/>
      <c r="C373" s="364"/>
      <c r="D373" s="281"/>
      <c r="E373" s="280"/>
      <c r="F373" s="281"/>
      <c r="G373" s="280"/>
      <c r="H373" s="281"/>
      <c r="I373" s="280"/>
      <c r="J373" s="281"/>
      <c r="K373" s="280"/>
      <c r="L373" s="281"/>
      <c r="M373" s="280"/>
      <c r="N373" s="281"/>
      <c r="O373" s="280"/>
      <c r="P373" s="281" t="str">
        <f t="shared" si="366"/>
        <v/>
      </c>
      <c r="Q373" s="280" t="str">
        <f t="shared" si="427"/>
        <v/>
      </c>
      <c r="R373" s="281" t="str">
        <f t="shared" si="367"/>
        <v/>
      </c>
      <c r="S373" s="280" t="str">
        <f t="shared" si="428"/>
        <v/>
      </c>
      <c r="T373" s="281" t="str">
        <f t="shared" si="368"/>
        <v/>
      </c>
      <c r="U373" s="280" t="str">
        <f t="shared" si="429"/>
        <v/>
      </c>
      <c r="V373" s="281" t="str">
        <f t="shared" si="369"/>
        <v/>
      </c>
      <c r="W373" s="280" t="str">
        <f t="shared" si="430"/>
        <v/>
      </c>
      <c r="X373" s="281" t="str">
        <f t="shared" si="370"/>
        <v/>
      </c>
      <c r="Y373" s="280" t="str">
        <f t="shared" si="431"/>
        <v/>
      </c>
      <c r="Z373" s="281" t="str">
        <f t="shared" si="371"/>
        <v/>
      </c>
      <c r="AA373" s="280" t="str">
        <f t="shared" si="432"/>
        <v/>
      </c>
      <c r="AB373" s="281" t="str">
        <f t="shared" si="372"/>
        <v/>
      </c>
      <c r="AC373" s="280" t="str">
        <f t="shared" si="433"/>
        <v/>
      </c>
      <c r="AD373" s="281" t="str">
        <f t="shared" si="373"/>
        <v/>
      </c>
      <c r="AE373" s="280" t="str">
        <f t="shared" si="434"/>
        <v/>
      </c>
      <c r="AF373" s="281" t="str">
        <f t="shared" si="374"/>
        <v/>
      </c>
      <c r="AG373" s="280" t="str">
        <f t="shared" si="435"/>
        <v/>
      </c>
      <c r="AH373" s="281" t="str">
        <f t="shared" si="375"/>
        <v/>
      </c>
      <c r="AI373" s="280" t="str">
        <f t="shared" si="436"/>
        <v/>
      </c>
      <c r="AJ373" s="281" t="str">
        <f t="shared" si="376"/>
        <v/>
      </c>
      <c r="AK373" s="280" t="str">
        <f t="shared" si="437"/>
        <v/>
      </c>
      <c r="AL373" s="281" t="str">
        <f t="shared" si="377"/>
        <v/>
      </c>
      <c r="AM373" s="280" t="str">
        <f t="shared" si="438"/>
        <v/>
      </c>
      <c r="AN373" s="281" t="str">
        <f t="shared" si="378"/>
        <v/>
      </c>
      <c r="AO373" s="280" t="str">
        <f t="shared" si="439"/>
        <v/>
      </c>
      <c r="AP373" s="281" t="str">
        <f t="shared" si="379"/>
        <v/>
      </c>
      <c r="AQ373" s="280" t="str">
        <f t="shared" si="440"/>
        <v/>
      </c>
      <c r="AR373" s="281" t="str">
        <f t="shared" si="380"/>
        <v/>
      </c>
      <c r="AS373" s="280" t="str">
        <f t="shared" si="441"/>
        <v/>
      </c>
      <c r="AT373" s="281" t="str">
        <f t="shared" si="381"/>
        <v/>
      </c>
      <c r="AU373" s="280" t="str">
        <f t="shared" si="442"/>
        <v/>
      </c>
      <c r="AV373" s="281" t="str">
        <f t="shared" si="382"/>
        <v/>
      </c>
      <c r="AW373" s="280" t="str">
        <f t="shared" si="443"/>
        <v/>
      </c>
      <c r="AX373" s="281" t="str">
        <f t="shared" si="383"/>
        <v/>
      </c>
      <c r="AY373" s="280" t="str">
        <f t="shared" si="444"/>
        <v/>
      </c>
      <c r="AZ373" s="281" t="str">
        <f t="shared" si="384"/>
        <v/>
      </c>
      <c r="BA373" s="280" t="str">
        <f t="shared" si="445"/>
        <v/>
      </c>
      <c r="BB373" s="281" t="str">
        <f t="shared" si="385"/>
        <v/>
      </c>
      <c r="BC373" s="280" t="str">
        <f t="shared" si="446"/>
        <v/>
      </c>
      <c r="BD373" s="281" t="str">
        <f t="shared" si="386"/>
        <v/>
      </c>
      <c r="BE373" s="280" t="str">
        <f t="shared" si="447"/>
        <v/>
      </c>
    </row>
    <row r="374" spans="1:57" ht="24.75" hidden="1" customHeight="1">
      <c r="A374" s="238">
        <f t="shared" si="408"/>
        <v>239</v>
      </c>
      <c r="B374" s="365"/>
      <c r="C374" s="364"/>
      <c r="D374" s="281"/>
      <c r="E374" s="280"/>
      <c r="F374" s="281"/>
      <c r="G374" s="280"/>
      <c r="H374" s="281"/>
      <c r="I374" s="280"/>
      <c r="J374" s="281"/>
      <c r="K374" s="280"/>
      <c r="L374" s="281"/>
      <c r="M374" s="280"/>
      <c r="N374" s="281"/>
      <c r="O374" s="280"/>
      <c r="P374" s="281" t="str">
        <f t="shared" si="366"/>
        <v/>
      </c>
      <c r="Q374" s="280" t="str">
        <f t="shared" si="427"/>
        <v/>
      </c>
      <c r="R374" s="281" t="str">
        <f t="shared" si="367"/>
        <v/>
      </c>
      <c r="S374" s="280" t="str">
        <f t="shared" si="428"/>
        <v/>
      </c>
      <c r="T374" s="281" t="str">
        <f t="shared" si="368"/>
        <v/>
      </c>
      <c r="U374" s="280" t="str">
        <f t="shared" si="429"/>
        <v/>
      </c>
      <c r="V374" s="281" t="str">
        <f t="shared" si="369"/>
        <v/>
      </c>
      <c r="W374" s="280" t="str">
        <f t="shared" si="430"/>
        <v/>
      </c>
      <c r="X374" s="281" t="str">
        <f t="shared" si="370"/>
        <v/>
      </c>
      <c r="Y374" s="280" t="str">
        <f t="shared" si="431"/>
        <v/>
      </c>
      <c r="Z374" s="281" t="str">
        <f t="shared" si="371"/>
        <v/>
      </c>
      <c r="AA374" s="280" t="str">
        <f t="shared" si="432"/>
        <v/>
      </c>
      <c r="AB374" s="281" t="str">
        <f t="shared" si="372"/>
        <v/>
      </c>
      <c r="AC374" s="280" t="str">
        <f t="shared" si="433"/>
        <v/>
      </c>
      <c r="AD374" s="281" t="str">
        <f t="shared" si="373"/>
        <v/>
      </c>
      <c r="AE374" s="280" t="str">
        <f t="shared" si="434"/>
        <v/>
      </c>
      <c r="AF374" s="281" t="str">
        <f t="shared" si="374"/>
        <v/>
      </c>
      <c r="AG374" s="280" t="str">
        <f t="shared" si="435"/>
        <v/>
      </c>
      <c r="AH374" s="281" t="str">
        <f t="shared" si="375"/>
        <v/>
      </c>
      <c r="AI374" s="280" t="str">
        <f t="shared" si="436"/>
        <v/>
      </c>
      <c r="AJ374" s="281" t="str">
        <f t="shared" si="376"/>
        <v/>
      </c>
      <c r="AK374" s="280" t="str">
        <f t="shared" si="437"/>
        <v/>
      </c>
      <c r="AL374" s="281" t="str">
        <f t="shared" si="377"/>
        <v/>
      </c>
      <c r="AM374" s="280" t="str">
        <f t="shared" si="438"/>
        <v/>
      </c>
      <c r="AN374" s="281" t="str">
        <f t="shared" si="378"/>
        <v/>
      </c>
      <c r="AO374" s="280" t="str">
        <f t="shared" si="439"/>
        <v/>
      </c>
      <c r="AP374" s="281" t="str">
        <f t="shared" si="379"/>
        <v/>
      </c>
      <c r="AQ374" s="280" t="str">
        <f t="shared" si="440"/>
        <v/>
      </c>
      <c r="AR374" s="281" t="str">
        <f t="shared" si="380"/>
        <v/>
      </c>
      <c r="AS374" s="280" t="str">
        <f t="shared" si="441"/>
        <v/>
      </c>
      <c r="AT374" s="281" t="str">
        <f t="shared" si="381"/>
        <v/>
      </c>
      <c r="AU374" s="280" t="str">
        <f t="shared" si="442"/>
        <v/>
      </c>
      <c r="AV374" s="281" t="str">
        <f t="shared" si="382"/>
        <v/>
      </c>
      <c r="AW374" s="280" t="str">
        <f t="shared" si="443"/>
        <v/>
      </c>
      <c r="AX374" s="281" t="str">
        <f t="shared" si="383"/>
        <v/>
      </c>
      <c r="AY374" s="280" t="str">
        <f t="shared" si="444"/>
        <v/>
      </c>
      <c r="AZ374" s="281" t="str">
        <f t="shared" si="384"/>
        <v/>
      </c>
      <c r="BA374" s="280" t="str">
        <f t="shared" si="445"/>
        <v/>
      </c>
      <c r="BB374" s="281" t="str">
        <f t="shared" si="385"/>
        <v/>
      </c>
      <c r="BC374" s="280" t="str">
        <f t="shared" si="446"/>
        <v/>
      </c>
      <c r="BD374" s="281" t="str">
        <f t="shared" si="386"/>
        <v/>
      </c>
      <c r="BE374" s="280" t="str">
        <f t="shared" si="447"/>
        <v/>
      </c>
    </row>
    <row r="375" spans="1:57" ht="24.75" hidden="1" customHeight="1">
      <c r="A375" s="238">
        <f t="shared" si="408"/>
        <v>240</v>
      </c>
      <c r="B375" s="365"/>
      <c r="C375" s="364"/>
      <c r="D375" s="281"/>
      <c r="E375" s="280"/>
      <c r="F375" s="281"/>
      <c r="G375" s="280"/>
      <c r="H375" s="281"/>
      <c r="I375" s="280"/>
      <c r="J375" s="281"/>
      <c r="K375" s="280"/>
      <c r="L375" s="281"/>
      <c r="M375" s="280"/>
      <c r="N375" s="281"/>
      <c r="O375" s="280"/>
      <c r="P375" s="281" t="str">
        <f t="shared" si="366"/>
        <v/>
      </c>
      <c r="Q375" s="280" t="str">
        <f t="shared" si="427"/>
        <v/>
      </c>
      <c r="R375" s="281" t="str">
        <f t="shared" si="367"/>
        <v/>
      </c>
      <c r="S375" s="280" t="str">
        <f t="shared" si="428"/>
        <v/>
      </c>
      <c r="T375" s="281" t="str">
        <f t="shared" si="368"/>
        <v/>
      </c>
      <c r="U375" s="280" t="str">
        <f t="shared" si="429"/>
        <v/>
      </c>
      <c r="V375" s="281" t="str">
        <f t="shared" si="369"/>
        <v/>
      </c>
      <c r="W375" s="280" t="str">
        <f t="shared" si="430"/>
        <v/>
      </c>
      <c r="X375" s="281" t="str">
        <f t="shared" si="370"/>
        <v/>
      </c>
      <c r="Y375" s="280" t="str">
        <f t="shared" si="431"/>
        <v/>
      </c>
      <c r="Z375" s="281" t="str">
        <f t="shared" si="371"/>
        <v/>
      </c>
      <c r="AA375" s="280" t="str">
        <f t="shared" si="432"/>
        <v/>
      </c>
      <c r="AB375" s="281" t="str">
        <f t="shared" si="372"/>
        <v/>
      </c>
      <c r="AC375" s="280" t="str">
        <f t="shared" si="433"/>
        <v/>
      </c>
      <c r="AD375" s="281" t="str">
        <f t="shared" si="373"/>
        <v/>
      </c>
      <c r="AE375" s="280" t="str">
        <f t="shared" si="434"/>
        <v/>
      </c>
      <c r="AF375" s="281" t="str">
        <f t="shared" si="374"/>
        <v/>
      </c>
      <c r="AG375" s="280" t="str">
        <f t="shared" si="435"/>
        <v/>
      </c>
      <c r="AH375" s="281" t="str">
        <f t="shared" si="375"/>
        <v/>
      </c>
      <c r="AI375" s="280" t="str">
        <f t="shared" si="436"/>
        <v/>
      </c>
      <c r="AJ375" s="281" t="str">
        <f t="shared" si="376"/>
        <v/>
      </c>
      <c r="AK375" s="280" t="str">
        <f t="shared" si="437"/>
        <v/>
      </c>
      <c r="AL375" s="281" t="str">
        <f t="shared" si="377"/>
        <v/>
      </c>
      <c r="AM375" s="280" t="str">
        <f t="shared" si="438"/>
        <v/>
      </c>
      <c r="AN375" s="281" t="str">
        <f t="shared" si="378"/>
        <v/>
      </c>
      <c r="AO375" s="280" t="str">
        <f t="shared" si="439"/>
        <v/>
      </c>
      <c r="AP375" s="281" t="str">
        <f t="shared" si="379"/>
        <v/>
      </c>
      <c r="AQ375" s="280" t="str">
        <f t="shared" si="440"/>
        <v/>
      </c>
      <c r="AR375" s="281" t="str">
        <f t="shared" si="380"/>
        <v/>
      </c>
      <c r="AS375" s="280" t="str">
        <f t="shared" si="441"/>
        <v/>
      </c>
      <c r="AT375" s="281" t="str">
        <f t="shared" si="381"/>
        <v/>
      </c>
      <c r="AU375" s="280" t="str">
        <f t="shared" si="442"/>
        <v/>
      </c>
      <c r="AV375" s="281" t="str">
        <f t="shared" si="382"/>
        <v/>
      </c>
      <c r="AW375" s="280" t="str">
        <f t="shared" si="443"/>
        <v/>
      </c>
      <c r="AX375" s="281" t="str">
        <f t="shared" si="383"/>
        <v/>
      </c>
      <c r="AY375" s="280" t="str">
        <f t="shared" si="444"/>
        <v/>
      </c>
      <c r="AZ375" s="281" t="str">
        <f t="shared" si="384"/>
        <v/>
      </c>
      <c r="BA375" s="280" t="str">
        <f t="shared" si="445"/>
        <v/>
      </c>
      <c r="BB375" s="281" t="str">
        <f t="shared" si="385"/>
        <v/>
      </c>
      <c r="BC375" s="280" t="str">
        <f t="shared" si="446"/>
        <v/>
      </c>
      <c r="BD375" s="281" t="str">
        <f t="shared" si="386"/>
        <v/>
      </c>
      <c r="BE375" s="280" t="str">
        <f t="shared" si="447"/>
        <v/>
      </c>
    </row>
    <row r="376" spans="1:57" ht="24.75" hidden="1" customHeight="1">
      <c r="A376" s="238">
        <f t="shared" si="408"/>
        <v>241</v>
      </c>
      <c r="B376" s="365"/>
      <c r="C376" s="364"/>
      <c r="D376" s="281"/>
      <c r="E376" s="280"/>
      <c r="F376" s="281"/>
      <c r="G376" s="280"/>
      <c r="H376" s="281"/>
      <c r="I376" s="280"/>
      <c r="J376" s="281"/>
      <c r="K376" s="280"/>
      <c r="L376" s="281"/>
      <c r="M376" s="280"/>
      <c r="N376" s="281"/>
      <c r="O376" s="280"/>
      <c r="P376" s="281" t="str">
        <f t="shared" si="366"/>
        <v/>
      </c>
      <c r="Q376" s="280" t="str">
        <f t="shared" si="427"/>
        <v/>
      </c>
      <c r="R376" s="281" t="str">
        <f t="shared" si="367"/>
        <v/>
      </c>
      <c r="S376" s="280" t="str">
        <f t="shared" si="428"/>
        <v/>
      </c>
      <c r="T376" s="281" t="str">
        <f t="shared" si="368"/>
        <v/>
      </c>
      <c r="U376" s="280" t="str">
        <f t="shared" si="429"/>
        <v/>
      </c>
      <c r="V376" s="281" t="str">
        <f t="shared" si="369"/>
        <v/>
      </c>
      <c r="W376" s="280" t="str">
        <f t="shared" si="430"/>
        <v/>
      </c>
      <c r="X376" s="281" t="str">
        <f t="shared" si="370"/>
        <v/>
      </c>
      <c r="Y376" s="280" t="str">
        <f t="shared" si="431"/>
        <v/>
      </c>
      <c r="Z376" s="281" t="str">
        <f t="shared" si="371"/>
        <v/>
      </c>
      <c r="AA376" s="280" t="str">
        <f t="shared" si="432"/>
        <v/>
      </c>
      <c r="AB376" s="281" t="str">
        <f t="shared" si="372"/>
        <v/>
      </c>
      <c r="AC376" s="280" t="str">
        <f t="shared" si="433"/>
        <v/>
      </c>
      <c r="AD376" s="281" t="str">
        <f t="shared" si="373"/>
        <v/>
      </c>
      <c r="AE376" s="280" t="str">
        <f t="shared" si="434"/>
        <v/>
      </c>
      <c r="AF376" s="281" t="str">
        <f t="shared" si="374"/>
        <v/>
      </c>
      <c r="AG376" s="280" t="str">
        <f t="shared" si="435"/>
        <v/>
      </c>
      <c r="AH376" s="281" t="str">
        <f t="shared" si="375"/>
        <v/>
      </c>
      <c r="AI376" s="280" t="str">
        <f t="shared" si="436"/>
        <v/>
      </c>
      <c r="AJ376" s="281" t="str">
        <f t="shared" si="376"/>
        <v/>
      </c>
      <c r="AK376" s="280" t="str">
        <f t="shared" si="437"/>
        <v/>
      </c>
      <c r="AL376" s="281" t="str">
        <f t="shared" si="377"/>
        <v/>
      </c>
      <c r="AM376" s="280" t="str">
        <f t="shared" si="438"/>
        <v/>
      </c>
      <c r="AN376" s="281" t="str">
        <f t="shared" si="378"/>
        <v/>
      </c>
      <c r="AO376" s="280" t="str">
        <f t="shared" si="439"/>
        <v/>
      </c>
      <c r="AP376" s="281" t="str">
        <f t="shared" si="379"/>
        <v/>
      </c>
      <c r="AQ376" s="280" t="str">
        <f t="shared" si="440"/>
        <v/>
      </c>
      <c r="AR376" s="281" t="str">
        <f t="shared" si="380"/>
        <v/>
      </c>
      <c r="AS376" s="280" t="str">
        <f t="shared" si="441"/>
        <v/>
      </c>
      <c r="AT376" s="281" t="str">
        <f t="shared" si="381"/>
        <v/>
      </c>
      <c r="AU376" s="280" t="str">
        <f t="shared" si="442"/>
        <v/>
      </c>
      <c r="AV376" s="281" t="str">
        <f t="shared" si="382"/>
        <v/>
      </c>
      <c r="AW376" s="280" t="str">
        <f t="shared" si="443"/>
        <v/>
      </c>
      <c r="AX376" s="281" t="str">
        <f t="shared" si="383"/>
        <v/>
      </c>
      <c r="AY376" s="280" t="str">
        <f t="shared" si="444"/>
        <v/>
      </c>
      <c r="AZ376" s="281" t="str">
        <f t="shared" si="384"/>
        <v/>
      </c>
      <c r="BA376" s="280" t="str">
        <f t="shared" si="445"/>
        <v/>
      </c>
      <c r="BB376" s="281" t="str">
        <f t="shared" si="385"/>
        <v/>
      </c>
      <c r="BC376" s="280" t="str">
        <f t="shared" si="446"/>
        <v/>
      </c>
      <c r="BD376" s="281" t="str">
        <f t="shared" si="386"/>
        <v/>
      </c>
      <c r="BE376" s="280" t="str">
        <f t="shared" si="447"/>
        <v/>
      </c>
    </row>
    <row r="377" spans="1:57" ht="24.75" hidden="1" customHeight="1">
      <c r="A377" s="238">
        <f t="shared" si="408"/>
        <v>242</v>
      </c>
      <c r="B377" s="365"/>
      <c r="C377" s="364"/>
      <c r="D377" s="281"/>
      <c r="E377" s="280"/>
      <c r="F377" s="281"/>
      <c r="G377" s="280"/>
      <c r="H377" s="281"/>
      <c r="I377" s="280"/>
      <c r="J377" s="281"/>
      <c r="K377" s="280"/>
      <c r="L377" s="281"/>
      <c r="M377" s="280"/>
      <c r="N377" s="281"/>
      <c r="O377" s="280"/>
      <c r="P377" s="281" t="str">
        <f t="shared" si="366"/>
        <v/>
      </c>
      <c r="Q377" s="280" t="str">
        <f t="shared" si="427"/>
        <v/>
      </c>
      <c r="R377" s="281" t="str">
        <f t="shared" si="367"/>
        <v/>
      </c>
      <c r="S377" s="280" t="str">
        <f t="shared" si="428"/>
        <v/>
      </c>
      <c r="T377" s="281" t="str">
        <f t="shared" si="368"/>
        <v/>
      </c>
      <c r="U377" s="280" t="str">
        <f t="shared" si="429"/>
        <v/>
      </c>
      <c r="V377" s="281" t="str">
        <f t="shared" si="369"/>
        <v/>
      </c>
      <c r="W377" s="280" t="str">
        <f t="shared" si="430"/>
        <v/>
      </c>
      <c r="X377" s="281" t="str">
        <f t="shared" si="370"/>
        <v/>
      </c>
      <c r="Y377" s="280" t="str">
        <f t="shared" si="431"/>
        <v/>
      </c>
      <c r="Z377" s="281" t="str">
        <f t="shared" si="371"/>
        <v/>
      </c>
      <c r="AA377" s="280" t="str">
        <f t="shared" si="432"/>
        <v/>
      </c>
      <c r="AB377" s="281" t="str">
        <f t="shared" si="372"/>
        <v/>
      </c>
      <c r="AC377" s="280" t="str">
        <f t="shared" si="433"/>
        <v/>
      </c>
      <c r="AD377" s="281" t="str">
        <f t="shared" si="373"/>
        <v/>
      </c>
      <c r="AE377" s="280" t="str">
        <f t="shared" si="434"/>
        <v/>
      </c>
      <c r="AF377" s="281" t="str">
        <f t="shared" si="374"/>
        <v/>
      </c>
      <c r="AG377" s="280" t="str">
        <f t="shared" si="435"/>
        <v/>
      </c>
      <c r="AH377" s="281" t="str">
        <f t="shared" si="375"/>
        <v/>
      </c>
      <c r="AI377" s="280" t="str">
        <f t="shared" si="436"/>
        <v/>
      </c>
      <c r="AJ377" s="281" t="str">
        <f t="shared" si="376"/>
        <v/>
      </c>
      <c r="AK377" s="280" t="str">
        <f t="shared" si="437"/>
        <v/>
      </c>
      <c r="AL377" s="281" t="str">
        <f t="shared" si="377"/>
        <v/>
      </c>
      <c r="AM377" s="280" t="str">
        <f t="shared" si="438"/>
        <v/>
      </c>
      <c r="AN377" s="281" t="str">
        <f t="shared" si="378"/>
        <v/>
      </c>
      <c r="AO377" s="280" t="str">
        <f t="shared" si="439"/>
        <v/>
      </c>
      <c r="AP377" s="281" t="str">
        <f t="shared" si="379"/>
        <v/>
      </c>
      <c r="AQ377" s="280" t="str">
        <f t="shared" si="440"/>
        <v/>
      </c>
      <c r="AR377" s="281" t="str">
        <f t="shared" si="380"/>
        <v/>
      </c>
      <c r="AS377" s="280" t="str">
        <f t="shared" si="441"/>
        <v/>
      </c>
      <c r="AT377" s="281" t="str">
        <f t="shared" si="381"/>
        <v/>
      </c>
      <c r="AU377" s="280" t="str">
        <f t="shared" si="442"/>
        <v/>
      </c>
      <c r="AV377" s="281" t="str">
        <f t="shared" si="382"/>
        <v/>
      </c>
      <c r="AW377" s="280" t="str">
        <f t="shared" si="443"/>
        <v/>
      </c>
      <c r="AX377" s="281" t="str">
        <f t="shared" si="383"/>
        <v/>
      </c>
      <c r="AY377" s="280" t="str">
        <f t="shared" si="444"/>
        <v/>
      </c>
      <c r="AZ377" s="281" t="str">
        <f t="shared" si="384"/>
        <v/>
      </c>
      <c r="BA377" s="280" t="str">
        <f t="shared" si="445"/>
        <v/>
      </c>
      <c r="BB377" s="281" t="str">
        <f t="shared" si="385"/>
        <v/>
      </c>
      <c r="BC377" s="280" t="str">
        <f t="shared" si="446"/>
        <v/>
      </c>
      <c r="BD377" s="281" t="str">
        <f t="shared" si="386"/>
        <v/>
      </c>
      <c r="BE377" s="280" t="str">
        <f t="shared" si="447"/>
        <v/>
      </c>
    </row>
    <row r="378" spans="1:57" ht="24.75" hidden="1" customHeight="1">
      <c r="A378" s="238">
        <f t="shared" si="408"/>
        <v>243</v>
      </c>
      <c r="B378" s="365"/>
      <c r="C378" s="364"/>
      <c r="D378" s="281"/>
      <c r="E378" s="280"/>
      <c r="F378" s="281"/>
      <c r="G378" s="280"/>
      <c r="H378" s="281"/>
      <c r="I378" s="280"/>
      <c r="J378" s="281"/>
      <c r="K378" s="280"/>
      <c r="L378" s="281"/>
      <c r="M378" s="280"/>
      <c r="N378" s="281"/>
      <c r="O378" s="280"/>
      <c r="P378" s="281" t="str">
        <f t="shared" si="366"/>
        <v/>
      </c>
      <c r="Q378" s="280" t="str">
        <f t="shared" si="427"/>
        <v/>
      </c>
      <c r="R378" s="281" t="str">
        <f t="shared" si="367"/>
        <v/>
      </c>
      <c r="S378" s="280" t="str">
        <f t="shared" si="428"/>
        <v/>
      </c>
      <c r="T378" s="281" t="str">
        <f t="shared" si="368"/>
        <v/>
      </c>
      <c r="U378" s="280" t="str">
        <f t="shared" si="429"/>
        <v/>
      </c>
      <c r="V378" s="281" t="str">
        <f t="shared" si="369"/>
        <v/>
      </c>
      <c r="W378" s="280" t="str">
        <f t="shared" si="430"/>
        <v/>
      </c>
      <c r="X378" s="281" t="str">
        <f t="shared" si="370"/>
        <v/>
      </c>
      <c r="Y378" s="280" t="str">
        <f t="shared" si="431"/>
        <v/>
      </c>
      <c r="Z378" s="281" t="str">
        <f t="shared" si="371"/>
        <v/>
      </c>
      <c r="AA378" s="280" t="str">
        <f t="shared" si="432"/>
        <v/>
      </c>
      <c r="AB378" s="281" t="str">
        <f t="shared" si="372"/>
        <v/>
      </c>
      <c r="AC378" s="280" t="str">
        <f t="shared" si="433"/>
        <v/>
      </c>
      <c r="AD378" s="281" t="str">
        <f t="shared" si="373"/>
        <v/>
      </c>
      <c r="AE378" s="280" t="str">
        <f t="shared" si="434"/>
        <v/>
      </c>
      <c r="AF378" s="281" t="str">
        <f t="shared" si="374"/>
        <v/>
      </c>
      <c r="AG378" s="280" t="str">
        <f t="shared" si="435"/>
        <v/>
      </c>
      <c r="AH378" s="281" t="str">
        <f t="shared" si="375"/>
        <v/>
      </c>
      <c r="AI378" s="280" t="str">
        <f t="shared" si="436"/>
        <v/>
      </c>
      <c r="AJ378" s="281" t="str">
        <f t="shared" si="376"/>
        <v/>
      </c>
      <c r="AK378" s="280" t="str">
        <f t="shared" si="437"/>
        <v/>
      </c>
      <c r="AL378" s="281" t="str">
        <f t="shared" si="377"/>
        <v/>
      </c>
      <c r="AM378" s="280" t="str">
        <f t="shared" si="438"/>
        <v/>
      </c>
      <c r="AN378" s="281" t="str">
        <f t="shared" si="378"/>
        <v/>
      </c>
      <c r="AO378" s="280" t="str">
        <f t="shared" si="439"/>
        <v/>
      </c>
      <c r="AP378" s="281" t="str">
        <f t="shared" si="379"/>
        <v/>
      </c>
      <c r="AQ378" s="280" t="str">
        <f t="shared" si="440"/>
        <v/>
      </c>
      <c r="AR378" s="281" t="str">
        <f t="shared" si="380"/>
        <v/>
      </c>
      <c r="AS378" s="280" t="str">
        <f t="shared" si="441"/>
        <v/>
      </c>
      <c r="AT378" s="281" t="str">
        <f t="shared" si="381"/>
        <v/>
      </c>
      <c r="AU378" s="280" t="str">
        <f t="shared" si="442"/>
        <v/>
      </c>
      <c r="AV378" s="281" t="str">
        <f t="shared" si="382"/>
        <v/>
      </c>
      <c r="AW378" s="280" t="str">
        <f t="shared" si="443"/>
        <v/>
      </c>
      <c r="AX378" s="281" t="str">
        <f t="shared" si="383"/>
        <v/>
      </c>
      <c r="AY378" s="280" t="str">
        <f t="shared" si="444"/>
        <v/>
      </c>
      <c r="AZ378" s="281" t="str">
        <f t="shared" si="384"/>
        <v/>
      </c>
      <c r="BA378" s="280" t="str">
        <f t="shared" si="445"/>
        <v/>
      </c>
      <c r="BB378" s="281" t="str">
        <f t="shared" si="385"/>
        <v/>
      </c>
      <c r="BC378" s="280" t="str">
        <f t="shared" si="446"/>
        <v/>
      </c>
      <c r="BD378" s="281" t="str">
        <f t="shared" si="386"/>
        <v/>
      </c>
      <c r="BE378" s="280" t="str">
        <f t="shared" si="447"/>
        <v/>
      </c>
    </row>
    <row r="379" spans="1:57" ht="24.75" hidden="1" customHeight="1">
      <c r="A379" s="238">
        <f t="shared" si="408"/>
        <v>244</v>
      </c>
      <c r="B379" s="365"/>
      <c r="C379" s="364"/>
      <c r="D379" s="281"/>
      <c r="E379" s="280"/>
      <c r="F379" s="281"/>
      <c r="G379" s="280"/>
      <c r="H379" s="281"/>
      <c r="I379" s="280"/>
      <c r="J379" s="281"/>
      <c r="K379" s="280"/>
      <c r="L379" s="281"/>
      <c r="M379" s="280"/>
      <c r="N379" s="281"/>
      <c r="O379" s="280"/>
      <c r="P379" s="281" t="str">
        <f t="shared" si="366"/>
        <v/>
      </c>
      <c r="Q379" s="280" t="str">
        <f t="shared" si="427"/>
        <v/>
      </c>
      <c r="R379" s="281" t="str">
        <f t="shared" si="367"/>
        <v/>
      </c>
      <c r="S379" s="280" t="str">
        <f t="shared" si="428"/>
        <v/>
      </c>
      <c r="T379" s="281" t="str">
        <f t="shared" si="368"/>
        <v/>
      </c>
      <c r="U379" s="280" t="str">
        <f t="shared" si="429"/>
        <v/>
      </c>
      <c r="V379" s="281" t="str">
        <f t="shared" si="369"/>
        <v/>
      </c>
      <c r="W379" s="280" t="str">
        <f t="shared" si="430"/>
        <v/>
      </c>
      <c r="X379" s="281" t="str">
        <f t="shared" si="370"/>
        <v/>
      </c>
      <c r="Y379" s="280" t="str">
        <f t="shared" si="431"/>
        <v/>
      </c>
      <c r="Z379" s="281" t="str">
        <f t="shared" si="371"/>
        <v/>
      </c>
      <c r="AA379" s="280" t="str">
        <f t="shared" si="432"/>
        <v/>
      </c>
      <c r="AB379" s="281" t="str">
        <f t="shared" si="372"/>
        <v/>
      </c>
      <c r="AC379" s="280" t="str">
        <f t="shared" si="433"/>
        <v/>
      </c>
      <c r="AD379" s="281" t="str">
        <f t="shared" si="373"/>
        <v/>
      </c>
      <c r="AE379" s="280" t="str">
        <f t="shared" si="434"/>
        <v/>
      </c>
      <c r="AF379" s="281" t="str">
        <f t="shared" si="374"/>
        <v/>
      </c>
      <c r="AG379" s="280" t="str">
        <f t="shared" si="435"/>
        <v/>
      </c>
      <c r="AH379" s="281" t="str">
        <f t="shared" si="375"/>
        <v/>
      </c>
      <c r="AI379" s="280" t="str">
        <f t="shared" si="436"/>
        <v/>
      </c>
      <c r="AJ379" s="281" t="str">
        <f t="shared" si="376"/>
        <v/>
      </c>
      <c r="AK379" s="280" t="str">
        <f t="shared" si="437"/>
        <v/>
      </c>
      <c r="AL379" s="281" t="str">
        <f t="shared" si="377"/>
        <v/>
      </c>
      <c r="AM379" s="280" t="str">
        <f t="shared" si="438"/>
        <v/>
      </c>
      <c r="AN379" s="281" t="str">
        <f t="shared" si="378"/>
        <v/>
      </c>
      <c r="AO379" s="280" t="str">
        <f t="shared" si="439"/>
        <v/>
      </c>
      <c r="AP379" s="281" t="str">
        <f t="shared" si="379"/>
        <v/>
      </c>
      <c r="AQ379" s="280" t="str">
        <f t="shared" si="440"/>
        <v/>
      </c>
      <c r="AR379" s="281" t="str">
        <f t="shared" si="380"/>
        <v/>
      </c>
      <c r="AS379" s="280" t="str">
        <f t="shared" si="441"/>
        <v/>
      </c>
      <c r="AT379" s="281" t="str">
        <f t="shared" si="381"/>
        <v/>
      </c>
      <c r="AU379" s="280" t="str">
        <f t="shared" si="442"/>
        <v/>
      </c>
      <c r="AV379" s="281" t="str">
        <f t="shared" si="382"/>
        <v/>
      </c>
      <c r="AW379" s="280" t="str">
        <f t="shared" si="443"/>
        <v/>
      </c>
      <c r="AX379" s="281" t="str">
        <f t="shared" si="383"/>
        <v/>
      </c>
      <c r="AY379" s="280" t="str">
        <f t="shared" si="444"/>
        <v/>
      </c>
      <c r="AZ379" s="281" t="str">
        <f t="shared" si="384"/>
        <v/>
      </c>
      <c r="BA379" s="280" t="str">
        <f t="shared" si="445"/>
        <v/>
      </c>
      <c r="BB379" s="281" t="str">
        <f t="shared" si="385"/>
        <v/>
      </c>
      <c r="BC379" s="280" t="str">
        <f t="shared" si="446"/>
        <v/>
      </c>
      <c r="BD379" s="281" t="str">
        <f t="shared" si="386"/>
        <v/>
      </c>
      <c r="BE379" s="280" t="str">
        <f t="shared" si="447"/>
        <v/>
      </c>
    </row>
    <row r="380" spans="1:57" ht="24.75" hidden="1" customHeight="1">
      <c r="A380" s="238">
        <f t="shared" si="408"/>
        <v>245</v>
      </c>
      <c r="B380" s="365"/>
      <c r="C380" s="364"/>
      <c r="D380" s="281"/>
      <c r="E380" s="280"/>
      <c r="F380" s="281"/>
      <c r="G380" s="280"/>
      <c r="H380" s="281"/>
      <c r="I380" s="280"/>
      <c r="J380" s="281"/>
      <c r="K380" s="280"/>
      <c r="L380" s="281"/>
      <c r="M380" s="280"/>
      <c r="N380" s="281"/>
      <c r="O380" s="280"/>
      <c r="P380" s="281" t="str">
        <f t="shared" si="366"/>
        <v/>
      </c>
      <c r="Q380" s="280" t="str">
        <f t="shared" si="427"/>
        <v/>
      </c>
      <c r="R380" s="281" t="str">
        <f t="shared" si="367"/>
        <v/>
      </c>
      <c r="S380" s="280" t="str">
        <f t="shared" si="428"/>
        <v/>
      </c>
      <c r="T380" s="281" t="str">
        <f t="shared" si="368"/>
        <v/>
      </c>
      <c r="U380" s="280" t="str">
        <f t="shared" si="429"/>
        <v/>
      </c>
      <c r="V380" s="281" t="str">
        <f t="shared" si="369"/>
        <v/>
      </c>
      <c r="W380" s="280" t="str">
        <f t="shared" si="430"/>
        <v/>
      </c>
      <c r="X380" s="281" t="str">
        <f t="shared" si="370"/>
        <v/>
      </c>
      <c r="Y380" s="280" t="str">
        <f t="shared" si="431"/>
        <v/>
      </c>
      <c r="Z380" s="281" t="str">
        <f t="shared" si="371"/>
        <v/>
      </c>
      <c r="AA380" s="280" t="str">
        <f t="shared" si="432"/>
        <v/>
      </c>
      <c r="AB380" s="281" t="str">
        <f t="shared" si="372"/>
        <v/>
      </c>
      <c r="AC380" s="280" t="str">
        <f t="shared" si="433"/>
        <v/>
      </c>
      <c r="AD380" s="281" t="str">
        <f t="shared" si="373"/>
        <v/>
      </c>
      <c r="AE380" s="280" t="str">
        <f t="shared" si="434"/>
        <v/>
      </c>
      <c r="AF380" s="281" t="str">
        <f t="shared" si="374"/>
        <v/>
      </c>
      <c r="AG380" s="280" t="str">
        <f t="shared" si="435"/>
        <v/>
      </c>
      <c r="AH380" s="281" t="str">
        <f t="shared" si="375"/>
        <v/>
      </c>
      <c r="AI380" s="280" t="str">
        <f t="shared" si="436"/>
        <v/>
      </c>
      <c r="AJ380" s="281" t="str">
        <f t="shared" si="376"/>
        <v/>
      </c>
      <c r="AK380" s="280" t="str">
        <f t="shared" si="437"/>
        <v/>
      </c>
      <c r="AL380" s="281" t="str">
        <f t="shared" si="377"/>
        <v/>
      </c>
      <c r="AM380" s="280" t="str">
        <f t="shared" si="438"/>
        <v/>
      </c>
      <c r="AN380" s="281" t="str">
        <f t="shared" si="378"/>
        <v/>
      </c>
      <c r="AO380" s="280" t="str">
        <f t="shared" si="439"/>
        <v/>
      </c>
      <c r="AP380" s="281" t="str">
        <f t="shared" si="379"/>
        <v/>
      </c>
      <c r="AQ380" s="280" t="str">
        <f t="shared" si="440"/>
        <v/>
      </c>
      <c r="AR380" s="281" t="str">
        <f t="shared" si="380"/>
        <v/>
      </c>
      <c r="AS380" s="280" t="str">
        <f t="shared" si="441"/>
        <v/>
      </c>
      <c r="AT380" s="281" t="str">
        <f t="shared" si="381"/>
        <v/>
      </c>
      <c r="AU380" s="280" t="str">
        <f t="shared" si="442"/>
        <v/>
      </c>
      <c r="AV380" s="281" t="str">
        <f t="shared" si="382"/>
        <v/>
      </c>
      <c r="AW380" s="280" t="str">
        <f t="shared" si="443"/>
        <v/>
      </c>
      <c r="AX380" s="281" t="str">
        <f t="shared" si="383"/>
        <v/>
      </c>
      <c r="AY380" s="280" t="str">
        <f t="shared" si="444"/>
        <v/>
      </c>
      <c r="AZ380" s="281" t="str">
        <f t="shared" si="384"/>
        <v/>
      </c>
      <c r="BA380" s="280" t="str">
        <f t="shared" si="445"/>
        <v/>
      </c>
      <c r="BB380" s="281" t="str">
        <f t="shared" si="385"/>
        <v/>
      </c>
      <c r="BC380" s="280" t="str">
        <f t="shared" si="446"/>
        <v/>
      </c>
      <c r="BD380" s="281" t="str">
        <f t="shared" si="386"/>
        <v/>
      </c>
      <c r="BE380" s="280" t="str">
        <f t="shared" si="447"/>
        <v/>
      </c>
    </row>
    <row r="381" spans="1:57" ht="24.75" hidden="1" customHeight="1">
      <c r="A381" s="238">
        <f t="shared" si="408"/>
        <v>246</v>
      </c>
      <c r="B381" s="365"/>
      <c r="C381" s="364"/>
      <c r="D381" s="281"/>
      <c r="E381" s="280"/>
      <c r="F381" s="281"/>
      <c r="G381" s="280"/>
      <c r="H381" s="281"/>
      <c r="I381" s="280"/>
      <c r="J381" s="281"/>
      <c r="K381" s="280"/>
      <c r="L381" s="281"/>
      <c r="M381" s="280"/>
      <c r="N381" s="281"/>
      <c r="O381" s="280"/>
      <c r="P381" s="281" t="str">
        <f t="shared" si="366"/>
        <v/>
      </c>
      <c r="Q381" s="280" t="str">
        <f t="shared" si="427"/>
        <v/>
      </c>
      <c r="R381" s="281" t="str">
        <f t="shared" si="367"/>
        <v/>
      </c>
      <c r="S381" s="280" t="str">
        <f t="shared" si="428"/>
        <v/>
      </c>
      <c r="T381" s="281" t="str">
        <f t="shared" si="368"/>
        <v/>
      </c>
      <c r="U381" s="280" t="str">
        <f t="shared" si="429"/>
        <v/>
      </c>
      <c r="V381" s="281" t="str">
        <f t="shared" si="369"/>
        <v/>
      </c>
      <c r="W381" s="280" t="str">
        <f t="shared" si="430"/>
        <v/>
      </c>
      <c r="X381" s="281" t="str">
        <f t="shared" si="370"/>
        <v/>
      </c>
      <c r="Y381" s="280" t="str">
        <f t="shared" si="431"/>
        <v/>
      </c>
      <c r="Z381" s="281" t="str">
        <f t="shared" si="371"/>
        <v/>
      </c>
      <c r="AA381" s="280" t="str">
        <f t="shared" si="432"/>
        <v/>
      </c>
      <c r="AB381" s="281" t="str">
        <f t="shared" si="372"/>
        <v/>
      </c>
      <c r="AC381" s="280" t="str">
        <f t="shared" si="433"/>
        <v/>
      </c>
      <c r="AD381" s="281" t="str">
        <f t="shared" si="373"/>
        <v/>
      </c>
      <c r="AE381" s="280" t="str">
        <f t="shared" si="434"/>
        <v/>
      </c>
      <c r="AF381" s="281" t="str">
        <f t="shared" si="374"/>
        <v/>
      </c>
      <c r="AG381" s="280" t="str">
        <f t="shared" si="435"/>
        <v/>
      </c>
      <c r="AH381" s="281" t="str">
        <f t="shared" si="375"/>
        <v/>
      </c>
      <c r="AI381" s="280" t="str">
        <f t="shared" si="436"/>
        <v/>
      </c>
      <c r="AJ381" s="281" t="str">
        <f t="shared" si="376"/>
        <v/>
      </c>
      <c r="AK381" s="280" t="str">
        <f t="shared" si="437"/>
        <v/>
      </c>
      <c r="AL381" s="281" t="str">
        <f t="shared" si="377"/>
        <v/>
      </c>
      <c r="AM381" s="280" t="str">
        <f t="shared" si="438"/>
        <v/>
      </c>
      <c r="AN381" s="281" t="str">
        <f t="shared" si="378"/>
        <v/>
      </c>
      <c r="AO381" s="280" t="str">
        <f t="shared" si="439"/>
        <v/>
      </c>
      <c r="AP381" s="281" t="str">
        <f t="shared" si="379"/>
        <v/>
      </c>
      <c r="AQ381" s="280" t="str">
        <f t="shared" si="440"/>
        <v/>
      </c>
      <c r="AR381" s="281" t="str">
        <f t="shared" si="380"/>
        <v/>
      </c>
      <c r="AS381" s="280" t="str">
        <f t="shared" si="441"/>
        <v/>
      </c>
      <c r="AT381" s="281" t="str">
        <f t="shared" si="381"/>
        <v/>
      </c>
      <c r="AU381" s="280" t="str">
        <f t="shared" si="442"/>
        <v/>
      </c>
      <c r="AV381" s="281" t="str">
        <f t="shared" si="382"/>
        <v/>
      </c>
      <c r="AW381" s="280" t="str">
        <f t="shared" si="443"/>
        <v/>
      </c>
      <c r="AX381" s="281" t="str">
        <f t="shared" si="383"/>
        <v/>
      </c>
      <c r="AY381" s="280" t="str">
        <f t="shared" si="444"/>
        <v/>
      </c>
      <c r="AZ381" s="281" t="str">
        <f t="shared" si="384"/>
        <v/>
      </c>
      <c r="BA381" s="280" t="str">
        <f t="shared" si="445"/>
        <v/>
      </c>
      <c r="BB381" s="281" t="str">
        <f t="shared" si="385"/>
        <v/>
      </c>
      <c r="BC381" s="280" t="str">
        <f t="shared" si="446"/>
        <v/>
      </c>
      <c r="BD381" s="281" t="str">
        <f t="shared" si="386"/>
        <v/>
      </c>
      <c r="BE381" s="280" t="str">
        <f t="shared" si="447"/>
        <v/>
      </c>
    </row>
    <row r="382" spans="1:57" ht="24.75" hidden="1" customHeight="1">
      <c r="A382" s="238">
        <f t="shared" si="408"/>
        <v>247</v>
      </c>
      <c r="B382" s="365"/>
      <c r="C382" s="364"/>
      <c r="D382" s="281"/>
      <c r="E382" s="280"/>
      <c r="F382" s="281"/>
      <c r="G382" s="280"/>
      <c r="H382" s="281"/>
      <c r="I382" s="280"/>
      <c r="J382" s="281"/>
      <c r="K382" s="280"/>
      <c r="L382" s="281"/>
      <c r="M382" s="280"/>
      <c r="N382" s="281"/>
      <c r="O382" s="280"/>
      <c r="P382" s="281" t="str">
        <f t="shared" si="366"/>
        <v/>
      </c>
      <c r="Q382" s="280" t="str">
        <f t="shared" si="427"/>
        <v/>
      </c>
      <c r="R382" s="281" t="str">
        <f t="shared" si="367"/>
        <v/>
      </c>
      <c r="S382" s="280" t="str">
        <f t="shared" si="428"/>
        <v/>
      </c>
      <c r="T382" s="281" t="str">
        <f t="shared" si="368"/>
        <v/>
      </c>
      <c r="U382" s="280" t="str">
        <f t="shared" si="429"/>
        <v/>
      </c>
      <c r="V382" s="281" t="str">
        <f t="shared" si="369"/>
        <v/>
      </c>
      <c r="W382" s="280" t="str">
        <f t="shared" si="430"/>
        <v/>
      </c>
      <c r="X382" s="281" t="str">
        <f t="shared" si="370"/>
        <v/>
      </c>
      <c r="Y382" s="280" t="str">
        <f t="shared" si="431"/>
        <v/>
      </c>
      <c r="Z382" s="281" t="str">
        <f t="shared" si="371"/>
        <v/>
      </c>
      <c r="AA382" s="280" t="str">
        <f t="shared" si="432"/>
        <v/>
      </c>
      <c r="AB382" s="281" t="str">
        <f t="shared" si="372"/>
        <v/>
      </c>
      <c r="AC382" s="280" t="str">
        <f t="shared" si="433"/>
        <v/>
      </c>
      <c r="AD382" s="281" t="str">
        <f t="shared" si="373"/>
        <v/>
      </c>
      <c r="AE382" s="280" t="str">
        <f t="shared" si="434"/>
        <v/>
      </c>
      <c r="AF382" s="281" t="str">
        <f t="shared" si="374"/>
        <v/>
      </c>
      <c r="AG382" s="280" t="str">
        <f t="shared" si="435"/>
        <v/>
      </c>
      <c r="AH382" s="281" t="str">
        <f t="shared" si="375"/>
        <v/>
      </c>
      <c r="AI382" s="280" t="str">
        <f t="shared" si="436"/>
        <v/>
      </c>
      <c r="AJ382" s="281" t="str">
        <f t="shared" si="376"/>
        <v/>
      </c>
      <c r="AK382" s="280" t="str">
        <f t="shared" si="437"/>
        <v/>
      </c>
      <c r="AL382" s="281" t="str">
        <f t="shared" si="377"/>
        <v/>
      </c>
      <c r="AM382" s="280" t="str">
        <f t="shared" si="438"/>
        <v/>
      </c>
      <c r="AN382" s="281" t="str">
        <f t="shared" si="378"/>
        <v/>
      </c>
      <c r="AO382" s="280" t="str">
        <f t="shared" si="439"/>
        <v/>
      </c>
      <c r="AP382" s="281" t="str">
        <f t="shared" si="379"/>
        <v/>
      </c>
      <c r="AQ382" s="280" t="str">
        <f t="shared" si="440"/>
        <v/>
      </c>
      <c r="AR382" s="281" t="str">
        <f t="shared" si="380"/>
        <v/>
      </c>
      <c r="AS382" s="280" t="str">
        <f t="shared" si="441"/>
        <v/>
      </c>
      <c r="AT382" s="281" t="str">
        <f t="shared" si="381"/>
        <v/>
      </c>
      <c r="AU382" s="280" t="str">
        <f t="shared" si="442"/>
        <v/>
      </c>
      <c r="AV382" s="281" t="str">
        <f t="shared" si="382"/>
        <v/>
      </c>
      <c r="AW382" s="280" t="str">
        <f t="shared" si="443"/>
        <v/>
      </c>
      <c r="AX382" s="281" t="str">
        <f t="shared" si="383"/>
        <v/>
      </c>
      <c r="AY382" s="280" t="str">
        <f t="shared" si="444"/>
        <v/>
      </c>
      <c r="AZ382" s="281" t="str">
        <f t="shared" si="384"/>
        <v/>
      </c>
      <c r="BA382" s="280" t="str">
        <f t="shared" si="445"/>
        <v/>
      </c>
      <c r="BB382" s="281" t="str">
        <f t="shared" si="385"/>
        <v/>
      </c>
      <c r="BC382" s="280" t="str">
        <f t="shared" si="446"/>
        <v/>
      </c>
      <c r="BD382" s="281" t="str">
        <f t="shared" si="386"/>
        <v/>
      </c>
      <c r="BE382" s="280" t="str">
        <f t="shared" si="447"/>
        <v/>
      </c>
    </row>
    <row r="383" spans="1:57" ht="24.75" hidden="1" customHeight="1">
      <c r="A383" s="238">
        <f t="shared" si="408"/>
        <v>248</v>
      </c>
      <c r="B383" s="365"/>
      <c r="C383" s="364"/>
      <c r="D383" s="281"/>
      <c r="E383" s="280"/>
      <c r="F383" s="281"/>
      <c r="G383" s="280"/>
      <c r="H383" s="281"/>
      <c r="I383" s="280"/>
      <c r="J383" s="281"/>
      <c r="K383" s="280"/>
      <c r="L383" s="281"/>
      <c r="M383" s="280"/>
      <c r="N383" s="281"/>
      <c r="O383" s="280"/>
      <c r="P383" s="281" t="str">
        <f t="shared" si="366"/>
        <v/>
      </c>
      <c r="Q383" s="280" t="str">
        <f t="shared" si="427"/>
        <v/>
      </c>
      <c r="R383" s="281" t="str">
        <f t="shared" si="367"/>
        <v/>
      </c>
      <c r="S383" s="280" t="str">
        <f t="shared" si="428"/>
        <v/>
      </c>
      <c r="T383" s="281" t="str">
        <f t="shared" si="368"/>
        <v/>
      </c>
      <c r="U383" s="280" t="str">
        <f t="shared" si="429"/>
        <v/>
      </c>
      <c r="V383" s="281" t="str">
        <f t="shared" si="369"/>
        <v/>
      </c>
      <c r="W383" s="280" t="str">
        <f t="shared" si="430"/>
        <v/>
      </c>
      <c r="X383" s="281" t="str">
        <f t="shared" si="370"/>
        <v/>
      </c>
      <c r="Y383" s="280" t="str">
        <f t="shared" si="431"/>
        <v/>
      </c>
      <c r="Z383" s="281" t="str">
        <f t="shared" si="371"/>
        <v/>
      </c>
      <c r="AA383" s="280" t="str">
        <f t="shared" si="432"/>
        <v/>
      </c>
      <c r="AB383" s="281" t="str">
        <f t="shared" si="372"/>
        <v/>
      </c>
      <c r="AC383" s="280" t="str">
        <f t="shared" si="433"/>
        <v/>
      </c>
      <c r="AD383" s="281" t="str">
        <f t="shared" si="373"/>
        <v/>
      </c>
      <c r="AE383" s="280" t="str">
        <f t="shared" si="434"/>
        <v/>
      </c>
      <c r="AF383" s="281" t="str">
        <f t="shared" si="374"/>
        <v/>
      </c>
      <c r="AG383" s="280" t="str">
        <f t="shared" si="435"/>
        <v/>
      </c>
      <c r="AH383" s="281" t="str">
        <f t="shared" si="375"/>
        <v/>
      </c>
      <c r="AI383" s="280" t="str">
        <f t="shared" si="436"/>
        <v/>
      </c>
      <c r="AJ383" s="281" t="str">
        <f t="shared" si="376"/>
        <v/>
      </c>
      <c r="AK383" s="280" t="str">
        <f t="shared" si="437"/>
        <v/>
      </c>
      <c r="AL383" s="281" t="str">
        <f t="shared" si="377"/>
        <v/>
      </c>
      <c r="AM383" s="280" t="str">
        <f t="shared" si="438"/>
        <v/>
      </c>
      <c r="AN383" s="281" t="str">
        <f t="shared" si="378"/>
        <v/>
      </c>
      <c r="AO383" s="280" t="str">
        <f t="shared" si="439"/>
        <v/>
      </c>
      <c r="AP383" s="281" t="str">
        <f t="shared" si="379"/>
        <v/>
      </c>
      <c r="AQ383" s="280" t="str">
        <f t="shared" si="440"/>
        <v/>
      </c>
      <c r="AR383" s="281" t="str">
        <f t="shared" si="380"/>
        <v/>
      </c>
      <c r="AS383" s="280" t="str">
        <f t="shared" si="441"/>
        <v/>
      </c>
      <c r="AT383" s="281" t="str">
        <f t="shared" si="381"/>
        <v/>
      </c>
      <c r="AU383" s="280" t="str">
        <f t="shared" si="442"/>
        <v/>
      </c>
      <c r="AV383" s="281" t="str">
        <f t="shared" si="382"/>
        <v/>
      </c>
      <c r="AW383" s="280" t="str">
        <f t="shared" si="443"/>
        <v/>
      </c>
      <c r="AX383" s="281" t="str">
        <f t="shared" si="383"/>
        <v/>
      </c>
      <c r="AY383" s="280" t="str">
        <f t="shared" si="444"/>
        <v/>
      </c>
      <c r="AZ383" s="281" t="str">
        <f t="shared" si="384"/>
        <v/>
      </c>
      <c r="BA383" s="280" t="str">
        <f t="shared" si="445"/>
        <v/>
      </c>
      <c r="BB383" s="281" t="str">
        <f t="shared" si="385"/>
        <v/>
      </c>
      <c r="BC383" s="280" t="str">
        <f t="shared" si="446"/>
        <v/>
      </c>
      <c r="BD383" s="281" t="str">
        <f t="shared" si="386"/>
        <v/>
      </c>
      <c r="BE383" s="280" t="str">
        <f t="shared" si="447"/>
        <v/>
      </c>
    </row>
    <row r="384" spans="1:57" ht="24.75" hidden="1" customHeight="1">
      <c r="A384" s="238">
        <f t="shared" si="408"/>
        <v>249</v>
      </c>
      <c r="B384" s="365"/>
      <c r="C384" s="364"/>
      <c r="D384" s="281"/>
      <c r="E384" s="280"/>
      <c r="F384" s="281"/>
      <c r="G384" s="280"/>
      <c r="H384" s="281"/>
      <c r="I384" s="280"/>
      <c r="J384" s="281"/>
      <c r="K384" s="280"/>
      <c r="L384" s="281"/>
      <c r="M384" s="280"/>
      <c r="N384" s="281"/>
      <c r="O384" s="280"/>
      <c r="P384" s="281" t="str">
        <f t="shared" si="366"/>
        <v/>
      </c>
      <c r="Q384" s="280" t="str">
        <f t="shared" si="427"/>
        <v/>
      </c>
      <c r="R384" s="281" t="str">
        <f t="shared" si="367"/>
        <v/>
      </c>
      <c r="S384" s="280" t="str">
        <f t="shared" si="428"/>
        <v/>
      </c>
      <c r="T384" s="281" t="str">
        <f t="shared" si="368"/>
        <v/>
      </c>
      <c r="U384" s="280" t="str">
        <f t="shared" si="429"/>
        <v/>
      </c>
      <c r="V384" s="281" t="str">
        <f t="shared" si="369"/>
        <v/>
      </c>
      <c r="W384" s="280" t="str">
        <f t="shared" si="430"/>
        <v/>
      </c>
      <c r="X384" s="281" t="str">
        <f t="shared" si="370"/>
        <v/>
      </c>
      <c r="Y384" s="280" t="str">
        <f t="shared" si="431"/>
        <v/>
      </c>
      <c r="Z384" s="281" t="str">
        <f t="shared" si="371"/>
        <v/>
      </c>
      <c r="AA384" s="280" t="str">
        <f t="shared" si="432"/>
        <v/>
      </c>
      <c r="AB384" s="281" t="str">
        <f t="shared" si="372"/>
        <v/>
      </c>
      <c r="AC384" s="280" t="str">
        <f t="shared" si="433"/>
        <v/>
      </c>
      <c r="AD384" s="281" t="str">
        <f t="shared" si="373"/>
        <v/>
      </c>
      <c r="AE384" s="280" t="str">
        <f t="shared" si="434"/>
        <v/>
      </c>
      <c r="AF384" s="281" t="str">
        <f t="shared" si="374"/>
        <v/>
      </c>
      <c r="AG384" s="280" t="str">
        <f t="shared" si="435"/>
        <v/>
      </c>
      <c r="AH384" s="281" t="str">
        <f t="shared" si="375"/>
        <v/>
      </c>
      <c r="AI384" s="280" t="str">
        <f t="shared" si="436"/>
        <v/>
      </c>
      <c r="AJ384" s="281" t="str">
        <f t="shared" si="376"/>
        <v/>
      </c>
      <c r="AK384" s="280" t="str">
        <f t="shared" si="437"/>
        <v/>
      </c>
      <c r="AL384" s="281" t="str">
        <f t="shared" si="377"/>
        <v/>
      </c>
      <c r="AM384" s="280" t="str">
        <f t="shared" si="438"/>
        <v/>
      </c>
      <c r="AN384" s="281" t="str">
        <f t="shared" si="378"/>
        <v/>
      </c>
      <c r="AO384" s="280" t="str">
        <f t="shared" si="439"/>
        <v/>
      </c>
      <c r="AP384" s="281" t="str">
        <f t="shared" si="379"/>
        <v/>
      </c>
      <c r="AQ384" s="280" t="str">
        <f t="shared" si="440"/>
        <v/>
      </c>
      <c r="AR384" s="281" t="str">
        <f t="shared" si="380"/>
        <v/>
      </c>
      <c r="AS384" s="280" t="str">
        <f t="shared" si="441"/>
        <v/>
      </c>
      <c r="AT384" s="281" t="str">
        <f t="shared" si="381"/>
        <v/>
      </c>
      <c r="AU384" s="280" t="str">
        <f t="shared" si="442"/>
        <v/>
      </c>
      <c r="AV384" s="281" t="str">
        <f t="shared" si="382"/>
        <v/>
      </c>
      <c r="AW384" s="280" t="str">
        <f t="shared" si="443"/>
        <v/>
      </c>
      <c r="AX384" s="281" t="str">
        <f t="shared" si="383"/>
        <v/>
      </c>
      <c r="AY384" s="280" t="str">
        <f t="shared" si="444"/>
        <v/>
      </c>
      <c r="AZ384" s="281" t="str">
        <f t="shared" si="384"/>
        <v/>
      </c>
      <c r="BA384" s="280" t="str">
        <f t="shared" si="445"/>
        <v/>
      </c>
      <c r="BB384" s="281" t="str">
        <f t="shared" si="385"/>
        <v/>
      </c>
      <c r="BC384" s="280" t="str">
        <f t="shared" si="446"/>
        <v/>
      </c>
      <c r="BD384" s="281" t="str">
        <f t="shared" si="386"/>
        <v/>
      </c>
      <c r="BE384" s="280" t="str">
        <f t="shared" si="447"/>
        <v/>
      </c>
    </row>
    <row r="385" spans="1:57" ht="24.75" hidden="1" customHeight="1">
      <c r="A385" s="238">
        <f t="shared" si="408"/>
        <v>250</v>
      </c>
      <c r="B385" s="365"/>
      <c r="C385" s="364"/>
      <c r="D385" s="281"/>
      <c r="E385" s="280"/>
      <c r="F385" s="281"/>
      <c r="G385" s="280"/>
      <c r="H385" s="281"/>
      <c r="I385" s="280"/>
      <c r="J385" s="281"/>
      <c r="K385" s="280"/>
      <c r="L385" s="281"/>
      <c r="M385" s="280"/>
      <c r="N385" s="281"/>
      <c r="O385" s="280"/>
      <c r="P385" s="281" t="str">
        <f t="shared" si="366"/>
        <v/>
      </c>
      <c r="Q385" s="280" t="str">
        <f t="shared" si="427"/>
        <v/>
      </c>
      <c r="R385" s="281" t="str">
        <f t="shared" si="367"/>
        <v/>
      </c>
      <c r="S385" s="280" t="str">
        <f t="shared" si="428"/>
        <v/>
      </c>
      <c r="T385" s="281" t="str">
        <f t="shared" si="368"/>
        <v/>
      </c>
      <c r="U385" s="280" t="str">
        <f t="shared" si="429"/>
        <v/>
      </c>
      <c r="V385" s="281" t="str">
        <f t="shared" si="369"/>
        <v/>
      </c>
      <c r="W385" s="280" t="str">
        <f t="shared" si="430"/>
        <v/>
      </c>
      <c r="X385" s="281" t="str">
        <f t="shared" si="370"/>
        <v/>
      </c>
      <c r="Y385" s="280" t="str">
        <f t="shared" si="431"/>
        <v/>
      </c>
      <c r="Z385" s="281" t="str">
        <f t="shared" si="371"/>
        <v/>
      </c>
      <c r="AA385" s="280" t="str">
        <f t="shared" si="432"/>
        <v/>
      </c>
      <c r="AB385" s="281" t="str">
        <f t="shared" si="372"/>
        <v/>
      </c>
      <c r="AC385" s="280" t="str">
        <f t="shared" si="433"/>
        <v/>
      </c>
      <c r="AD385" s="281" t="str">
        <f t="shared" si="373"/>
        <v/>
      </c>
      <c r="AE385" s="280" t="str">
        <f t="shared" si="434"/>
        <v/>
      </c>
      <c r="AF385" s="281" t="str">
        <f t="shared" si="374"/>
        <v/>
      </c>
      <c r="AG385" s="280" t="str">
        <f t="shared" si="435"/>
        <v/>
      </c>
      <c r="AH385" s="281" t="str">
        <f t="shared" si="375"/>
        <v/>
      </c>
      <c r="AI385" s="280" t="str">
        <f t="shared" si="436"/>
        <v/>
      </c>
      <c r="AJ385" s="281" t="str">
        <f t="shared" si="376"/>
        <v/>
      </c>
      <c r="AK385" s="280" t="str">
        <f t="shared" si="437"/>
        <v/>
      </c>
      <c r="AL385" s="281" t="str">
        <f t="shared" si="377"/>
        <v/>
      </c>
      <c r="AM385" s="280" t="str">
        <f t="shared" si="438"/>
        <v/>
      </c>
      <c r="AN385" s="281" t="str">
        <f t="shared" si="378"/>
        <v/>
      </c>
      <c r="AO385" s="280" t="str">
        <f t="shared" si="439"/>
        <v/>
      </c>
      <c r="AP385" s="281" t="str">
        <f t="shared" si="379"/>
        <v/>
      </c>
      <c r="AQ385" s="280" t="str">
        <f t="shared" si="440"/>
        <v/>
      </c>
      <c r="AR385" s="281" t="str">
        <f t="shared" si="380"/>
        <v/>
      </c>
      <c r="AS385" s="280" t="str">
        <f t="shared" si="441"/>
        <v/>
      </c>
      <c r="AT385" s="281" t="str">
        <f t="shared" si="381"/>
        <v/>
      </c>
      <c r="AU385" s="280" t="str">
        <f t="shared" si="442"/>
        <v/>
      </c>
      <c r="AV385" s="281" t="str">
        <f t="shared" si="382"/>
        <v/>
      </c>
      <c r="AW385" s="280" t="str">
        <f t="shared" si="443"/>
        <v/>
      </c>
      <c r="AX385" s="281" t="str">
        <f t="shared" si="383"/>
        <v/>
      </c>
      <c r="AY385" s="280" t="str">
        <f t="shared" si="444"/>
        <v/>
      </c>
      <c r="AZ385" s="281" t="str">
        <f t="shared" si="384"/>
        <v/>
      </c>
      <c r="BA385" s="280" t="str">
        <f t="shared" si="445"/>
        <v/>
      </c>
      <c r="BB385" s="281" t="str">
        <f t="shared" si="385"/>
        <v/>
      </c>
      <c r="BC385" s="280" t="str">
        <f t="shared" si="446"/>
        <v/>
      </c>
      <c r="BD385" s="281" t="str">
        <f t="shared" si="386"/>
        <v/>
      </c>
      <c r="BE385" s="280" t="str">
        <f t="shared" si="447"/>
        <v/>
      </c>
    </row>
    <row r="386" spans="1:57" ht="24.75" hidden="1" customHeight="1">
      <c r="A386" s="238">
        <f t="shared" si="408"/>
        <v>251</v>
      </c>
      <c r="B386" s="365"/>
      <c r="C386" s="364"/>
      <c r="D386" s="281"/>
      <c r="E386" s="280"/>
      <c r="F386" s="281"/>
      <c r="G386" s="280"/>
      <c r="H386" s="281"/>
      <c r="I386" s="280"/>
      <c r="J386" s="281"/>
      <c r="K386" s="280"/>
      <c r="L386" s="281"/>
      <c r="M386" s="280"/>
      <c r="N386" s="281"/>
      <c r="O386" s="280"/>
      <c r="P386" s="281" t="str">
        <f t="shared" si="366"/>
        <v/>
      </c>
      <c r="Q386" s="280" t="str">
        <f t="shared" si="427"/>
        <v/>
      </c>
      <c r="R386" s="281" t="str">
        <f t="shared" si="367"/>
        <v/>
      </c>
      <c r="S386" s="280" t="str">
        <f t="shared" si="428"/>
        <v/>
      </c>
      <c r="T386" s="281" t="str">
        <f t="shared" si="368"/>
        <v/>
      </c>
      <c r="U386" s="280" t="str">
        <f t="shared" si="429"/>
        <v/>
      </c>
      <c r="V386" s="281" t="str">
        <f t="shared" si="369"/>
        <v/>
      </c>
      <c r="W386" s="280" t="str">
        <f t="shared" si="430"/>
        <v/>
      </c>
      <c r="X386" s="281" t="str">
        <f t="shared" si="370"/>
        <v/>
      </c>
      <c r="Y386" s="280" t="str">
        <f t="shared" si="431"/>
        <v/>
      </c>
      <c r="Z386" s="281" t="str">
        <f t="shared" si="371"/>
        <v/>
      </c>
      <c r="AA386" s="280" t="str">
        <f t="shared" si="432"/>
        <v/>
      </c>
      <c r="AB386" s="281" t="str">
        <f t="shared" si="372"/>
        <v/>
      </c>
      <c r="AC386" s="280" t="str">
        <f t="shared" si="433"/>
        <v/>
      </c>
      <c r="AD386" s="281" t="str">
        <f t="shared" si="373"/>
        <v/>
      </c>
      <c r="AE386" s="280" t="str">
        <f t="shared" si="434"/>
        <v/>
      </c>
      <c r="AF386" s="281" t="str">
        <f t="shared" si="374"/>
        <v/>
      </c>
      <c r="AG386" s="280" t="str">
        <f t="shared" si="435"/>
        <v/>
      </c>
      <c r="AH386" s="281" t="str">
        <f t="shared" si="375"/>
        <v/>
      </c>
      <c r="AI386" s="280" t="str">
        <f t="shared" si="436"/>
        <v/>
      </c>
      <c r="AJ386" s="281" t="str">
        <f t="shared" si="376"/>
        <v/>
      </c>
      <c r="AK386" s="280" t="str">
        <f t="shared" si="437"/>
        <v/>
      </c>
      <c r="AL386" s="281" t="str">
        <f t="shared" si="377"/>
        <v/>
      </c>
      <c r="AM386" s="280" t="str">
        <f t="shared" si="438"/>
        <v/>
      </c>
      <c r="AN386" s="281" t="str">
        <f t="shared" si="378"/>
        <v/>
      </c>
      <c r="AO386" s="280" t="str">
        <f t="shared" si="439"/>
        <v/>
      </c>
      <c r="AP386" s="281" t="str">
        <f t="shared" si="379"/>
        <v/>
      </c>
      <c r="AQ386" s="280" t="str">
        <f t="shared" si="440"/>
        <v/>
      </c>
      <c r="AR386" s="281" t="str">
        <f t="shared" si="380"/>
        <v/>
      </c>
      <c r="AS386" s="280" t="str">
        <f t="shared" si="441"/>
        <v/>
      </c>
      <c r="AT386" s="281" t="str">
        <f t="shared" si="381"/>
        <v/>
      </c>
      <c r="AU386" s="280" t="str">
        <f t="shared" si="442"/>
        <v/>
      </c>
      <c r="AV386" s="281" t="str">
        <f t="shared" si="382"/>
        <v/>
      </c>
      <c r="AW386" s="280" t="str">
        <f t="shared" si="443"/>
        <v/>
      </c>
      <c r="AX386" s="281" t="str">
        <f t="shared" si="383"/>
        <v/>
      </c>
      <c r="AY386" s="280" t="str">
        <f t="shared" si="444"/>
        <v/>
      </c>
      <c r="AZ386" s="281" t="str">
        <f t="shared" si="384"/>
        <v/>
      </c>
      <c r="BA386" s="280" t="str">
        <f t="shared" si="445"/>
        <v/>
      </c>
      <c r="BB386" s="281" t="str">
        <f t="shared" si="385"/>
        <v/>
      </c>
      <c r="BC386" s="280" t="str">
        <f t="shared" si="446"/>
        <v/>
      </c>
      <c r="BD386" s="281" t="str">
        <f t="shared" si="386"/>
        <v/>
      </c>
      <c r="BE386" s="280" t="str">
        <f t="shared" si="447"/>
        <v/>
      </c>
    </row>
    <row r="387" spans="1:57" ht="24.75" hidden="1" customHeight="1">
      <c r="A387" s="238">
        <f t="shared" si="408"/>
        <v>252</v>
      </c>
      <c r="B387" s="365"/>
      <c r="C387" s="364"/>
      <c r="D387" s="281"/>
      <c r="E387" s="280"/>
      <c r="F387" s="281"/>
      <c r="G387" s="280"/>
      <c r="H387" s="281"/>
      <c r="I387" s="280"/>
      <c r="J387" s="281"/>
      <c r="K387" s="280"/>
      <c r="L387" s="281"/>
      <c r="M387" s="280"/>
      <c r="N387" s="281"/>
      <c r="O387" s="280"/>
      <c r="P387" s="281" t="str">
        <f t="shared" si="366"/>
        <v/>
      </c>
      <c r="Q387" s="280" t="str">
        <f t="shared" si="427"/>
        <v/>
      </c>
      <c r="R387" s="281" t="str">
        <f t="shared" si="367"/>
        <v/>
      </c>
      <c r="S387" s="280" t="str">
        <f t="shared" si="428"/>
        <v/>
      </c>
      <c r="T387" s="281" t="str">
        <f t="shared" si="368"/>
        <v/>
      </c>
      <c r="U387" s="280" t="str">
        <f t="shared" si="429"/>
        <v/>
      </c>
      <c r="V387" s="281" t="str">
        <f t="shared" si="369"/>
        <v/>
      </c>
      <c r="W387" s="280" t="str">
        <f t="shared" si="430"/>
        <v/>
      </c>
      <c r="X387" s="281" t="str">
        <f t="shared" si="370"/>
        <v/>
      </c>
      <c r="Y387" s="280" t="str">
        <f t="shared" si="431"/>
        <v/>
      </c>
      <c r="Z387" s="281" t="str">
        <f t="shared" si="371"/>
        <v/>
      </c>
      <c r="AA387" s="280" t="str">
        <f t="shared" si="432"/>
        <v/>
      </c>
      <c r="AB387" s="281" t="str">
        <f t="shared" si="372"/>
        <v/>
      </c>
      <c r="AC387" s="280" t="str">
        <f t="shared" si="433"/>
        <v/>
      </c>
      <c r="AD387" s="281" t="str">
        <f t="shared" si="373"/>
        <v/>
      </c>
      <c r="AE387" s="280" t="str">
        <f t="shared" si="434"/>
        <v/>
      </c>
      <c r="AF387" s="281" t="str">
        <f t="shared" si="374"/>
        <v/>
      </c>
      <c r="AG387" s="280" t="str">
        <f t="shared" si="435"/>
        <v/>
      </c>
      <c r="AH387" s="281" t="str">
        <f t="shared" si="375"/>
        <v/>
      </c>
      <c r="AI387" s="280" t="str">
        <f t="shared" si="436"/>
        <v/>
      </c>
      <c r="AJ387" s="281" t="str">
        <f t="shared" si="376"/>
        <v/>
      </c>
      <c r="AK387" s="280" t="str">
        <f t="shared" si="437"/>
        <v/>
      </c>
      <c r="AL387" s="281" t="str">
        <f t="shared" si="377"/>
        <v/>
      </c>
      <c r="AM387" s="280" t="str">
        <f t="shared" si="438"/>
        <v/>
      </c>
      <c r="AN387" s="281" t="str">
        <f t="shared" si="378"/>
        <v/>
      </c>
      <c r="AO387" s="280" t="str">
        <f t="shared" si="439"/>
        <v/>
      </c>
      <c r="AP387" s="281" t="str">
        <f t="shared" si="379"/>
        <v/>
      </c>
      <c r="AQ387" s="280" t="str">
        <f t="shared" si="440"/>
        <v/>
      </c>
      <c r="AR387" s="281" t="str">
        <f t="shared" si="380"/>
        <v/>
      </c>
      <c r="AS387" s="280" t="str">
        <f t="shared" si="441"/>
        <v/>
      </c>
      <c r="AT387" s="281" t="str">
        <f t="shared" si="381"/>
        <v/>
      </c>
      <c r="AU387" s="280" t="str">
        <f t="shared" si="442"/>
        <v/>
      </c>
      <c r="AV387" s="281" t="str">
        <f t="shared" si="382"/>
        <v/>
      </c>
      <c r="AW387" s="280" t="str">
        <f t="shared" si="443"/>
        <v/>
      </c>
      <c r="AX387" s="281" t="str">
        <f t="shared" si="383"/>
        <v/>
      </c>
      <c r="AY387" s="280" t="str">
        <f t="shared" si="444"/>
        <v/>
      </c>
      <c r="AZ387" s="281" t="str">
        <f t="shared" si="384"/>
        <v/>
      </c>
      <c r="BA387" s="280" t="str">
        <f t="shared" si="445"/>
        <v/>
      </c>
      <c r="BB387" s="281" t="str">
        <f t="shared" si="385"/>
        <v/>
      </c>
      <c r="BC387" s="280" t="str">
        <f t="shared" si="446"/>
        <v/>
      </c>
      <c r="BD387" s="281" t="str">
        <f t="shared" si="386"/>
        <v/>
      </c>
      <c r="BE387" s="280" t="str">
        <f t="shared" si="447"/>
        <v/>
      </c>
    </row>
    <row r="388" spans="1:57" ht="24.75" hidden="1" customHeight="1">
      <c r="A388" s="238">
        <f t="shared" si="408"/>
        <v>253</v>
      </c>
      <c r="B388" s="365"/>
      <c r="C388" s="364"/>
      <c r="D388" s="281"/>
      <c r="E388" s="280"/>
      <c r="F388" s="281"/>
      <c r="G388" s="280"/>
      <c r="H388" s="281"/>
      <c r="I388" s="280"/>
      <c r="J388" s="281"/>
      <c r="K388" s="280"/>
      <c r="L388" s="281"/>
      <c r="M388" s="280"/>
      <c r="N388" s="281"/>
      <c r="O388" s="280"/>
      <c r="P388" s="281" t="str">
        <f t="shared" si="366"/>
        <v/>
      </c>
      <c r="Q388" s="280" t="str">
        <f t="shared" si="427"/>
        <v/>
      </c>
      <c r="R388" s="281" t="str">
        <f t="shared" si="367"/>
        <v/>
      </c>
      <c r="S388" s="280" t="str">
        <f t="shared" si="428"/>
        <v/>
      </c>
      <c r="T388" s="281" t="str">
        <f t="shared" si="368"/>
        <v/>
      </c>
      <c r="U388" s="280" t="str">
        <f t="shared" si="429"/>
        <v/>
      </c>
      <c r="V388" s="281" t="str">
        <f t="shared" si="369"/>
        <v/>
      </c>
      <c r="W388" s="280" t="str">
        <f t="shared" si="430"/>
        <v/>
      </c>
      <c r="X388" s="281" t="str">
        <f t="shared" si="370"/>
        <v/>
      </c>
      <c r="Y388" s="280" t="str">
        <f t="shared" si="431"/>
        <v/>
      </c>
      <c r="Z388" s="281" t="str">
        <f t="shared" si="371"/>
        <v/>
      </c>
      <c r="AA388" s="280" t="str">
        <f t="shared" si="432"/>
        <v/>
      </c>
      <c r="AB388" s="281" t="str">
        <f t="shared" si="372"/>
        <v/>
      </c>
      <c r="AC388" s="280" t="str">
        <f t="shared" si="433"/>
        <v/>
      </c>
      <c r="AD388" s="281" t="str">
        <f t="shared" si="373"/>
        <v/>
      </c>
      <c r="AE388" s="280" t="str">
        <f t="shared" si="434"/>
        <v/>
      </c>
      <c r="AF388" s="281" t="str">
        <f t="shared" si="374"/>
        <v/>
      </c>
      <c r="AG388" s="280" t="str">
        <f t="shared" si="435"/>
        <v/>
      </c>
      <c r="AH388" s="281" t="str">
        <f t="shared" si="375"/>
        <v/>
      </c>
      <c r="AI388" s="280" t="str">
        <f t="shared" si="436"/>
        <v/>
      </c>
      <c r="AJ388" s="281" t="str">
        <f t="shared" si="376"/>
        <v/>
      </c>
      <c r="AK388" s="280" t="str">
        <f t="shared" si="437"/>
        <v/>
      </c>
      <c r="AL388" s="281" t="str">
        <f t="shared" si="377"/>
        <v/>
      </c>
      <c r="AM388" s="280" t="str">
        <f t="shared" si="438"/>
        <v/>
      </c>
      <c r="AN388" s="281" t="str">
        <f t="shared" si="378"/>
        <v/>
      </c>
      <c r="AO388" s="280" t="str">
        <f t="shared" si="439"/>
        <v/>
      </c>
      <c r="AP388" s="281" t="str">
        <f t="shared" si="379"/>
        <v/>
      </c>
      <c r="AQ388" s="280" t="str">
        <f t="shared" si="440"/>
        <v/>
      </c>
      <c r="AR388" s="281" t="str">
        <f t="shared" si="380"/>
        <v/>
      </c>
      <c r="AS388" s="280" t="str">
        <f t="shared" si="441"/>
        <v/>
      </c>
      <c r="AT388" s="281" t="str">
        <f t="shared" si="381"/>
        <v/>
      </c>
      <c r="AU388" s="280" t="str">
        <f t="shared" si="442"/>
        <v/>
      </c>
      <c r="AV388" s="281" t="str">
        <f t="shared" si="382"/>
        <v/>
      </c>
      <c r="AW388" s="280" t="str">
        <f t="shared" si="443"/>
        <v/>
      </c>
      <c r="AX388" s="281" t="str">
        <f t="shared" si="383"/>
        <v/>
      </c>
      <c r="AY388" s="280" t="str">
        <f t="shared" si="444"/>
        <v/>
      </c>
      <c r="AZ388" s="281" t="str">
        <f t="shared" si="384"/>
        <v/>
      </c>
      <c r="BA388" s="280" t="str">
        <f t="shared" si="445"/>
        <v/>
      </c>
      <c r="BB388" s="281" t="str">
        <f t="shared" si="385"/>
        <v/>
      </c>
      <c r="BC388" s="280" t="str">
        <f t="shared" si="446"/>
        <v/>
      </c>
      <c r="BD388" s="281" t="str">
        <f t="shared" si="386"/>
        <v/>
      </c>
      <c r="BE388" s="280" t="str">
        <f t="shared" si="447"/>
        <v/>
      </c>
    </row>
    <row r="389" spans="1:57" ht="24.75" hidden="1" customHeight="1">
      <c r="A389" s="238">
        <f t="shared" si="408"/>
        <v>254</v>
      </c>
      <c r="B389" s="365"/>
      <c r="C389" s="364"/>
      <c r="D389" s="281"/>
      <c r="E389" s="280"/>
      <c r="F389" s="281"/>
      <c r="G389" s="280"/>
      <c r="H389" s="281"/>
      <c r="I389" s="280"/>
      <c r="J389" s="281"/>
      <c r="K389" s="280"/>
      <c r="L389" s="281"/>
      <c r="M389" s="280"/>
      <c r="N389" s="281"/>
      <c r="O389" s="280"/>
      <c r="P389" s="281" t="str">
        <f t="shared" si="366"/>
        <v/>
      </c>
      <c r="Q389" s="280" t="str">
        <f t="shared" si="427"/>
        <v/>
      </c>
      <c r="R389" s="281" t="str">
        <f t="shared" si="367"/>
        <v/>
      </c>
      <c r="S389" s="280" t="str">
        <f t="shared" si="428"/>
        <v/>
      </c>
      <c r="T389" s="281" t="str">
        <f t="shared" si="368"/>
        <v/>
      </c>
      <c r="U389" s="280" t="str">
        <f t="shared" si="429"/>
        <v/>
      </c>
      <c r="V389" s="281" t="str">
        <f t="shared" si="369"/>
        <v/>
      </c>
      <c r="W389" s="280" t="str">
        <f t="shared" si="430"/>
        <v/>
      </c>
      <c r="X389" s="281" t="str">
        <f t="shared" si="370"/>
        <v/>
      </c>
      <c r="Y389" s="280" t="str">
        <f t="shared" si="431"/>
        <v/>
      </c>
      <c r="Z389" s="281" t="str">
        <f t="shared" si="371"/>
        <v/>
      </c>
      <c r="AA389" s="280" t="str">
        <f t="shared" si="432"/>
        <v/>
      </c>
      <c r="AB389" s="281" t="str">
        <f t="shared" si="372"/>
        <v/>
      </c>
      <c r="AC389" s="280" t="str">
        <f t="shared" si="433"/>
        <v/>
      </c>
      <c r="AD389" s="281" t="str">
        <f t="shared" si="373"/>
        <v/>
      </c>
      <c r="AE389" s="280" t="str">
        <f t="shared" si="434"/>
        <v/>
      </c>
      <c r="AF389" s="281" t="str">
        <f t="shared" si="374"/>
        <v/>
      </c>
      <c r="AG389" s="280" t="str">
        <f t="shared" si="435"/>
        <v/>
      </c>
      <c r="AH389" s="281" t="str">
        <f t="shared" si="375"/>
        <v/>
      </c>
      <c r="AI389" s="280" t="str">
        <f t="shared" si="436"/>
        <v/>
      </c>
      <c r="AJ389" s="281" t="str">
        <f t="shared" si="376"/>
        <v/>
      </c>
      <c r="AK389" s="280" t="str">
        <f t="shared" si="437"/>
        <v/>
      </c>
      <c r="AL389" s="281" t="str">
        <f t="shared" si="377"/>
        <v/>
      </c>
      <c r="AM389" s="280" t="str">
        <f t="shared" si="438"/>
        <v/>
      </c>
      <c r="AN389" s="281" t="str">
        <f t="shared" si="378"/>
        <v/>
      </c>
      <c r="AO389" s="280" t="str">
        <f t="shared" si="439"/>
        <v/>
      </c>
      <c r="AP389" s="281" t="str">
        <f t="shared" si="379"/>
        <v/>
      </c>
      <c r="AQ389" s="280" t="str">
        <f t="shared" si="440"/>
        <v/>
      </c>
      <c r="AR389" s="281" t="str">
        <f t="shared" si="380"/>
        <v/>
      </c>
      <c r="AS389" s="280" t="str">
        <f t="shared" si="441"/>
        <v/>
      </c>
      <c r="AT389" s="281" t="str">
        <f t="shared" si="381"/>
        <v/>
      </c>
      <c r="AU389" s="280" t="str">
        <f t="shared" si="442"/>
        <v/>
      </c>
      <c r="AV389" s="281" t="str">
        <f t="shared" si="382"/>
        <v/>
      </c>
      <c r="AW389" s="280" t="str">
        <f t="shared" si="443"/>
        <v/>
      </c>
      <c r="AX389" s="281" t="str">
        <f t="shared" si="383"/>
        <v/>
      </c>
      <c r="AY389" s="280" t="str">
        <f t="shared" si="444"/>
        <v/>
      </c>
      <c r="AZ389" s="281" t="str">
        <f t="shared" si="384"/>
        <v/>
      </c>
      <c r="BA389" s="280" t="str">
        <f t="shared" si="445"/>
        <v/>
      </c>
      <c r="BB389" s="281" t="str">
        <f t="shared" si="385"/>
        <v/>
      </c>
      <c r="BC389" s="280" t="str">
        <f t="shared" si="446"/>
        <v/>
      </c>
      <c r="BD389" s="281" t="str">
        <f t="shared" si="386"/>
        <v/>
      </c>
      <c r="BE389" s="280" t="str">
        <f t="shared" si="447"/>
        <v/>
      </c>
    </row>
    <row r="390" spans="1:57" ht="24.75" hidden="1" customHeight="1">
      <c r="A390" s="238">
        <f t="shared" si="408"/>
        <v>255</v>
      </c>
      <c r="B390" s="365"/>
      <c r="C390" s="364"/>
      <c r="D390" s="281"/>
      <c r="E390" s="280"/>
      <c r="F390" s="281"/>
      <c r="G390" s="280"/>
      <c r="H390" s="281"/>
      <c r="I390" s="280"/>
      <c r="J390" s="281"/>
      <c r="K390" s="280"/>
      <c r="L390" s="281"/>
      <c r="M390" s="280"/>
      <c r="N390" s="281"/>
      <c r="O390" s="280"/>
      <c r="P390" s="281" t="str">
        <f t="shared" si="366"/>
        <v/>
      </c>
      <c r="Q390" s="280" t="str">
        <f t="shared" si="427"/>
        <v/>
      </c>
      <c r="R390" s="281" t="str">
        <f t="shared" si="367"/>
        <v/>
      </c>
      <c r="S390" s="280" t="str">
        <f t="shared" si="428"/>
        <v/>
      </c>
      <c r="T390" s="281" t="str">
        <f t="shared" si="368"/>
        <v/>
      </c>
      <c r="U390" s="280" t="str">
        <f t="shared" si="429"/>
        <v/>
      </c>
      <c r="V390" s="281" t="str">
        <f t="shared" si="369"/>
        <v/>
      </c>
      <c r="W390" s="280" t="str">
        <f t="shared" si="430"/>
        <v/>
      </c>
      <c r="X390" s="281" t="str">
        <f t="shared" si="370"/>
        <v/>
      </c>
      <c r="Y390" s="280" t="str">
        <f t="shared" si="431"/>
        <v/>
      </c>
      <c r="Z390" s="281" t="str">
        <f t="shared" si="371"/>
        <v/>
      </c>
      <c r="AA390" s="280" t="str">
        <f t="shared" si="432"/>
        <v/>
      </c>
      <c r="AB390" s="281" t="str">
        <f t="shared" si="372"/>
        <v/>
      </c>
      <c r="AC390" s="280" t="str">
        <f t="shared" si="433"/>
        <v/>
      </c>
      <c r="AD390" s="281" t="str">
        <f t="shared" si="373"/>
        <v/>
      </c>
      <c r="AE390" s="280" t="str">
        <f t="shared" si="434"/>
        <v/>
      </c>
      <c r="AF390" s="281" t="str">
        <f t="shared" si="374"/>
        <v/>
      </c>
      <c r="AG390" s="280" t="str">
        <f t="shared" si="435"/>
        <v/>
      </c>
      <c r="AH390" s="281" t="str">
        <f t="shared" si="375"/>
        <v/>
      </c>
      <c r="AI390" s="280" t="str">
        <f t="shared" si="436"/>
        <v/>
      </c>
      <c r="AJ390" s="281" t="str">
        <f t="shared" si="376"/>
        <v/>
      </c>
      <c r="AK390" s="280" t="str">
        <f t="shared" si="437"/>
        <v/>
      </c>
      <c r="AL390" s="281" t="str">
        <f t="shared" si="377"/>
        <v/>
      </c>
      <c r="AM390" s="280" t="str">
        <f t="shared" si="438"/>
        <v/>
      </c>
      <c r="AN390" s="281" t="str">
        <f t="shared" si="378"/>
        <v/>
      </c>
      <c r="AO390" s="280" t="str">
        <f t="shared" si="439"/>
        <v/>
      </c>
      <c r="AP390" s="281" t="str">
        <f t="shared" si="379"/>
        <v/>
      </c>
      <c r="AQ390" s="280" t="str">
        <f t="shared" si="440"/>
        <v/>
      </c>
      <c r="AR390" s="281" t="str">
        <f t="shared" si="380"/>
        <v/>
      </c>
      <c r="AS390" s="280" t="str">
        <f t="shared" si="441"/>
        <v/>
      </c>
      <c r="AT390" s="281" t="str">
        <f t="shared" si="381"/>
        <v/>
      </c>
      <c r="AU390" s="280" t="str">
        <f t="shared" si="442"/>
        <v/>
      </c>
      <c r="AV390" s="281" t="str">
        <f t="shared" si="382"/>
        <v/>
      </c>
      <c r="AW390" s="280" t="str">
        <f t="shared" si="443"/>
        <v/>
      </c>
      <c r="AX390" s="281" t="str">
        <f t="shared" si="383"/>
        <v/>
      </c>
      <c r="AY390" s="280" t="str">
        <f t="shared" si="444"/>
        <v/>
      </c>
      <c r="AZ390" s="281" t="str">
        <f t="shared" si="384"/>
        <v/>
      </c>
      <c r="BA390" s="280" t="str">
        <f t="shared" si="445"/>
        <v/>
      </c>
      <c r="BB390" s="281" t="str">
        <f t="shared" si="385"/>
        <v/>
      </c>
      <c r="BC390" s="280" t="str">
        <f t="shared" si="446"/>
        <v/>
      </c>
      <c r="BD390" s="281" t="str">
        <f t="shared" si="386"/>
        <v/>
      </c>
      <c r="BE390" s="280" t="str">
        <f t="shared" si="447"/>
        <v/>
      </c>
    </row>
    <row r="391" spans="1:57" ht="24.75" hidden="1" customHeight="1">
      <c r="A391" s="238">
        <f t="shared" si="408"/>
        <v>256</v>
      </c>
      <c r="B391" s="365"/>
      <c r="C391" s="364"/>
      <c r="D391" s="281"/>
      <c r="E391" s="280"/>
      <c r="F391" s="281"/>
      <c r="G391" s="280"/>
      <c r="H391" s="281"/>
      <c r="I391" s="280"/>
      <c r="J391" s="281"/>
      <c r="K391" s="280"/>
      <c r="L391" s="281"/>
      <c r="M391" s="280"/>
      <c r="N391" s="281"/>
      <c r="O391" s="280"/>
      <c r="P391" s="281" t="str">
        <f t="shared" si="366"/>
        <v/>
      </c>
      <c r="Q391" s="280" t="str">
        <f t="shared" si="427"/>
        <v/>
      </c>
      <c r="R391" s="281" t="str">
        <f t="shared" si="367"/>
        <v/>
      </c>
      <c r="S391" s="280" t="str">
        <f t="shared" si="428"/>
        <v/>
      </c>
      <c r="T391" s="281" t="str">
        <f t="shared" si="368"/>
        <v/>
      </c>
      <c r="U391" s="280" t="str">
        <f t="shared" si="429"/>
        <v/>
      </c>
      <c r="V391" s="281" t="str">
        <f t="shared" si="369"/>
        <v/>
      </c>
      <c r="W391" s="280" t="str">
        <f t="shared" si="430"/>
        <v/>
      </c>
      <c r="X391" s="281" t="str">
        <f t="shared" si="370"/>
        <v/>
      </c>
      <c r="Y391" s="280" t="str">
        <f t="shared" si="431"/>
        <v/>
      </c>
      <c r="Z391" s="281" t="str">
        <f t="shared" si="371"/>
        <v/>
      </c>
      <c r="AA391" s="280" t="str">
        <f t="shared" si="432"/>
        <v/>
      </c>
      <c r="AB391" s="281" t="str">
        <f t="shared" si="372"/>
        <v/>
      </c>
      <c r="AC391" s="280" t="str">
        <f t="shared" si="433"/>
        <v/>
      </c>
      <c r="AD391" s="281" t="str">
        <f t="shared" si="373"/>
        <v/>
      </c>
      <c r="AE391" s="280" t="str">
        <f t="shared" si="434"/>
        <v/>
      </c>
      <c r="AF391" s="281" t="str">
        <f t="shared" si="374"/>
        <v/>
      </c>
      <c r="AG391" s="280" t="str">
        <f t="shared" si="435"/>
        <v/>
      </c>
      <c r="AH391" s="281" t="str">
        <f t="shared" si="375"/>
        <v/>
      </c>
      <c r="AI391" s="280" t="str">
        <f t="shared" si="436"/>
        <v/>
      </c>
      <c r="AJ391" s="281" t="str">
        <f t="shared" si="376"/>
        <v/>
      </c>
      <c r="AK391" s="280" t="str">
        <f t="shared" si="437"/>
        <v/>
      </c>
      <c r="AL391" s="281" t="str">
        <f t="shared" si="377"/>
        <v/>
      </c>
      <c r="AM391" s="280" t="str">
        <f t="shared" si="438"/>
        <v/>
      </c>
      <c r="AN391" s="281" t="str">
        <f t="shared" si="378"/>
        <v/>
      </c>
      <c r="AO391" s="280" t="str">
        <f t="shared" si="439"/>
        <v/>
      </c>
      <c r="AP391" s="281" t="str">
        <f t="shared" si="379"/>
        <v/>
      </c>
      <c r="AQ391" s="280" t="str">
        <f t="shared" si="440"/>
        <v/>
      </c>
      <c r="AR391" s="281" t="str">
        <f t="shared" si="380"/>
        <v/>
      </c>
      <c r="AS391" s="280" t="str">
        <f t="shared" si="441"/>
        <v/>
      </c>
      <c r="AT391" s="281" t="str">
        <f t="shared" si="381"/>
        <v/>
      </c>
      <c r="AU391" s="280" t="str">
        <f t="shared" si="442"/>
        <v/>
      </c>
      <c r="AV391" s="281" t="str">
        <f t="shared" si="382"/>
        <v/>
      </c>
      <c r="AW391" s="280" t="str">
        <f t="shared" si="443"/>
        <v/>
      </c>
      <c r="AX391" s="281" t="str">
        <f t="shared" si="383"/>
        <v/>
      </c>
      <c r="AY391" s="280" t="str">
        <f t="shared" si="444"/>
        <v/>
      </c>
      <c r="AZ391" s="281" t="str">
        <f t="shared" si="384"/>
        <v/>
      </c>
      <c r="BA391" s="280" t="str">
        <f t="shared" si="445"/>
        <v/>
      </c>
      <c r="BB391" s="281" t="str">
        <f t="shared" si="385"/>
        <v/>
      </c>
      <c r="BC391" s="280" t="str">
        <f t="shared" si="446"/>
        <v/>
      </c>
      <c r="BD391" s="281" t="str">
        <f t="shared" si="386"/>
        <v/>
      </c>
      <c r="BE391" s="280" t="str">
        <f t="shared" si="447"/>
        <v/>
      </c>
    </row>
    <row r="392" spans="1:57" ht="24.75" hidden="1" customHeight="1">
      <c r="A392" s="238">
        <f t="shared" si="408"/>
        <v>257</v>
      </c>
      <c r="B392" s="365"/>
      <c r="C392" s="364"/>
      <c r="D392" s="281"/>
      <c r="E392" s="280"/>
      <c r="F392" s="281"/>
      <c r="G392" s="280"/>
      <c r="H392" s="281"/>
      <c r="I392" s="280"/>
      <c r="J392" s="281"/>
      <c r="K392" s="280"/>
      <c r="L392" s="281"/>
      <c r="M392" s="280"/>
      <c r="N392" s="281"/>
      <c r="O392" s="280"/>
      <c r="P392" s="281" t="str">
        <f t="shared" ref="P392:P437" si="448">IF($P$8="Habilitado",IF($B392="","",ROUND(VLOOKUP($B392,OFERENTE_7,5,FALSE),2)),"")</f>
        <v/>
      </c>
      <c r="Q392" s="280" t="str">
        <f t="shared" si="427"/>
        <v/>
      </c>
      <c r="R392" s="281" t="str">
        <f t="shared" ref="R392:R437" si="449">IF($R$8="Habilitado",IF($B392="","",ROUND(VLOOKUP($B392,OFERENTE_8,5,FALSE),2)),"")</f>
        <v/>
      </c>
      <c r="S392" s="280" t="str">
        <f t="shared" si="428"/>
        <v/>
      </c>
      <c r="T392" s="281" t="str">
        <f t="shared" ref="T392:T437" si="450">IF($T$8="Habilitado",IF($B392="","",ROUND(VLOOKUP($B392,OFERENTE_9,5,FALSE),2)),"")</f>
        <v/>
      </c>
      <c r="U392" s="280" t="str">
        <f t="shared" si="429"/>
        <v/>
      </c>
      <c r="V392" s="281" t="str">
        <f t="shared" ref="V392:V437" si="451">IF($V$8="Habilitado",IF($B392="","",ROUND(VLOOKUP($B392,OFERENTE_10,5,FALSE),2)),"")</f>
        <v/>
      </c>
      <c r="W392" s="280" t="str">
        <f t="shared" si="430"/>
        <v/>
      </c>
      <c r="X392" s="281" t="str">
        <f t="shared" ref="X392:X437" si="452">IF($X$8="Habilitado",IF($B392="","",ROUND(VLOOKUP($B392,OFERENTE_11,5,FALSE),2)),"")</f>
        <v/>
      </c>
      <c r="Y392" s="280" t="str">
        <f t="shared" si="431"/>
        <v/>
      </c>
      <c r="Z392" s="281" t="str">
        <f t="shared" ref="Z392:Z437" si="453">IF($Z$8="Habilitado",IF($B392="","",ROUND(VLOOKUP($B392,OFERENTE_12,5,FALSE),2)),"")</f>
        <v/>
      </c>
      <c r="AA392" s="280" t="str">
        <f t="shared" si="432"/>
        <v/>
      </c>
      <c r="AB392" s="281" t="str">
        <f t="shared" ref="AB392:AB437" si="454">IF($AB$8="Habilitado",IF($B392="","",ROUND(VLOOKUP($B392,OFERENTE_13,5,FALSE),2)),"")</f>
        <v/>
      </c>
      <c r="AC392" s="280" t="str">
        <f t="shared" si="433"/>
        <v/>
      </c>
      <c r="AD392" s="281" t="str">
        <f t="shared" ref="AD392:AD437" si="455">IF($AD$8="Habilitado",IF($B392="","",ROUND(VLOOKUP($B392,OFERENTE_14,5,FALSE),2)),"")</f>
        <v/>
      </c>
      <c r="AE392" s="280" t="str">
        <f t="shared" si="434"/>
        <v/>
      </c>
      <c r="AF392" s="281" t="str">
        <f t="shared" ref="AF392:AF437" si="456">IF($AF$8="Habilitado",IF($B392="","",ROUND(VLOOKUP($B392,OFERENTE_15,5,FALSE),2)),"")</f>
        <v/>
      </c>
      <c r="AG392" s="280" t="str">
        <f t="shared" si="435"/>
        <v/>
      </c>
      <c r="AH392" s="281" t="str">
        <f t="shared" ref="AH392:AH437" si="457">IF($AH$8="Habilitado",IF($B392="","",ROUND(VLOOKUP($B392,OFERENTE_16,5,FALSE),2)),"")</f>
        <v/>
      </c>
      <c r="AI392" s="280" t="str">
        <f t="shared" si="436"/>
        <v/>
      </c>
      <c r="AJ392" s="281" t="str">
        <f t="shared" ref="AJ392:AJ437" si="458">IF($AJ$8="Habilitado",IF($B392="","",ROUND(VLOOKUP($B392,OFERENTE_17,5,FALSE),2)),"")</f>
        <v/>
      </c>
      <c r="AK392" s="280" t="str">
        <f t="shared" si="437"/>
        <v/>
      </c>
      <c r="AL392" s="281" t="str">
        <f t="shared" ref="AL392:AL437" si="459">IF($AL$8="Habilitado",IF($B392="","",ROUND(VLOOKUP($B392,OFERENTE_18,5,FALSE),2)),"")</f>
        <v/>
      </c>
      <c r="AM392" s="280" t="str">
        <f t="shared" si="438"/>
        <v/>
      </c>
      <c r="AN392" s="281" t="str">
        <f t="shared" ref="AN392:AN437" si="460">IF($AN$8="Habilitado",IF($B392="","",ROUND(VLOOKUP($B392,OFERENTE_19,5,FALSE),2)),"")</f>
        <v/>
      </c>
      <c r="AO392" s="280" t="str">
        <f t="shared" si="439"/>
        <v/>
      </c>
      <c r="AP392" s="281" t="str">
        <f t="shared" ref="AP392:AP437" si="461">IF($AP$8="Habilitado",IF($B392="","",ROUND(VLOOKUP($B392,OFERENTE_20,5,FALSE),2)),"")</f>
        <v/>
      </c>
      <c r="AQ392" s="280" t="str">
        <f t="shared" si="440"/>
        <v/>
      </c>
      <c r="AR392" s="281" t="str">
        <f t="shared" ref="AR392:AR437" si="462">IF($AR$8="Habilitado",IF($B392="","",ROUND(VLOOKUP($B392,OFERENTE_21,5,FALSE),2)),"")</f>
        <v/>
      </c>
      <c r="AS392" s="280" t="str">
        <f t="shared" si="441"/>
        <v/>
      </c>
      <c r="AT392" s="281" t="str">
        <f t="shared" ref="AT392:AT437" si="463">IF($AT$8="Habilitado",IF($B392="","",ROUND(VLOOKUP($B392,OFERENTE_22,5,FALSE),2)),"")</f>
        <v/>
      </c>
      <c r="AU392" s="280" t="str">
        <f t="shared" si="442"/>
        <v/>
      </c>
      <c r="AV392" s="281" t="str">
        <f t="shared" ref="AV392:AV437" si="464">IF($AV$8="Habilitado",IF($B392="","",ROUND(VLOOKUP($B392,OFERENTE_23,5,FALSE),2)),"")</f>
        <v/>
      </c>
      <c r="AW392" s="280" t="str">
        <f t="shared" si="443"/>
        <v/>
      </c>
      <c r="AX392" s="281" t="str">
        <f t="shared" ref="AX392:AX437" si="465">IF($AX$8="Habilitado",IF($B392="","",ROUND(VLOOKUP($B392,OFERENTE_24,5,FALSE),2)),"")</f>
        <v/>
      </c>
      <c r="AY392" s="280" t="str">
        <f t="shared" si="444"/>
        <v/>
      </c>
      <c r="AZ392" s="281" t="str">
        <f t="shared" ref="AZ392:AZ437" si="466">IF($AZ$8="Habilitado",IF($B392="","",ROUND(VLOOKUP($B392,OFERENTE_25,5,FALSE),2)),"")</f>
        <v/>
      </c>
      <c r="BA392" s="280" t="str">
        <f t="shared" si="445"/>
        <v/>
      </c>
      <c r="BB392" s="281" t="str">
        <f t="shared" ref="BB392:BB437" si="467">IF($BB$8="Habilitado",IF($B392="","",ROUND(VLOOKUP($B392,OFERENTE_26,5,FALSE),2)),"")</f>
        <v/>
      </c>
      <c r="BC392" s="280" t="str">
        <f t="shared" si="446"/>
        <v/>
      </c>
      <c r="BD392" s="281" t="str">
        <f t="shared" ref="BD392:BD437" si="468">IF($BD$8="Habilitado",IF($B392="","",ROUND(VLOOKUP($B392,OFERENTE_27,5,FALSE),2)),"")</f>
        <v/>
      </c>
      <c r="BE392" s="280" t="str">
        <f t="shared" si="447"/>
        <v/>
      </c>
    </row>
    <row r="393" spans="1:57" ht="24.75" hidden="1" customHeight="1">
      <c r="A393" s="238">
        <f t="shared" si="408"/>
        <v>258</v>
      </c>
      <c r="B393" s="365"/>
      <c r="C393" s="364"/>
      <c r="D393" s="281"/>
      <c r="E393" s="280"/>
      <c r="F393" s="281"/>
      <c r="G393" s="280"/>
      <c r="H393" s="281"/>
      <c r="I393" s="280"/>
      <c r="J393" s="281"/>
      <c r="K393" s="280"/>
      <c r="L393" s="281"/>
      <c r="M393" s="280"/>
      <c r="N393" s="281"/>
      <c r="O393" s="280"/>
      <c r="P393" s="281" t="str">
        <f t="shared" si="448"/>
        <v/>
      </c>
      <c r="Q393" s="280" t="str">
        <f t="shared" si="427"/>
        <v/>
      </c>
      <c r="R393" s="281" t="str">
        <f t="shared" si="449"/>
        <v/>
      </c>
      <c r="S393" s="280" t="str">
        <f t="shared" si="428"/>
        <v/>
      </c>
      <c r="T393" s="281" t="str">
        <f t="shared" si="450"/>
        <v/>
      </c>
      <c r="U393" s="280" t="str">
        <f t="shared" si="429"/>
        <v/>
      </c>
      <c r="V393" s="281" t="str">
        <f t="shared" si="451"/>
        <v/>
      </c>
      <c r="W393" s="280" t="str">
        <f t="shared" si="430"/>
        <v/>
      </c>
      <c r="X393" s="281" t="str">
        <f t="shared" si="452"/>
        <v/>
      </c>
      <c r="Y393" s="280" t="str">
        <f t="shared" si="431"/>
        <v/>
      </c>
      <c r="Z393" s="281" t="str">
        <f t="shared" si="453"/>
        <v/>
      </c>
      <c r="AA393" s="280" t="str">
        <f t="shared" si="432"/>
        <v/>
      </c>
      <c r="AB393" s="281" t="str">
        <f t="shared" si="454"/>
        <v/>
      </c>
      <c r="AC393" s="280" t="str">
        <f t="shared" si="433"/>
        <v/>
      </c>
      <c r="AD393" s="281" t="str">
        <f t="shared" si="455"/>
        <v/>
      </c>
      <c r="AE393" s="280" t="str">
        <f t="shared" si="434"/>
        <v/>
      </c>
      <c r="AF393" s="281" t="str">
        <f t="shared" si="456"/>
        <v/>
      </c>
      <c r="AG393" s="280" t="str">
        <f t="shared" si="435"/>
        <v/>
      </c>
      <c r="AH393" s="281" t="str">
        <f t="shared" si="457"/>
        <v/>
      </c>
      <c r="AI393" s="280" t="str">
        <f t="shared" si="436"/>
        <v/>
      </c>
      <c r="AJ393" s="281" t="str">
        <f t="shared" si="458"/>
        <v/>
      </c>
      <c r="AK393" s="280" t="str">
        <f t="shared" si="437"/>
        <v/>
      </c>
      <c r="AL393" s="281" t="str">
        <f t="shared" si="459"/>
        <v/>
      </c>
      <c r="AM393" s="280" t="str">
        <f t="shared" si="438"/>
        <v/>
      </c>
      <c r="AN393" s="281" t="str">
        <f t="shared" si="460"/>
        <v/>
      </c>
      <c r="AO393" s="280" t="str">
        <f t="shared" si="439"/>
        <v/>
      </c>
      <c r="AP393" s="281" t="str">
        <f t="shared" si="461"/>
        <v/>
      </c>
      <c r="AQ393" s="280" t="str">
        <f t="shared" si="440"/>
        <v/>
      </c>
      <c r="AR393" s="281" t="str">
        <f t="shared" si="462"/>
        <v/>
      </c>
      <c r="AS393" s="280" t="str">
        <f t="shared" si="441"/>
        <v/>
      </c>
      <c r="AT393" s="281" t="str">
        <f t="shared" si="463"/>
        <v/>
      </c>
      <c r="AU393" s="280" t="str">
        <f t="shared" si="442"/>
        <v/>
      </c>
      <c r="AV393" s="281" t="str">
        <f t="shared" si="464"/>
        <v/>
      </c>
      <c r="AW393" s="280" t="str">
        <f t="shared" si="443"/>
        <v/>
      </c>
      <c r="AX393" s="281" t="str">
        <f t="shared" si="465"/>
        <v/>
      </c>
      <c r="AY393" s="280" t="str">
        <f t="shared" si="444"/>
        <v/>
      </c>
      <c r="AZ393" s="281" t="str">
        <f t="shared" si="466"/>
        <v/>
      </c>
      <c r="BA393" s="280" t="str">
        <f t="shared" si="445"/>
        <v/>
      </c>
      <c r="BB393" s="281" t="str">
        <f t="shared" si="467"/>
        <v/>
      </c>
      <c r="BC393" s="280" t="str">
        <f t="shared" si="446"/>
        <v/>
      </c>
      <c r="BD393" s="281" t="str">
        <f t="shared" si="468"/>
        <v/>
      </c>
      <c r="BE393" s="280" t="str">
        <f t="shared" si="447"/>
        <v/>
      </c>
    </row>
    <row r="394" spans="1:57" ht="24.75" hidden="1" customHeight="1">
      <c r="A394" s="238">
        <f t="shared" si="408"/>
        <v>259</v>
      </c>
      <c r="B394" s="365"/>
      <c r="C394" s="364"/>
      <c r="D394" s="281"/>
      <c r="E394" s="280"/>
      <c r="F394" s="281"/>
      <c r="G394" s="280"/>
      <c r="H394" s="281"/>
      <c r="I394" s="280"/>
      <c r="J394" s="281"/>
      <c r="K394" s="280"/>
      <c r="L394" s="281"/>
      <c r="M394" s="280"/>
      <c r="N394" s="281"/>
      <c r="O394" s="280"/>
      <c r="P394" s="281" t="str">
        <f t="shared" si="448"/>
        <v/>
      </c>
      <c r="Q394" s="280" t="str">
        <f t="shared" si="427"/>
        <v/>
      </c>
      <c r="R394" s="281" t="str">
        <f t="shared" si="449"/>
        <v/>
      </c>
      <c r="S394" s="280" t="str">
        <f t="shared" si="428"/>
        <v/>
      </c>
      <c r="T394" s="281" t="str">
        <f t="shared" si="450"/>
        <v/>
      </c>
      <c r="U394" s="280" t="str">
        <f t="shared" si="429"/>
        <v/>
      </c>
      <c r="V394" s="281" t="str">
        <f t="shared" si="451"/>
        <v/>
      </c>
      <c r="W394" s="280" t="str">
        <f t="shared" si="430"/>
        <v/>
      </c>
      <c r="X394" s="281" t="str">
        <f t="shared" si="452"/>
        <v/>
      </c>
      <c r="Y394" s="280" t="str">
        <f t="shared" si="431"/>
        <v/>
      </c>
      <c r="Z394" s="281" t="str">
        <f t="shared" si="453"/>
        <v/>
      </c>
      <c r="AA394" s="280" t="str">
        <f t="shared" si="432"/>
        <v/>
      </c>
      <c r="AB394" s="281" t="str">
        <f t="shared" si="454"/>
        <v/>
      </c>
      <c r="AC394" s="280" t="str">
        <f t="shared" si="433"/>
        <v/>
      </c>
      <c r="AD394" s="281" t="str">
        <f t="shared" si="455"/>
        <v/>
      </c>
      <c r="AE394" s="280" t="str">
        <f t="shared" si="434"/>
        <v/>
      </c>
      <c r="AF394" s="281" t="str">
        <f t="shared" si="456"/>
        <v/>
      </c>
      <c r="AG394" s="280" t="str">
        <f t="shared" si="435"/>
        <v/>
      </c>
      <c r="AH394" s="281" t="str">
        <f t="shared" si="457"/>
        <v/>
      </c>
      <c r="AI394" s="280" t="str">
        <f t="shared" si="436"/>
        <v/>
      </c>
      <c r="AJ394" s="281" t="str">
        <f t="shared" si="458"/>
        <v/>
      </c>
      <c r="AK394" s="280" t="str">
        <f t="shared" si="437"/>
        <v/>
      </c>
      <c r="AL394" s="281" t="str">
        <f t="shared" si="459"/>
        <v/>
      </c>
      <c r="AM394" s="280" t="str">
        <f t="shared" si="438"/>
        <v/>
      </c>
      <c r="AN394" s="281" t="str">
        <f t="shared" si="460"/>
        <v/>
      </c>
      <c r="AO394" s="280" t="str">
        <f t="shared" si="439"/>
        <v/>
      </c>
      <c r="AP394" s="281" t="str">
        <f t="shared" si="461"/>
        <v/>
      </c>
      <c r="AQ394" s="280" t="str">
        <f t="shared" si="440"/>
        <v/>
      </c>
      <c r="AR394" s="281" t="str">
        <f t="shared" si="462"/>
        <v/>
      </c>
      <c r="AS394" s="280" t="str">
        <f t="shared" si="441"/>
        <v/>
      </c>
      <c r="AT394" s="281" t="str">
        <f t="shared" si="463"/>
        <v/>
      </c>
      <c r="AU394" s="280" t="str">
        <f t="shared" si="442"/>
        <v/>
      </c>
      <c r="AV394" s="281" t="str">
        <f t="shared" si="464"/>
        <v/>
      </c>
      <c r="AW394" s="280" t="str">
        <f t="shared" si="443"/>
        <v/>
      </c>
      <c r="AX394" s="281" t="str">
        <f t="shared" si="465"/>
        <v/>
      </c>
      <c r="AY394" s="280" t="str">
        <f t="shared" si="444"/>
        <v/>
      </c>
      <c r="AZ394" s="281" t="str">
        <f t="shared" si="466"/>
        <v/>
      </c>
      <c r="BA394" s="280" t="str">
        <f t="shared" si="445"/>
        <v/>
      </c>
      <c r="BB394" s="281" t="str">
        <f t="shared" si="467"/>
        <v/>
      </c>
      <c r="BC394" s="280" t="str">
        <f t="shared" si="446"/>
        <v/>
      </c>
      <c r="BD394" s="281" t="str">
        <f t="shared" si="468"/>
        <v/>
      </c>
      <c r="BE394" s="280" t="str">
        <f t="shared" si="447"/>
        <v/>
      </c>
    </row>
    <row r="395" spans="1:57" ht="24.75" hidden="1" customHeight="1">
      <c r="A395" s="238">
        <f t="shared" si="408"/>
        <v>260</v>
      </c>
      <c r="B395" s="365"/>
      <c r="C395" s="364"/>
      <c r="D395" s="281"/>
      <c r="E395" s="280"/>
      <c r="F395" s="281"/>
      <c r="G395" s="280"/>
      <c r="H395" s="281"/>
      <c r="I395" s="280"/>
      <c r="J395" s="281"/>
      <c r="K395" s="280"/>
      <c r="L395" s="281"/>
      <c r="M395" s="280"/>
      <c r="N395" s="281"/>
      <c r="O395" s="280"/>
      <c r="P395" s="281" t="str">
        <f t="shared" si="448"/>
        <v/>
      </c>
      <c r="Q395" s="280" t="str">
        <f t="shared" si="427"/>
        <v/>
      </c>
      <c r="R395" s="281" t="str">
        <f t="shared" si="449"/>
        <v/>
      </c>
      <c r="S395" s="280" t="str">
        <f t="shared" si="428"/>
        <v/>
      </c>
      <c r="T395" s="281" t="str">
        <f t="shared" si="450"/>
        <v/>
      </c>
      <c r="U395" s="280" t="str">
        <f t="shared" si="429"/>
        <v/>
      </c>
      <c r="V395" s="281" t="str">
        <f t="shared" si="451"/>
        <v/>
      </c>
      <c r="W395" s="280" t="str">
        <f t="shared" si="430"/>
        <v/>
      </c>
      <c r="X395" s="281" t="str">
        <f t="shared" si="452"/>
        <v/>
      </c>
      <c r="Y395" s="280" t="str">
        <f t="shared" si="431"/>
        <v/>
      </c>
      <c r="Z395" s="281" t="str">
        <f t="shared" si="453"/>
        <v/>
      </c>
      <c r="AA395" s="280" t="str">
        <f t="shared" si="432"/>
        <v/>
      </c>
      <c r="AB395" s="281" t="str">
        <f t="shared" si="454"/>
        <v/>
      </c>
      <c r="AC395" s="280" t="str">
        <f t="shared" si="433"/>
        <v/>
      </c>
      <c r="AD395" s="281" t="str">
        <f t="shared" si="455"/>
        <v/>
      </c>
      <c r="AE395" s="280" t="str">
        <f t="shared" si="434"/>
        <v/>
      </c>
      <c r="AF395" s="281" t="str">
        <f t="shared" si="456"/>
        <v/>
      </c>
      <c r="AG395" s="280" t="str">
        <f t="shared" si="435"/>
        <v/>
      </c>
      <c r="AH395" s="281" t="str">
        <f t="shared" si="457"/>
        <v/>
      </c>
      <c r="AI395" s="280" t="str">
        <f t="shared" si="436"/>
        <v/>
      </c>
      <c r="AJ395" s="281" t="str">
        <f t="shared" si="458"/>
        <v/>
      </c>
      <c r="AK395" s="280" t="str">
        <f t="shared" si="437"/>
        <v/>
      </c>
      <c r="AL395" s="281" t="str">
        <f t="shared" si="459"/>
        <v/>
      </c>
      <c r="AM395" s="280" t="str">
        <f t="shared" si="438"/>
        <v/>
      </c>
      <c r="AN395" s="281" t="str">
        <f t="shared" si="460"/>
        <v/>
      </c>
      <c r="AO395" s="280" t="str">
        <f t="shared" si="439"/>
        <v/>
      </c>
      <c r="AP395" s="281" t="str">
        <f t="shared" si="461"/>
        <v/>
      </c>
      <c r="AQ395" s="280" t="str">
        <f t="shared" si="440"/>
        <v/>
      </c>
      <c r="AR395" s="281" t="str">
        <f t="shared" si="462"/>
        <v/>
      </c>
      <c r="AS395" s="280" t="str">
        <f t="shared" si="441"/>
        <v/>
      </c>
      <c r="AT395" s="281" t="str">
        <f t="shared" si="463"/>
        <v/>
      </c>
      <c r="AU395" s="280" t="str">
        <f t="shared" si="442"/>
        <v/>
      </c>
      <c r="AV395" s="281" t="str">
        <f t="shared" si="464"/>
        <v/>
      </c>
      <c r="AW395" s="280" t="str">
        <f t="shared" si="443"/>
        <v/>
      </c>
      <c r="AX395" s="281" t="str">
        <f t="shared" si="465"/>
        <v/>
      </c>
      <c r="AY395" s="280" t="str">
        <f t="shared" si="444"/>
        <v/>
      </c>
      <c r="AZ395" s="281" t="str">
        <f t="shared" si="466"/>
        <v/>
      </c>
      <c r="BA395" s="280" t="str">
        <f t="shared" si="445"/>
        <v/>
      </c>
      <c r="BB395" s="281" t="str">
        <f t="shared" si="467"/>
        <v/>
      </c>
      <c r="BC395" s="280" t="str">
        <f t="shared" si="446"/>
        <v/>
      </c>
      <c r="BD395" s="281" t="str">
        <f t="shared" si="468"/>
        <v/>
      </c>
      <c r="BE395" s="280" t="str">
        <f t="shared" si="447"/>
        <v/>
      </c>
    </row>
    <row r="396" spans="1:57" ht="24.75" hidden="1" customHeight="1">
      <c r="A396" s="238">
        <f t="shared" si="408"/>
        <v>261</v>
      </c>
      <c r="B396" s="365"/>
      <c r="C396" s="364"/>
      <c r="D396" s="281"/>
      <c r="E396" s="280"/>
      <c r="F396" s="281"/>
      <c r="G396" s="280"/>
      <c r="H396" s="281"/>
      <c r="I396" s="280"/>
      <c r="J396" s="281"/>
      <c r="K396" s="280"/>
      <c r="L396" s="281"/>
      <c r="M396" s="280"/>
      <c r="N396" s="281"/>
      <c r="O396" s="280"/>
      <c r="P396" s="281" t="str">
        <f t="shared" si="448"/>
        <v/>
      </c>
      <c r="Q396" s="280" t="str">
        <f t="shared" si="427"/>
        <v/>
      </c>
      <c r="R396" s="281" t="str">
        <f t="shared" si="449"/>
        <v/>
      </c>
      <c r="S396" s="280" t="str">
        <f t="shared" si="428"/>
        <v/>
      </c>
      <c r="T396" s="281" t="str">
        <f t="shared" si="450"/>
        <v/>
      </c>
      <c r="U396" s="280" t="str">
        <f t="shared" si="429"/>
        <v/>
      </c>
      <c r="V396" s="281" t="str">
        <f t="shared" si="451"/>
        <v/>
      </c>
      <c r="W396" s="280" t="str">
        <f t="shared" si="430"/>
        <v/>
      </c>
      <c r="X396" s="281" t="str">
        <f t="shared" si="452"/>
        <v/>
      </c>
      <c r="Y396" s="280" t="str">
        <f t="shared" si="431"/>
        <v/>
      </c>
      <c r="Z396" s="281" t="str">
        <f t="shared" si="453"/>
        <v/>
      </c>
      <c r="AA396" s="280" t="str">
        <f t="shared" si="432"/>
        <v/>
      </c>
      <c r="AB396" s="281" t="str">
        <f t="shared" si="454"/>
        <v/>
      </c>
      <c r="AC396" s="280" t="str">
        <f t="shared" si="433"/>
        <v/>
      </c>
      <c r="AD396" s="281" t="str">
        <f t="shared" si="455"/>
        <v/>
      </c>
      <c r="AE396" s="280" t="str">
        <f t="shared" si="434"/>
        <v/>
      </c>
      <c r="AF396" s="281" t="str">
        <f t="shared" si="456"/>
        <v/>
      </c>
      <c r="AG396" s="280" t="str">
        <f t="shared" si="435"/>
        <v/>
      </c>
      <c r="AH396" s="281" t="str">
        <f t="shared" si="457"/>
        <v/>
      </c>
      <c r="AI396" s="280" t="str">
        <f t="shared" si="436"/>
        <v/>
      </c>
      <c r="AJ396" s="281" t="str">
        <f t="shared" si="458"/>
        <v/>
      </c>
      <c r="AK396" s="280" t="str">
        <f t="shared" si="437"/>
        <v/>
      </c>
      <c r="AL396" s="281" t="str">
        <f t="shared" si="459"/>
        <v/>
      </c>
      <c r="AM396" s="280" t="str">
        <f t="shared" si="438"/>
        <v/>
      </c>
      <c r="AN396" s="281" t="str">
        <f t="shared" si="460"/>
        <v/>
      </c>
      <c r="AO396" s="280" t="str">
        <f t="shared" si="439"/>
        <v/>
      </c>
      <c r="AP396" s="281" t="str">
        <f t="shared" si="461"/>
        <v/>
      </c>
      <c r="AQ396" s="280" t="str">
        <f t="shared" si="440"/>
        <v/>
      </c>
      <c r="AR396" s="281" t="str">
        <f t="shared" si="462"/>
        <v/>
      </c>
      <c r="AS396" s="280" t="str">
        <f t="shared" si="441"/>
        <v/>
      </c>
      <c r="AT396" s="281" t="str">
        <f t="shared" si="463"/>
        <v/>
      </c>
      <c r="AU396" s="280" t="str">
        <f t="shared" si="442"/>
        <v/>
      </c>
      <c r="AV396" s="281" t="str">
        <f t="shared" si="464"/>
        <v/>
      </c>
      <c r="AW396" s="280" t="str">
        <f t="shared" si="443"/>
        <v/>
      </c>
      <c r="AX396" s="281" t="str">
        <f t="shared" si="465"/>
        <v/>
      </c>
      <c r="AY396" s="280" t="str">
        <f t="shared" si="444"/>
        <v/>
      </c>
      <c r="AZ396" s="281" t="str">
        <f t="shared" si="466"/>
        <v/>
      </c>
      <c r="BA396" s="280" t="str">
        <f t="shared" si="445"/>
        <v/>
      </c>
      <c r="BB396" s="281" t="str">
        <f t="shared" si="467"/>
        <v/>
      </c>
      <c r="BC396" s="280" t="str">
        <f t="shared" si="446"/>
        <v/>
      </c>
      <c r="BD396" s="281" t="str">
        <f t="shared" si="468"/>
        <v/>
      </c>
      <c r="BE396" s="280" t="str">
        <f t="shared" si="447"/>
        <v/>
      </c>
    </row>
    <row r="397" spans="1:57" ht="24.75" hidden="1" customHeight="1">
      <c r="A397" s="238">
        <f t="shared" si="408"/>
        <v>262</v>
      </c>
      <c r="B397" s="365"/>
      <c r="C397" s="364"/>
      <c r="D397" s="281"/>
      <c r="E397" s="280"/>
      <c r="F397" s="281"/>
      <c r="G397" s="280"/>
      <c r="H397" s="281"/>
      <c r="I397" s="280"/>
      <c r="J397" s="281"/>
      <c r="K397" s="280"/>
      <c r="L397" s="281"/>
      <c r="M397" s="280"/>
      <c r="N397" s="281"/>
      <c r="O397" s="280"/>
      <c r="P397" s="281" t="str">
        <f t="shared" si="448"/>
        <v/>
      </c>
      <c r="Q397" s="280" t="str">
        <f t="shared" si="427"/>
        <v/>
      </c>
      <c r="R397" s="281" t="str">
        <f t="shared" si="449"/>
        <v/>
      </c>
      <c r="S397" s="280" t="str">
        <f t="shared" si="428"/>
        <v/>
      </c>
      <c r="T397" s="281" t="str">
        <f t="shared" si="450"/>
        <v/>
      </c>
      <c r="U397" s="280" t="str">
        <f t="shared" si="429"/>
        <v/>
      </c>
      <c r="V397" s="281" t="str">
        <f t="shared" si="451"/>
        <v/>
      </c>
      <c r="W397" s="280" t="str">
        <f t="shared" si="430"/>
        <v/>
      </c>
      <c r="X397" s="281" t="str">
        <f t="shared" si="452"/>
        <v/>
      </c>
      <c r="Y397" s="280" t="str">
        <f t="shared" si="431"/>
        <v/>
      </c>
      <c r="Z397" s="281" t="str">
        <f t="shared" si="453"/>
        <v/>
      </c>
      <c r="AA397" s="280" t="str">
        <f t="shared" si="432"/>
        <v/>
      </c>
      <c r="AB397" s="281" t="str">
        <f t="shared" si="454"/>
        <v/>
      </c>
      <c r="AC397" s="280" t="str">
        <f t="shared" si="433"/>
        <v/>
      </c>
      <c r="AD397" s="281" t="str">
        <f t="shared" si="455"/>
        <v/>
      </c>
      <c r="AE397" s="280" t="str">
        <f t="shared" si="434"/>
        <v/>
      </c>
      <c r="AF397" s="281" t="str">
        <f t="shared" si="456"/>
        <v/>
      </c>
      <c r="AG397" s="280" t="str">
        <f t="shared" si="435"/>
        <v/>
      </c>
      <c r="AH397" s="281" t="str">
        <f t="shared" si="457"/>
        <v/>
      </c>
      <c r="AI397" s="280" t="str">
        <f t="shared" si="436"/>
        <v/>
      </c>
      <c r="AJ397" s="281" t="str">
        <f t="shared" si="458"/>
        <v/>
      </c>
      <c r="AK397" s="280" t="str">
        <f t="shared" si="437"/>
        <v/>
      </c>
      <c r="AL397" s="281" t="str">
        <f t="shared" si="459"/>
        <v/>
      </c>
      <c r="AM397" s="280" t="str">
        <f t="shared" si="438"/>
        <v/>
      </c>
      <c r="AN397" s="281" t="str">
        <f t="shared" si="460"/>
        <v/>
      </c>
      <c r="AO397" s="280" t="str">
        <f t="shared" si="439"/>
        <v/>
      </c>
      <c r="AP397" s="281" t="str">
        <f t="shared" si="461"/>
        <v/>
      </c>
      <c r="AQ397" s="280" t="str">
        <f t="shared" si="440"/>
        <v/>
      </c>
      <c r="AR397" s="281" t="str">
        <f t="shared" si="462"/>
        <v/>
      </c>
      <c r="AS397" s="280" t="str">
        <f t="shared" si="441"/>
        <v/>
      </c>
      <c r="AT397" s="281" t="str">
        <f t="shared" si="463"/>
        <v/>
      </c>
      <c r="AU397" s="280" t="str">
        <f t="shared" si="442"/>
        <v/>
      </c>
      <c r="AV397" s="281" t="str">
        <f t="shared" si="464"/>
        <v/>
      </c>
      <c r="AW397" s="280" t="str">
        <f t="shared" si="443"/>
        <v/>
      </c>
      <c r="AX397" s="281" t="str">
        <f t="shared" si="465"/>
        <v/>
      </c>
      <c r="AY397" s="280" t="str">
        <f t="shared" si="444"/>
        <v/>
      </c>
      <c r="AZ397" s="281" t="str">
        <f t="shared" si="466"/>
        <v/>
      </c>
      <c r="BA397" s="280" t="str">
        <f t="shared" si="445"/>
        <v/>
      </c>
      <c r="BB397" s="281" t="str">
        <f t="shared" si="467"/>
        <v/>
      </c>
      <c r="BC397" s="280" t="str">
        <f t="shared" si="446"/>
        <v/>
      </c>
      <c r="BD397" s="281" t="str">
        <f t="shared" si="468"/>
        <v/>
      </c>
      <c r="BE397" s="280" t="str">
        <f t="shared" si="447"/>
        <v/>
      </c>
    </row>
    <row r="398" spans="1:57" ht="24.75" hidden="1" customHeight="1">
      <c r="A398" s="238">
        <f t="shared" si="408"/>
        <v>263</v>
      </c>
      <c r="B398" s="365"/>
      <c r="C398" s="364"/>
      <c r="D398" s="281"/>
      <c r="E398" s="280"/>
      <c r="F398" s="281"/>
      <c r="G398" s="280"/>
      <c r="H398" s="281"/>
      <c r="I398" s="280"/>
      <c r="J398" s="281"/>
      <c r="K398" s="280"/>
      <c r="L398" s="281"/>
      <c r="M398" s="280"/>
      <c r="N398" s="281"/>
      <c r="O398" s="280"/>
      <c r="P398" s="281" t="str">
        <f t="shared" si="448"/>
        <v/>
      </c>
      <c r="Q398" s="280" t="str">
        <f t="shared" si="427"/>
        <v/>
      </c>
      <c r="R398" s="281" t="str">
        <f t="shared" si="449"/>
        <v/>
      </c>
      <c r="S398" s="280" t="str">
        <f t="shared" si="428"/>
        <v/>
      </c>
      <c r="T398" s="281" t="str">
        <f t="shared" si="450"/>
        <v/>
      </c>
      <c r="U398" s="280" t="str">
        <f t="shared" si="429"/>
        <v/>
      </c>
      <c r="V398" s="281" t="str">
        <f t="shared" si="451"/>
        <v/>
      </c>
      <c r="W398" s="280" t="str">
        <f t="shared" si="430"/>
        <v/>
      </c>
      <c r="X398" s="281" t="str">
        <f t="shared" si="452"/>
        <v/>
      </c>
      <c r="Y398" s="280" t="str">
        <f t="shared" si="431"/>
        <v/>
      </c>
      <c r="Z398" s="281" t="str">
        <f t="shared" si="453"/>
        <v/>
      </c>
      <c r="AA398" s="280" t="str">
        <f t="shared" si="432"/>
        <v/>
      </c>
      <c r="AB398" s="281" t="str">
        <f t="shared" si="454"/>
        <v/>
      </c>
      <c r="AC398" s="280" t="str">
        <f t="shared" si="433"/>
        <v/>
      </c>
      <c r="AD398" s="281" t="str">
        <f t="shared" si="455"/>
        <v/>
      </c>
      <c r="AE398" s="280" t="str">
        <f t="shared" si="434"/>
        <v/>
      </c>
      <c r="AF398" s="281" t="str">
        <f t="shared" si="456"/>
        <v/>
      </c>
      <c r="AG398" s="280" t="str">
        <f t="shared" si="435"/>
        <v/>
      </c>
      <c r="AH398" s="281" t="str">
        <f t="shared" si="457"/>
        <v/>
      </c>
      <c r="AI398" s="280" t="str">
        <f t="shared" si="436"/>
        <v/>
      </c>
      <c r="AJ398" s="281" t="str">
        <f t="shared" si="458"/>
        <v/>
      </c>
      <c r="AK398" s="280" t="str">
        <f t="shared" si="437"/>
        <v/>
      </c>
      <c r="AL398" s="281" t="str">
        <f t="shared" si="459"/>
        <v/>
      </c>
      <c r="AM398" s="280" t="str">
        <f t="shared" si="438"/>
        <v/>
      </c>
      <c r="AN398" s="281" t="str">
        <f t="shared" si="460"/>
        <v/>
      </c>
      <c r="AO398" s="280" t="str">
        <f t="shared" si="439"/>
        <v/>
      </c>
      <c r="AP398" s="281" t="str">
        <f t="shared" si="461"/>
        <v/>
      </c>
      <c r="AQ398" s="280" t="str">
        <f t="shared" si="440"/>
        <v/>
      </c>
      <c r="AR398" s="281" t="str">
        <f t="shared" si="462"/>
        <v/>
      </c>
      <c r="AS398" s="280" t="str">
        <f t="shared" si="441"/>
        <v/>
      </c>
      <c r="AT398" s="281" t="str">
        <f t="shared" si="463"/>
        <v/>
      </c>
      <c r="AU398" s="280" t="str">
        <f t="shared" si="442"/>
        <v/>
      </c>
      <c r="AV398" s="281" t="str">
        <f t="shared" si="464"/>
        <v/>
      </c>
      <c r="AW398" s="280" t="str">
        <f t="shared" si="443"/>
        <v/>
      </c>
      <c r="AX398" s="281" t="str">
        <f t="shared" si="465"/>
        <v/>
      </c>
      <c r="AY398" s="280" t="str">
        <f t="shared" si="444"/>
        <v/>
      </c>
      <c r="AZ398" s="281" t="str">
        <f t="shared" si="466"/>
        <v/>
      </c>
      <c r="BA398" s="280" t="str">
        <f t="shared" si="445"/>
        <v/>
      </c>
      <c r="BB398" s="281" t="str">
        <f t="shared" si="467"/>
        <v/>
      </c>
      <c r="BC398" s="280" t="str">
        <f t="shared" si="446"/>
        <v/>
      </c>
      <c r="BD398" s="281" t="str">
        <f t="shared" si="468"/>
        <v/>
      </c>
      <c r="BE398" s="280" t="str">
        <f t="shared" si="447"/>
        <v/>
      </c>
    </row>
    <row r="399" spans="1:57" ht="24.75" hidden="1" customHeight="1">
      <c r="A399" s="238">
        <f t="shared" si="408"/>
        <v>264</v>
      </c>
      <c r="B399" s="365"/>
      <c r="C399" s="364"/>
      <c r="D399" s="281"/>
      <c r="E399" s="280"/>
      <c r="F399" s="281"/>
      <c r="G399" s="280"/>
      <c r="H399" s="281"/>
      <c r="I399" s="280"/>
      <c r="J399" s="281"/>
      <c r="K399" s="280"/>
      <c r="L399" s="281"/>
      <c r="M399" s="280"/>
      <c r="N399" s="281"/>
      <c r="O399" s="280"/>
      <c r="P399" s="281" t="str">
        <f t="shared" si="448"/>
        <v/>
      </c>
      <c r="Q399" s="280" t="str">
        <f t="shared" si="427"/>
        <v/>
      </c>
      <c r="R399" s="281" t="str">
        <f t="shared" si="449"/>
        <v/>
      </c>
      <c r="S399" s="280" t="str">
        <f t="shared" si="428"/>
        <v/>
      </c>
      <c r="T399" s="281" t="str">
        <f t="shared" si="450"/>
        <v/>
      </c>
      <c r="U399" s="280" t="str">
        <f t="shared" si="429"/>
        <v/>
      </c>
      <c r="V399" s="281" t="str">
        <f t="shared" si="451"/>
        <v/>
      </c>
      <c r="W399" s="280" t="str">
        <f t="shared" si="430"/>
        <v/>
      </c>
      <c r="X399" s="281" t="str">
        <f t="shared" si="452"/>
        <v/>
      </c>
      <c r="Y399" s="280" t="str">
        <f t="shared" si="431"/>
        <v/>
      </c>
      <c r="Z399" s="281" t="str">
        <f t="shared" si="453"/>
        <v/>
      </c>
      <c r="AA399" s="280" t="str">
        <f t="shared" si="432"/>
        <v/>
      </c>
      <c r="AB399" s="281" t="str">
        <f t="shared" si="454"/>
        <v/>
      </c>
      <c r="AC399" s="280" t="str">
        <f t="shared" si="433"/>
        <v/>
      </c>
      <c r="AD399" s="281" t="str">
        <f t="shared" si="455"/>
        <v/>
      </c>
      <c r="AE399" s="280" t="str">
        <f t="shared" si="434"/>
        <v/>
      </c>
      <c r="AF399" s="281" t="str">
        <f t="shared" si="456"/>
        <v/>
      </c>
      <c r="AG399" s="280" t="str">
        <f t="shared" si="435"/>
        <v/>
      </c>
      <c r="AH399" s="281" t="str">
        <f t="shared" si="457"/>
        <v/>
      </c>
      <c r="AI399" s="280" t="str">
        <f t="shared" si="436"/>
        <v/>
      </c>
      <c r="AJ399" s="281" t="str">
        <f t="shared" si="458"/>
        <v/>
      </c>
      <c r="AK399" s="280" t="str">
        <f t="shared" si="437"/>
        <v/>
      </c>
      <c r="AL399" s="281" t="str">
        <f t="shared" si="459"/>
        <v/>
      </c>
      <c r="AM399" s="280" t="str">
        <f t="shared" si="438"/>
        <v/>
      </c>
      <c r="AN399" s="281" t="str">
        <f t="shared" si="460"/>
        <v/>
      </c>
      <c r="AO399" s="280" t="str">
        <f t="shared" si="439"/>
        <v/>
      </c>
      <c r="AP399" s="281" t="str">
        <f t="shared" si="461"/>
        <v/>
      </c>
      <c r="AQ399" s="280" t="str">
        <f t="shared" si="440"/>
        <v/>
      </c>
      <c r="AR399" s="281" t="str">
        <f t="shared" si="462"/>
        <v/>
      </c>
      <c r="AS399" s="280" t="str">
        <f t="shared" si="441"/>
        <v/>
      </c>
      <c r="AT399" s="281" t="str">
        <f t="shared" si="463"/>
        <v/>
      </c>
      <c r="AU399" s="280" t="str">
        <f t="shared" si="442"/>
        <v/>
      </c>
      <c r="AV399" s="281" t="str">
        <f t="shared" si="464"/>
        <v/>
      </c>
      <c r="AW399" s="280" t="str">
        <f t="shared" si="443"/>
        <v/>
      </c>
      <c r="AX399" s="281" t="str">
        <f t="shared" si="465"/>
        <v/>
      </c>
      <c r="AY399" s="280" t="str">
        <f t="shared" si="444"/>
        <v/>
      </c>
      <c r="AZ399" s="281" t="str">
        <f t="shared" si="466"/>
        <v/>
      </c>
      <c r="BA399" s="280" t="str">
        <f t="shared" si="445"/>
        <v/>
      </c>
      <c r="BB399" s="281" t="str">
        <f t="shared" si="467"/>
        <v/>
      </c>
      <c r="BC399" s="280" t="str">
        <f t="shared" si="446"/>
        <v/>
      </c>
      <c r="BD399" s="281" t="str">
        <f t="shared" si="468"/>
        <v/>
      </c>
      <c r="BE399" s="280" t="str">
        <f t="shared" si="447"/>
        <v/>
      </c>
    </row>
    <row r="400" spans="1:57" ht="24.75" hidden="1" customHeight="1">
      <c r="A400" s="238">
        <f t="shared" si="408"/>
        <v>265</v>
      </c>
      <c r="B400" s="365"/>
      <c r="C400" s="364"/>
      <c r="D400" s="281"/>
      <c r="E400" s="280"/>
      <c r="F400" s="281"/>
      <c r="G400" s="280"/>
      <c r="H400" s="281"/>
      <c r="I400" s="280"/>
      <c r="J400" s="281"/>
      <c r="K400" s="280"/>
      <c r="L400" s="281"/>
      <c r="M400" s="280"/>
      <c r="N400" s="281"/>
      <c r="O400" s="280"/>
      <c r="P400" s="281" t="str">
        <f t="shared" si="448"/>
        <v/>
      </c>
      <c r="Q400" s="280" t="str">
        <f t="shared" si="427"/>
        <v/>
      </c>
      <c r="R400" s="281" t="str">
        <f t="shared" si="449"/>
        <v/>
      </c>
      <c r="S400" s="280" t="str">
        <f t="shared" si="428"/>
        <v/>
      </c>
      <c r="T400" s="281" t="str">
        <f t="shared" si="450"/>
        <v/>
      </c>
      <c r="U400" s="280" t="str">
        <f t="shared" si="429"/>
        <v/>
      </c>
      <c r="V400" s="281" t="str">
        <f t="shared" si="451"/>
        <v/>
      </c>
      <c r="W400" s="280" t="str">
        <f t="shared" si="430"/>
        <v/>
      </c>
      <c r="X400" s="281" t="str">
        <f t="shared" si="452"/>
        <v/>
      </c>
      <c r="Y400" s="280" t="str">
        <f t="shared" si="431"/>
        <v/>
      </c>
      <c r="Z400" s="281" t="str">
        <f t="shared" si="453"/>
        <v/>
      </c>
      <c r="AA400" s="280" t="str">
        <f t="shared" si="432"/>
        <v/>
      </c>
      <c r="AB400" s="281" t="str">
        <f t="shared" si="454"/>
        <v/>
      </c>
      <c r="AC400" s="280" t="str">
        <f t="shared" si="433"/>
        <v/>
      </c>
      <c r="AD400" s="281" t="str">
        <f t="shared" si="455"/>
        <v/>
      </c>
      <c r="AE400" s="280" t="str">
        <f t="shared" si="434"/>
        <v/>
      </c>
      <c r="AF400" s="281" t="str">
        <f t="shared" si="456"/>
        <v/>
      </c>
      <c r="AG400" s="280" t="str">
        <f t="shared" si="435"/>
        <v/>
      </c>
      <c r="AH400" s="281" t="str">
        <f t="shared" si="457"/>
        <v/>
      </c>
      <c r="AI400" s="280" t="str">
        <f t="shared" si="436"/>
        <v/>
      </c>
      <c r="AJ400" s="281" t="str">
        <f t="shared" si="458"/>
        <v/>
      </c>
      <c r="AK400" s="280" t="str">
        <f t="shared" si="437"/>
        <v/>
      </c>
      <c r="AL400" s="281" t="str">
        <f t="shared" si="459"/>
        <v/>
      </c>
      <c r="AM400" s="280" t="str">
        <f t="shared" si="438"/>
        <v/>
      </c>
      <c r="AN400" s="281" t="str">
        <f t="shared" si="460"/>
        <v/>
      </c>
      <c r="AO400" s="280" t="str">
        <f t="shared" si="439"/>
        <v/>
      </c>
      <c r="AP400" s="281" t="str">
        <f t="shared" si="461"/>
        <v/>
      </c>
      <c r="AQ400" s="280" t="str">
        <f t="shared" si="440"/>
        <v/>
      </c>
      <c r="AR400" s="281" t="str">
        <f t="shared" si="462"/>
        <v/>
      </c>
      <c r="AS400" s="280" t="str">
        <f t="shared" si="441"/>
        <v/>
      </c>
      <c r="AT400" s="281" t="str">
        <f t="shared" si="463"/>
        <v/>
      </c>
      <c r="AU400" s="280" t="str">
        <f t="shared" si="442"/>
        <v/>
      </c>
      <c r="AV400" s="281" t="str">
        <f t="shared" si="464"/>
        <v/>
      </c>
      <c r="AW400" s="280" t="str">
        <f t="shared" si="443"/>
        <v/>
      </c>
      <c r="AX400" s="281" t="str">
        <f t="shared" si="465"/>
        <v/>
      </c>
      <c r="AY400" s="280" t="str">
        <f t="shared" si="444"/>
        <v/>
      </c>
      <c r="AZ400" s="281" t="str">
        <f t="shared" si="466"/>
        <v/>
      </c>
      <c r="BA400" s="280" t="str">
        <f t="shared" si="445"/>
        <v/>
      </c>
      <c r="BB400" s="281" t="str">
        <f t="shared" si="467"/>
        <v/>
      </c>
      <c r="BC400" s="280" t="str">
        <f t="shared" si="446"/>
        <v/>
      </c>
      <c r="BD400" s="281" t="str">
        <f t="shared" si="468"/>
        <v/>
      </c>
      <c r="BE400" s="280" t="str">
        <f t="shared" si="447"/>
        <v/>
      </c>
    </row>
    <row r="401" spans="1:57" ht="24.75" hidden="1" customHeight="1">
      <c r="A401" s="238">
        <f t="shared" si="408"/>
        <v>266</v>
      </c>
      <c r="B401" s="365"/>
      <c r="C401" s="364"/>
      <c r="D401" s="281"/>
      <c r="E401" s="280"/>
      <c r="F401" s="281"/>
      <c r="G401" s="280"/>
      <c r="H401" s="281"/>
      <c r="I401" s="280"/>
      <c r="J401" s="281"/>
      <c r="K401" s="280"/>
      <c r="L401" s="281"/>
      <c r="M401" s="280"/>
      <c r="N401" s="281"/>
      <c r="O401" s="280"/>
      <c r="P401" s="281" t="str">
        <f t="shared" si="448"/>
        <v/>
      </c>
      <c r="Q401" s="280" t="str">
        <f t="shared" si="427"/>
        <v/>
      </c>
      <c r="R401" s="281" t="str">
        <f t="shared" si="449"/>
        <v/>
      </c>
      <c r="S401" s="280" t="str">
        <f t="shared" si="428"/>
        <v/>
      </c>
      <c r="T401" s="281" t="str">
        <f t="shared" si="450"/>
        <v/>
      </c>
      <c r="U401" s="280" t="str">
        <f t="shared" si="429"/>
        <v/>
      </c>
      <c r="V401" s="281" t="str">
        <f t="shared" si="451"/>
        <v/>
      </c>
      <c r="W401" s="280" t="str">
        <f t="shared" si="430"/>
        <v/>
      </c>
      <c r="X401" s="281" t="str">
        <f t="shared" si="452"/>
        <v/>
      </c>
      <c r="Y401" s="280" t="str">
        <f t="shared" si="431"/>
        <v/>
      </c>
      <c r="Z401" s="281" t="str">
        <f t="shared" si="453"/>
        <v/>
      </c>
      <c r="AA401" s="280" t="str">
        <f t="shared" si="432"/>
        <v/>
      </c>
      <c r="AB401" s="281" t="str">
        <f t="shared" si="454"/>
        <v/>
      </c>
      <c r="AC401" s="280" t="str">
        <f t="shared" si="433"/>
        <v/>
      </c>
      <c r="AD401" s="281" t="str">
        <f t="shared" si="455"/>
        <v/>
      </c>
      <c r="AE401" s="280" t="str">
        <f t="shared" si="434"/>
        <v/>
      </c>
      <c r="AF401" s="281" t="str">
        <f t="shared" si="456"/>
        <v/>
      </c>
      <c r="AG401" s="280" t="str">
        <f t="shared" si="435"/>
        <v/>
      </c>
      <c r="AH401" s="281" t="str">
        <f t="shared" si="457"/>
        <v/>
      </c>
      <c r="AI401" s="280" t="str">
        <f t="shared" si="436"/>
        <v/>
      </c>
      <c r="AJ401" s="281" t="str">
        <f t="shared" si="458"/>
        <v/>
      </c>
      <c r="AK401" s="280" t="str">
        <f t="shared" si="437"/>
        <v/>
      </c>
      <c r="AL401" s="281" t="str">
        <f t="shared" si="459"/>
        <v/>
      </c>
      <c r="AM401" s="280" t="str">
        <f t="shared" si="438"/>
        <v/>
      </c>
      <c r="AN401" s="281" t="str">
        <f t="shared" si="460"/>
        <v/>
      </c>
      <c r="AO401" s="280" t="str">
        <f t="shared" si="439"/>
        <v/>
      </c>
      <c r="AP401" s="281" t="str">
        <f t="shared" si="461"/>
        <v/>
      </c>
      <c r="AQ401" s="280" t="str">
        <f t="shared" si="440"/>
        <v/>
      </c>
      <c r="AR401" s="281" t="str">
        <f t="shared" si="462"/>
        <v/>
      </c>
      <c r="AS401" s="280" t="str">
        <f t="shared" si="441"/>
        <v/>
      </c>
      <c r="AT401" s="281" t="str">
        <f t="shared" si="463"/>
        <v/>
      </c>
      <c r="AU401" s="280" t="str">
        <f t="shared" si="442"/>
        <v/>
      </c>
      <c r="AV401" s="281" t="str">
        <f t="shared" si="464"/>
        <v/>
      </c>
      <c r="AW401" s="280" t="str">
        <f t="shared" si="443"/>
        <v/>
      </c>
      <c r="AX401" s="281" t="str">
        <f t="shared" si="465"/>
        <v/>
      </c>
      <c r="AY401" s="280" t="str">
        <f t="shared" si="444"/>
        <v/>
      </c>
      <c r="AZ401" s="281" t="str">
        <f t="shared" si="466"/>
        <v/>
      </c>
      <c r="BA401" s="280" t="str">
        <f t="shared" si="445"/>
        <v/>
      </c>
      <c r="BB401" s="281" t="str">
        <f t="shared" si="467"/>
        <v/>
      </c>
      <c r="BC401" s="280" t="str">
        <f t="shared" si="446"/>
        <v/>
      </c>
      <c r="BD401" s="281" t="str">
        <f t="shared" si="468"/>
        <v/>
      </c>
      <c r="BE401" s="280" t="str">
        <f t="shared" si="447"/>
        <v/>
      </c>
    </row>
    <row r="402" spans="1:57" ht="24.75" hidden="1" customHeight="1">
      <c r="A402" s="238">
        <f t="shared" si="408"/>
        <v>267</v>
      </c>
      <c r="B402" s="365"/>
      <c r="C402" s="364"/>
      <c r="D402" s="281"/>
      <c r="E402" s="280"/>
      <c r="F402" s="281"/>
      <c r="G402" s="280"/>
      <c r="H402" s="281"/>
      <c r="I402" s="280"/>
      <c r="J402" s="281"/>
      <c r="K402" s="280"/>
      <c r="L402" s="281"/>
      <c r="M402" s="280"/>
      <c r="N402" s="281"/>
      <c r="O402" s="280"/>
      <c r="P402" s="281" t="str">
        <f t="shared" si="448"/>
        <v/>
      </c>
      <c r="Q402" s="280" t="str">
        <f t="shared" si="427"/>
        <v/>
      </c>
      <c r="R402" s="281" t="str">
        <f t="shared" si="449"/>
        <v/>
      </c>
      <c r="S402" s="280" t="str">
        <f t="shared" si="428"/>
        <v/>
      </c>
      <c r="T402" s="281" t="str">
        <f t="shared" si="450"/>
        <v/>
      </c>
      <c r="U402" s="280" t="str">
        <f t="shared" si="429"/>
        <v/>
      </c>
      <c r="V402" s="281" t="str">
        <f t="shared" si="451"/>
        <v/>
      </c>
      <c r="W402" s="280" t="str">
        <f t="shared" si="430"/>
        <v/>
      </c>
      <c r="X402" s="281" t="str">
        <f t="shared" si="452"/>
        <v/>
      </c>
      <c r="Y402" s="280" t="str">
        <f t="shared" si="431"/>
        <v/>
      </c>
      <c r="Z402" s="281" t="str">
        <f t="shared" si="453"/>
        <v/>
      </c>
      <c r="AA402" s="280" t="str">
        <f t="shared" si="432"/>
        <v/>
      </c>
      <c r="AB402" s="281" t="str">
        <f t="shared" si="454"/>
        <v/>
      </c>
      <c r="AC402" s="280" t="str">
        <f t="shared" si="433"/>
        <v/>
      </c>
      <c r="AD402" s="281" t="str">
        <f t="shared" si="455"/>
        <v/>
      </c>
      <c r="AE402" s="280" t="str">
        <f t="shared" si="434"/>
        <v/>
      </c>
      <c r="AF402" s="281" t="str">
        <f t="shared" si="456"/>
        <v/>
      </c>
      <c r="AG402" s="280" t="str">
        <f t="shared" si="435"/>
        <v/>
      </c>
      <c r="AH402" s="281" t="str">
        <f t="shared" si="457"/>
        <v/>
      </c>
      <c r="AI402" s="280" t="str">
        <f t="shared" si="436"/>
        <v/>
      </c>
      <c r="AJ402" s="281" t="str">
        <f t="shared" si="458"/>
        <v/>
      </c>
      <c r="AK402" s="280" t="str">
        <f t="shared" si="437"/>
        <v/>
      </c>
      <c r="AL402" s="281" t="str">
        <f t="shared" si="459"/>
        <v/>
      </c>
      <c r="AM402" s="280" t="str">
        <f t="shared" si="438"/>
        <v/>
      </c>
      <c r="AN402" s="281" t="str">
        <f t="shared" si="460"/>
        <v/>
      </c>
      <c r="AO402" s="280" t="str">
        <f t="shared" si="439"/>
        <v/>
      </c>
      <c r="AP402" s="281" t="str">
        <f t="shared" si="461"/>
        <v/>
      </c>
      <c r="AQ402" s="280" t="str">
        <f t="shared" si="440"/>
        <v/>
      </c>
      <c r="AR402" s="281" t="str">
        <f t="shared" si="462"/>
        <v/>
      </c>
      <c r="AS402" s="280" t="str">
        <f t="shared" si="441"/>
        <v/>
      </c>
      <c r="AT402" s="281" t="str">
        <f t="shared" si="463"/>
        <v/>
      </c>
      <c r="AU402" s="280" t="str">
        <f t="shared" si="442"/>
        <v/>
      </c>
      <c r="AV402" s="281" t="str">
        <f t="shared" si="464"/>
        <v/>
      </c>
      <c r="AW402" s="280" t="str">
        <f t="shared" si="443"/>
        <v/>
      </c>
      <c r="AX402" s="281" t="str">
        <f t="shared" si="465"/>
        <v/>
      </c>
      <c r="AY402" s="280" t="str">
        <f t="shared" si="444"/>
        <v/>
      </c>
      <c r="AZ402" s="281" t="str">
        <f t="shared" si="466"/>
        <v/>
      </c>
      <c r="BA402" s="280" t="str">
        <f t="shared" si="445"/>
        <v/>
      </c>
      <c r="BB402" s="281" t="str">
        <f t="shared" si="467"/>
        <v/>
      </c>
      <c r="BC402" s="280" t="str">
        <f t="shared" si="446"/>
        <v/>
      </c>
      <c r="BD402" s="281" t="str">
        <f t="shared" si="468"/>
        <v/>
      </c>
      <c r="BE402" s="280" t="str">
        <f t="shared" si="447"/>
        <v/>
      </c>
    </row>
    <row r="403" spans="1:57" ht="24.75" hidden="1" customHeight="1">
      <c r="A403" s="238">
        <f t="shared" ref="A403:A437" si="469">+A402+1</f>
        <v>268</v>
      </c>
      <c r="B403" s="365"/>
      <c r="C403" s="364"/>
      <c r="D403" s="281"/>
      <c r="E403" s="280"/>
      <c r="F403" s="281"/>
      <c r="G403" s="280"/>
      <c r="H403" s="281"/>
      <c r="I403" s="280"/>
      <c r="J403" s="281"/>
      <c r="K403" s="280"/>
      <c r="L403" s="281"/>
      <c r="M403" s="280"/>
      <c r="N403" s="281"/>
      <c r="O403" s="280"/>
      <c r="P403" s="281" t="str">
        <f t="shared" si="448"/>
        <v/>
      </c>
      <c r="Q403" s="280" t="str">
        <f t="shared" si="427"/>
        <v/>
      </c>
      <c r="R403" s="281" t="str">
        <f t="shared" si="449"/>
        <v/>
      </c>
      <c r="S403" s="280" t="str">
        <f t="shared" si="428"/>
        <v/>
      </c>
      <c r="T403" s="281" t="str">
        <f t="shared" si="450"/>
        <v/>
      </c>
      <c r="U403" s="280" t="str">
        <f t="shared" si="429"/>
        <v/>
      </c>
      <c r="V403" s="281" t="str">
        <f t="shared" si="451"/>
        <v/>
      </c>
      <c r="W403" s="280" t="str">
        <f t="shared" si="430"/>
        <v/>
      </c>
      <c r="X403" s="281" t="str">
        <f t="shared" si="452"/>
        <v/>
      </c>
      <c r="Y403" s="280" t="str">
        <f t="shared" si="431"/>
        <v/>
      </c>
      <c r="Z403" s="281" t="str">
        <f t="shared" si="453"/>
        <v/>
      </c>
      <c r="AA403" s="280" t="str">
        <f t="shared" si="432"/>
        <v/>
      </c>
      <c r="AB403" s="281" t="str">
        <f t="shared" si="454"/>
        <v/>
      </c>
      <c r="AC403" s="280" t="str">
        <f t="shared" si="433"/>
        <v/>
      </c>
      <c r="AD403" s="281" t="str">
        <f t="shared" si="455"/>
        <v/>
      </c>
      <c r="AE403" s="280" t="str">
        <f t="shared" si="434"/>
        <v/>
      </c>
      <c r="AF403" s="281" t="str">
        <f t="shared" si="456"/>
        <v/>
      </c>
      <c r="AG403" s="280" t="str">
        <f t="shared" si="435"/>
        <v/>
      </c>
      <c r="AH403" s="281" t="str">
        <f t="shared" si="457"/>
        <v/>
      </c>
      <c r="AI403" s="280" t="str">
        <f t="shared" si="436"/>
        <v/>
      </c>
      <c r="AJ403" s="281" t="str">
        <f t="shared" si="458"/>
        <v/>
      </c>
      <c r="AK403" s="280" t="str">
        <f t="shared" si="437"/>
        <v/>
      </c>
      <c r="AL403" s="281" t="str">
        <f t="shared" si="459"/>
        <v/>
      </c>
      <c r="AM403" s="280" t="str">
        <f t="shared" si="438"/>
        <v/>
      </c>
      <c r="AN403" s="281" t="str">
        <f t="shared" si="460"/>
        <v/>
      </c>
      <c r="AO403" s="280" t="str">
        <f t="shared" si="439"/>
        <v/>
      </c>
      <c r="AP403" s="281" t="str">
        <f t="shared" si="461"/>
        <v/>
      </c>
      <c r="AQ403" s="280" t="str">
        <f t="shared" si="440"/>
        <v/>
      </c>
      <c r="AR403" s="281" t="str">
        <f t="shared" si="462"/>
        <v/>
      </c>
      <c r="AS403" s="280" t="str">
        <f t="shared" si="441"/>
        <v/>
      </c>
      <c r="AT403" s="281" t="str">
        <f t="shared" si="463"/>
        <v/>
      </c>
      <c r="AU403" s="280" t="str">
        <f t="shared" si="442"/>
        <v/>
      </c>
      <c r="AV403" s="281" t="str">
        <f t="shared" si="464"/>
        <v/>
      </c>
      <c r="AW403" s="280" t="str">
        <f t="shared" si="443"/>
        <v/>
      </c>
      <c r="AX403" s="281" t="str">
        <f t="shared" si="465"/>
        <v/>
      </c>
      <c r="AY403" s="280" t="str">
        <f t="shared" si="444"/>
        <v/>
      </c>
      <c r="AZ403" s="281" t="str">
        <f t="shared" si="466"/>
        <v/>
      </c>
      <c r="BA403" s="280" t="str">
        <f t="shared" si="445"/>
        <v/>
      </c>
      <c r="BB403" s="281" t="str">
        <f t="shared" si="467"/>
        <v/>
      </c>
      <c r="BC403" s="280" t="str">
        <f t="shared" si="446"/>
        <v/>
      </c>
      <c r="BD403" s="281" t="str">
        <f t="shared" si="468"/>
        <v/>
      </c>
      <c r="BE403" s="280" t="str">
        <f t="shared" si="447"/>
        <v/>
      </c>
    </row>
    <row r="404" spans="1:57" ht="24.75" hidden="1" customHeight="1">
      <c r="A404" s="238">
        <f t="shared" si="469"/>
        <v>269</v>
      </c>
      <c r="B404" s="365"/>
      <c r="C404" s="364"/>
      <c r="D404" s="281"/>
      <c r="E404" s="280"/>
      <c r="F404" s="281"/>
      <c r="G404" s="280"/>
      <c r="H404" s="281"/>
      <c r="I404" s="280"/>
      <c r="J404" s="281"/>
      <c r="K404" s="280"/>
      <c r="L404" s="281"/>
      <c r="M404" s="280"/>
      <c r="N404" s="281"/>
      <c r="O404" s="280"/>
      <c r="P404" s="281" t="str">
        <f t="shared" si="448"/>
        <v/>
      </c>
      <c r="Q404" s="280" t="str">
        <f t="shared" si="427"/>
        <v/>
      </c>
      <c r="R404" s="281" t="str">
        <f t="shared" si="449"/>
        <v/>
      </c>
      <c r="S404" s="280" t="str">
        <f t="shared" si="428"/>
        <v/>
      </c>
      <c r="T404" s="281" t="str">
        <f t="shared" si="450"/>
        <v/>
      </c>
      <c r="U404" s="280" t="str">
        <f t="shared" si="429"/>
        <v/>
      </c>
      <c r="V404" s="281" t="str">
        <f t="shared" si="451"/>
        <v/>
      </c>
      <c r="W404" s="280" t="str">
        <f t="shared" si="430"/>
        <v/>
      </c>
      <c r="X404" s="281" t="str">
        <f t="shared" si="452"/>
        <v/>
      </c>
      <c r="Y404" s="280" t="str">
        <f t="shared" si="431"/>
        <v/>
      </c>
      <c r="Z404" s="281" t="str">
        <f t="shared" si="453"/>
        <v/>
      </c>
      <c r="AA404" s="280" t="str">
        <f t="shared" si="432"/>
        <v/>
      </c>
      <c r="AB404" s="281" t="str">
        <f t="shared" si="454"/>
        <v/>
      </c>
      <c r="AC404" s="280" t="str">
        <f t="shared" si="433"/>
        <v/>
      </c>
      <c r="AD404" s="281" t="str">
        <f t="shared" si="455"/>
        <v/>
      </c>
      <c r="AE404" s="280" t="str">
        <f t="shared" si="434"/>
        <v/>
      </c>
      <c r="AF404" s="281" t="str">
        <f t="shared" si="456"/>
        <v/>
      </c>
      <c r="AG404" s="280" t="str">
        <f t="shared" si="435"/>
        <v/>
      </c>
      <c r="AH404" s="281" t="str">
        <f t="shared" si="457"/>
        <v/>
      </c>
      <c r="AI404" s="280" t="str">
        <f t="shared" si="436"/>
        <v/>
      </c>
      <c r="AJ404" s="281" t="str">
        <f t="shared" si="458"/>
        <v/>
      </c>
      <c r="AK404" s="280" t="str">
        <f t="shared" si="437"/>
        <v/>
      </c>
      <c r="AL404" s="281" t="str">
        <f t="shared" si="459"/>
        <v/>
      </c>
      <c r="AM404" s="280" t="str">
        <f t="shared" si="438"/>
        <v/>
      </c>
      <c r="AN404" s="281" t="str">
        <f t="shared" si="460"/>
        <v/>
      </c>
      <c r="AO404" s="280" t="str">
        <f t="shared" si="439"/>
        <v/>
      </c>
      <c r="AP404" s="281" t="str">
        <f t="shared" si="461"/>
        <v/>
      </c>
      <c r="AQ404" s="280" t="str">
        <f t="shared" si="440"/>
        <v/>
      </c>
      <c r="AR404" s="281" t="str">
        <f t="shared" si="462"/>
        <v/>
      </c>
      <c r="AS404" s="280" t="str">
        <f t="shared" si="441"/>
        <v/>
      </c>
      <c r="AT404" s="281" t="str">
        <f t="shared" si="463"/>
        <v/>
      </c>
      <c r="AU404" s="280" t="str">
        <f t="shared" si="442"/>
        <v/>
      </c>
      <c r="AV404" s="281" t="str">
        <f t="shared" si="464"/>
        <v/>
      </c>
      <c r="AW404" s="280" t="str">
        <f t="shared" si="443"/>
        <v/>
      </c>
      <c r="AX404" s="281" t="str">
        <f t="shared" si="465"/>
        <v/>
      </c>
      <c r="AY404" s="280" t="str">
        <f t="shared" si="444"/>
        <v/>
      </c>
      <c r="AZ404" s="281" t="str">
        <f t="shared" si="466"/>
        <v/>
      </c>
      <c r="BA404" s="280" t="str">
        <f t="shared" si="445"/>
        <v/>
      </c>
      <c r="BB404" s="281" t="str">
        <f t="shared" si="467"/>
        <v/>
      </c>
      <c r="BC404" s="280" t="str">
        <f t="shared" si="446"/>
        <v/>
      </c>
      <c r="BD404" s="281" t="str">
        <f t="shared" si="468"/>
        <v/>
      </c>
      <c r="BE404" s="280" t="str">
        <f t="shared" si="447"/>
        <v/>
      </c>
    </row>
    <row r="405" spans="1:57" ht="24.75" hidden="1" customHeight="1">
      <c r="A405" s="238">
        <f t="shared" si="469"/>
        <v>270</v>
      </c>
      <c r="B405" s="365"/>
      <c r="C405" s="364"/>
      <c r="D405" s="281"/>
      <c r="E405" s="280"/>
      <c r="F405" s="281"/>
      <c r="G405" s="280"/>
      <c r="H405" s="281"/>
      <c r="I405" s="280"/>
      <c r="J405" s="281"/>
      <c r="K405" s="280"/>
      <c r="L405" s="281"/>
      <c r="M405" s="280"/>
      <c r="N405" s="281"/>
      <c r="O405" s="280"/>
      <c r="P405" s="281" t="str">
        <f t="shared" si="448"/>
        <v/>
      </c>
      <c r="Q405" s="280" t="str">
        <f t="shared" si="427"/>
        <v/>
      </c>
      <c r="R405" s="281" t="str">
        <f t="shared" si="449"/>
        <v/>
      </c>
      <c r="S405" s="280" t="str">
        <f t="shared" si="428"/>
        <v/>
      </c>
      <c r="T405" s="281" t="str">
        <f t="shared" si="450"/>
        <v/>
      </c>
      <c r="U405" s="280" t="str">
        <f t="shared" si="429"/>
        <v/>
      </c>
      <c r="V405" s="281" t="str">
        <f t="shared" si="451"/>
        <v/>
      </c>
      <c r="W405" s="280" t="str">
        <f t="shared" si="430"/>
        <v/>
      </c>
      <c r="X405" s="281" t="str">
        <f t="shared" si="452"/>
        <v/>
      </c>
      <c r="Y405" s="280" t="str">
        <f t="shared" si="431"/>
        <v/>
      </c>
      <c r="Z405" s="281" t="str">
        <f t="shared" si="453"/>
        <v/>
      </c>
      <c r="AA405" s="280" t="str">
        <f t="shared" si="432"/>
        <v/>
      </c>
      <c r="AB405" s="281" t="str">
        <f t="shared" si="454"/>
        <v/>
      </c>
      <c r="AC405" s="280" t="str">
        <f t="shared" si="433"/>
        <v/>
      </c>
      <c r="AD405" s="281" t="str">
        <f t="shared" si="455"/>
        <v/>
      </c>
      <c r="AE405" s="280" t="str">
        <f t="shared" si="434"/>
        <v/>
      </c>
      <c r="AF405" s="281" t="str">
        <f t="shared" si="456"/>
        <v/>
      </c>
      <c r="AG405" s="280" t="str">
        <f t="shared" si="435"/>
        <v/>
      </c>
      <c r="AH405" s="281" t="str">
        <f t="shared" si="457"/>
        <v/>
      </c>
      <c r="AI405" s="280" t="str">
        <f t="shared" si="436"/>
        <v/>
      </c>
      <c r="AJ405" s="281" t="str">
        <f t="shared" si="458"/>
        <v/>
      </c>
      <c r="AK405" s="280" t="str">
        <f t="shared" si="437"/>
        <v/>
      </c>
      <c r="AL405" s="281" t="str">
        <f t="shared" si="459"/>
        <v/>
      </c>
      <c r="AM405" s="280" t="str">
        <f t="shared" si="438"/>
        <v/>
      </c>
      <c r="AN405" s="281" t="str">
        <f t="shared" si="460"/>
        <v/>
      </c>
      <c r="AO405" s="280" t="str">
        <f t="shared" si="439"/>
        <v/>
      </c>
      <c r="AP405" s="281" t="str">
        <f t="shared" si="461"/>
        <v/>
      </c>
      <c r="AQ405" s="280" t="str">
        <f t="shared" si="440"/>
        <v/>
      </c>
      <c r="AR405" s="281" t="str">
        <f t="shared" si="462"/>
        <v/>
      </c>
      <c r="AS405" s="280" t="str">
        <f t="shared" si="441"/>
        <v/>
      </c>
      <c r="AT405" s="281" t="str">
        <f t="shared" si="463"/>
        <v/>
      </c>
      <c r="AU405" s="280" t="str">
        <f t="shared" si="442"/>
        <v/>
      </c>
      <c r="AV405" s="281" t="str">
        <f t="shared" si="464"/>
        <v/>
      </c>
      <c r="AW405" s="280" t="str">
        <f t="shared" si="443"/>
        <v/>
      </c>
      <c r="AX405" s="281" t="str">
        <f t="shared" si="465"/>
        <v/>
      </c>
      <c r="AY405" s="280" t="str">
        <f t="shared" si="444"/>
        <v/>
      </c>
      <c r="AZ405" s="281" t="str">
        <f t="shared" si="466"/>
        <v/>
      </c>
      <c r="BA405" s="280" t="str">
        <f t="shared" si="445"/>
        <v/>
      </c>
      <c r="BB405" s="281" t="str">
        <f t="shared" si="467"/>
        <v/>
      </c>
      <c r="BC405" s="280" t="str">
        <f t="shared" si="446"/>
        <v/>
      </c>
      <c r="BD405" s="281" t="str">
        <f t="shared" si="468"/>
        <v/>
      </c>
      <c r="BE405" s="280" t="str">
        <f t="shared" si="447"/>
        <v/>
      </c>
    </row>
    <row r="406" spans="1:57" ht="24.75" hidden="1" customHeight="1">
      <c r="A406" s="238">
        <f t="shared" si="469"/>
        <v>271</v>
      </c>
      <c r="B406" s="365"/>
      <c r="C406" s="364"/>
      <c r="D406" s="281"/>
      <c r="E406" s="280"/>
      <c r="F406" s="281"/>
      <c r="G406" s="280"/>
      <c r="H406" s="281"/>
      <c r="I406" s="280"/>
      <c r="J406" s="281"/>
      <c r="K406" s="280"/>
      <c r="L406" s="281"/>
      <c r="M406" s="280"/>
      <c r="N406" s="281"/>
      <c r="O406" s="280"/>
      <c r="P406" s="281" t="str">
        <f t="shared" si="448"/>
        <v/>
      </c>
      <c r="Q406" s="280" t="str">
        <f t="shared" si="427"/>
        <v/>
      </c>
      <c r="R406" s="281" t="str">
        <f t="shared" si="449"/>
        <v/>
      </c>
      <c r="S406" s="280" t="str">
        <f t="shared" si="428"/>
        <v/>
      </c>
      <c r="T406" s="281" t="str">
        <f t="shared" si="450"/>
        <v/>
      </c>
      <c r="U406" s="280" t="str">
        <f t="shared" si="429"/>
        <v/>
      </c>
      <c r="V406" s="281" t="str">
        <f t="shared" si="451"/>
        <v/>
      </c>
      <c r="W406" s="280" t="str">
        <f t="shared" si="430"/>
        <v/>
      </c>
      <c r="X406" s="281" t="str">
        <f t="shared" si="452"/>
        <v/>
      </c>
      <c r="Y406" s="280" t="str">
        <f t="shared" si="431"/>
        <v/>
      </c>
      <c r="Z406" s="281" t="str">
        <f t="shared" si="453"/>
        <v/>
      </c>
      <c r="AA406" s="280" t="str">
        <f t="shared" si="432"/>
        <v/>
      </c>
      <c r="AB406" s="281" t="str">
        <f t="shared" si="454"/>
        <v/>
      </c>
      <c r="AC406" s="280" t="str">
        <f t="shared" si="433"/>
        <v/>
      </c>
      <c r="AD406" s="281" t="str">
        <f t="shared" si="455"/>
        <v/>
      </c>
      <c r="AE406" s="280" t="str">
        <f t="shared" si="434"/>
        <v/>
      </c>
      <c r="AF406" s="281" t="str">
        <f t="shared" si="456"/>
        <v/>
      </c>
      <c r="AG406" s="280" t="str">
        <f t="shared" si="435"/>
        <v/>
      </c>
      <c r="AH406" s="281" t="str">
        <f t="shared" si="457"/>
        <v/>
      </c>
      <c r="AI406" s="280" t="str">
        <f t="shared" si="436"/>
        <v/>
      </c>
      <c r="AJ406" s="281" t="str">
        <f t="shared" si="458"/>
        <v/>
      </c>
      <c r="AK406" s="280" t="str">
        <f t="shared" si="437"/>
        <v/>
      </c>
      <c r="AL406" s="281" t="str">
        <f t="shared" si="459"/>
        <v/>
      </c>
      <c r="AM406" s="280" t="str">
        <f t="shared" si="438"/>
        <v/>
      </c>
      <c r="AN406" s="281" t="str">
        <f t="shared" si="460"/>
        <v/>
      </c>
      <c r="AO406" s="280" t="str">
        <f t="shared" si="439"/>
        <v/>
      </c>
      <c r="AP406" s="281" t="str">
        <f t="shared" si="461"/>
        <v/>
      </c>
      <c r="AQ406" s="280" t="str">
        <f t="shared" si="440"/>
        <v/>
      </c>
      <c r="AR406" s="281" t="str">
        <f t="shared" si="462"/>
        <v/>
      </c>
      <c r="AS406" s="280" t="str">
        <f t="shared" si="441"/>
        <v/>
      </c>
      <c r="AT406" s="281" t="str">
        <f t="shared" si="463"/>
        <v/>
      </c>
      <c r="AU406" s="280" t="str">
        <f t="shared" si="442"/>
        <v/>
      </c>
      <c r="AV406" s="281" t="str">
        <f t="shared" si="464"/>
        <v/>
      </c>
      <c r="AW406" s="280" t="str">
        <f t="shared" si="443"/>
        <v/>
      </c>
      <c r="AX406" s="281" t="str">
        <f t="shared" si="465"/>
        <v/>
      </c>
      <c r="AY406" s="280" t="str">
        <f t="shared" si="444"/>
        <v/>
      </c>
      <c r="AZ406" s="281" t="str">
        <f t="shared" si="466"/>
        <v/>
      </c>
      <c r="BA406" s="280" t="str">
        <f t="shared" si="445"/>
        <v/>
      </c>
      <c r="BB406" s="281" t="str">
        <f t="shared" si="467"/>
        <v/>
      </c>
      <c r="BC406" s="280" t="str">
        <f t="shared" si="446"/>
        <v/>
      </c>
      <c r="BD406" s="281" t="str">
        <f t="shared" si="468"/>
        <v/>
      </c>
      <c r="BE406" s="280" t="str">
        <f t="shared" si="447"/>
        <v/>
      </c>
    </row>
    <row r="407" spans="1:57" ht="24.75" hidden="1" customHeight="1">
      <c r="A407" s="238">
        <f t="shared" si="469"/>
        <v>272</v>
      </c>
      <c r="B407" s="365"/>
      <c r="C407" s="364"/>
      <c r="D407" s="281"/>
      <c r="E407" s="280"/>
      <c r="F407" s="281"/>
      <c r="G407" s="280"/>
      <c r="H407" s="281"/>
      <c r="I407" s="280"/>
      <c r="J407" s="281"/>
      <c r="K407" s="280"/>
      <c r="L407" s="281"/>
      <c r="M407" s="280"/>
      <c r="N407" s="281"/>
      <c r="O407" s="280"/>
      <c r="P407" s="281" t="str">
        <f t="shared" si="448"/>
        <v/>
      </c>
      <c r="Q407" s="280" t="str">
        <f t="shared" si="427"/>
        <v/>
      </c>
      <c r="R407" s="281" t="str">
        <f t="shared" si="449"/>
        <v/>
      </c>
      <c r="S407" s="280" t="str">
        <f t="shared" si="428"/>
        <v/>
      </c>
      <c r="T407" s="281" t="str">
        <f t="shared" si="450"/>
        <v/>
      </c>
      <c r="U407" s="280" t="str">
        <f t="shared" si="429"/>
        <v/>
      </c>
      <c r="V407" s="281" t="str">
        <f t="shared" si="451"/>
        <v/>
      </c>
      <c r="W407" s="280" t="str">
        <f t="shared" si="430"/>
        <v/>
      </c>
      <c r="X407" s="281" t="str">
        <f t="shared" si="452"/>
        <v/>
      </c>
      <c r="Y407" s="280" t="str">
        <f t="shared" si="431"/>
        <v/>
      </c>
      <c r="Z407" s="281" t="str">
        <f t="shared" si="453"/>
        <v/>
      </c>
      <c r="AA407" s="280" t="str">
        <f t="shared" si="432"/>
        <v/>
      </c>
      <c r="AB407" s="281" t="str">
        <f t="shared" si="454"/>
        <v/>
      </c>
      <c r="AC407" s="280" t="str">
        <f t="shared" si="433"/>
        <v/>
      </c>
      <c r="AD407" s="281" t="str">
        <f t="shared" si="455"/>
        <v/>
      </c>
      <c r="AE407" s="280" t="str">
        <f t="shared" si="434"/>
        <v/>
      </c>
      <c r="AF407" s="281" t="str">
        <f t="shared" si="456"/>
        <v/>
      </c>
      <c r="AG407" s="280" t="str">
        <f t="shared" si="435"/>
        <v/>
      </c>
      <c r="AH407" s="281" t="str">
        <f t="shared" si="457"/>
        <v/>
      </c>
      <c r="AI407" s="280" t="str">
        <f t="shared" si="436"/>
        <v/>
      </c>
      <c r="AJ407" s="281" t="str">
        <f t="shared" si="458"/>
        <v/>
      </c>
      <c r="AK407" s="280" t="str">
        <f t="shared" si="437"/>
        <v/>
      </c>
      <c r="AL407" s="281" t="str">
        <f t="shared" si="459"/>
        <v/>
      </c>
      <c r="AM407" s="280" t="str">
        <f t="shared" si="438"/>
        <v/>
      </c>
      <c r="AN407" s="281" t="str">
        <f t="shared" si="460"/>
        <v/>
      </c>
      <c r="AO407" s="280" t="str">
        <f t="shared" si="439"/>
        <v/>
      </c>
      <c r="AP407" s="281" t="str">
        <f t="shared" si="461"/>
        <v/>
      </c>
      <c r="AQ407" s="280" t="str">
        <f t="shared" si="440"/>
        <v/>
      </c>
      <c r="AR407" s="281" t="str">
        <f t="shared" si="462"/>
        <v/>
      </c>
      <c r="AS407" s="280" t="str">
        <f t="shared" si="441"/>
        <v/>
      </c>
      <c r="AT407" s="281" t="str">
        <f t="shared" si="463"/>
        <v/>
      </c>
      <c r="AU407" s="280" t="str">
        <f t="shared" si="442"/>
        <v/>
      </c>
      <c r="AV407" s="281" t="str">
        <f t="shared" si="464"/>
        <v/>
      </c>
      <c r="AW407" s="280" t="str">
        <f t="shared" si="443"/>
        <v/>
      </c>
      <c r="AX407" s="281" t="str">
        <f t="shared" si="465"/>
        <v/>
      </c>
      <c r="AY407" s="280" t="str">
        <f t="shared" si="444"/>
        <v/>
      </c>
      <c r="AZ407" s="281" t="str">
        <f t="shared" si="466"/>
        <v/>
      </c>
      <c r="BA407" s="280" t="str">
        <f t="shared" si="445"/>
        <v/>
      </c>
      <c r="BB407" s="281" t="str">
        <f t="shared" si="467"/>
        <v/>
      </c>
      <c r="BC407" s="280" t="str">
        <f t="shared" si="446"/>
        <v/>
      </c>
      <c r="BD407" s="281" t="str">
        <f t="shared" si="468"/>
        <v/>
      </c>
      <c r="BE407" s="280" t="str">
        <f t="shared" si="447"/>
        <v/>
      </c>
    </row>
    <row r="408" spans="1:57" ht="24.75" hidden="1" customHeight="1">
      <c r="A408" s="238">
        <f t="shared" si="469"/>
        <v>273</v>
      </c>
      <c r="B408" s="365"/>
      <c r="C408" s="364"/>
      <c r="D408" s="281"/>
      <c r="E408" s="280"/>
      <c r="F408" s="281"/>
      <c r="G408" s="280"/>
      <c r="H408" s="281"/>
      <c r="I408" s="280"/>
      <c r="J408" s="281"/>
      <c r="K408" s="280"/>
      <c r="L408" s="281"/>
      <c r="M408" s="280"/>
      <c r="N408" s="281"/>
      <c r="O408" s="280"/>
      <c r="P408" s="281" t="str">
        <f t="shared" si="448"/>
        <v/>
      </c>
      <c r="Q408" s="280" t="str">
        <f t="shared" si="427"/>
        <v/>
      </c>
      <c r="R408" s="281" t="str">
        <f t="shared" si="449"/>
        <v/>
      </c>
      <c r="S408" s="280" t="str">
        <f t="shared" si="428"/>
        <v/>
      </c>
      <c r="T408" s="281" t="str">
        <f t="shared" si="450"/>
        <v/>
      </c>
      <c r="U408" s="280" t="str">
        <f t="shared" si="429"/>
        <v/>
      </c>
      <c r="V408" s="281" t="str">
        <f t="shared" si="451"/>
        <v/>
      </c>
      <c r="W408" s="280" t="str">
        <f t="shared" si="430"/>
        <v/>
      </c>
      <c r="X408" s="281" t="str">
        <f t="shared" si="452"/>
        <v/>
      </c>
      <c r="Y408" s="280" t="str">
        <f t="shared" si="431"/>
        <v/>
      </c>
      <c r="Z408" s="281" t="str">
        <f t="shared" si="453"/>
        <v/>
      </c>
      <c r="AA408" s="280" t="str">
        <f t="shared" si="432"/>
        <v/>
      </c>
      <c r="AB408" s="281" t="str">
        <f t="shared" si="454"/>
        <v/>
      </c>
      <c r="AC408" s="280" t="str">
        <f t="shared" si="433"/>
        <v/>
      </c>
      <c r="AD408" s="281" t="str">
        <f t="shared" si="455"/>
        <v/>
      </c>
      <c r="AE408" s="280" t="str">
        <f t="shared" si="434"/>
        <v/>
      </c>
      <c r="AF408" s="281" t="str">
        <f t="shared" si="456"/>
        <v/>
      </c>
      <c r="AG408" s="280" t="str">
        <f t="shared" si="435"/>
        <v/>
      </c>
      <c r="AH408" s="281" t="str">
        <f t="shared" si="457"/>
        <v/>
      </c>
      <c r="AI408" s="280" t="str">
        <f t="shared" si="436"/>
        <v/>
      </c>
      <c r="AJ408" s="281" t="str">
        <f t="shared" si="458"/>
        <v/>
      </c>
      <c r="AK408" s="280" t="str">
        <f t="shared" si="437"/>
        <v/>
      </c>
      <c r="AL408" s="281" t="str">
        <f t="shared" si="459"/>
        <v/>
      </c>
      <c r="AM408" s="280" t="str">
        <f t="shared" si="438"/>
        <v/>
      </c>
      <c r="AN408" s="281" t="str">
        <f t="shared" si="460"/>
        <v/>
      </c>
      <c r="AO408" s="280" t="str">
        <f t="shared" si="439"/>
        <v/>
      </c>
      <c r="AP408" s="281" t="str">
        <f t="shared" si="461"/>
        <v/>
      </c>
      <c r="AQ408" s="280" t="str">
        <f t="shared" si="440"/>
        <v/>
      </c>
      <c r="AR408" s="281" t="str">
        <f t="shared" si="462"/>
        <v/>
      </c>
      <c r="AS408" s="280" t="str">
        <f t="shared" si="441"/>
        <v/>
      </c>
      <c r="AT408" s="281" t="str">
        <f t="shared" si="463"/>
        <v/>
      </c>
      <c r="AU408" s="280" t="str">
        <f t="shared" si="442"/>
        <v/>
      </c>
      <c r="AV408" s="281" t="str">
        <f t="shared" si="464"/>
        <v/>
      </c>
      <c r="AW408" s="280" t="str">
        <f t="shared" si="443"/>
        <v/>
      </c>
      <c r="AX408" s="281" t="str">
        <f t="shared" si="465"/>
        <v/>
      </c>
      <c r="AY408" s="280" t="str">
        <f t="shared" si="444"/>
        <v/>
      </c>
      <c r="AZ408" s="281" t="str">
        <f t="shared" si="466"/>
        <v/>
      </c>
      <c r="BA408" s="280" t="str">
        <f t="shared" si="445"/>
        <v/>
      </c>
      <c r="BB408" s="281" t="str">
        <f t="shared" si="467"/>
        <v/>
      </c>
      <c r="BC408" s="280" t="str">
        <f t="shared" si="446"/>
        <v/>
      </c>
      <c r="BD408" s="281" t="str">
        <f t="shared" si="468"/>
        <v/>
      </c>
      <c r="BE408" s="280" t="str">
        <f t="shared" si="447"/>
        <v/>
      </c>
    </row>
    <row r="409" spans="1:57" ht="24.75" hidden="1" customHeight="1">
      <c r="A409" s="238">
        <f t="shared" si="469"/>
        <v>274</v>
      </c>
      <c r="B409" s="365"/>
      <c r="C409" s="364"/>
      <c r="D409" s="281"/>
      <c r="E409" s="280"/>
      <c r="F409" s="281"/>
      <c r="G409" s="280"/>
      <c r="H409" s="281"/>
      <c r="I409" s="280"/>
      <c r="J409" s="281"/>
      <c r="K409" s="280"/>
      <c r="L409" s="281"/>
      <c r="M409" s="280"/>
      <c r="N409" s="281"/>
      <c r="O409" s="280"/>
      <c r="P409" s="281" t="str">
        <f t="shared" si="448"/>
        <v/>
      </c>
      <c r="Q409" s="280" t="str">
        <f t="shared" si="427"/>
        <v/>
      </c>
      <c r="R409" s="281" t="str">
        <f t="shared" si="449"/>
        <v/>
      </c>
      <c r="S409" s="280" t="str">
        <f t="shared" si="428"/>
        <v/>
      </c>
      <c r="T409" s="281" t="str">
        <f t="shared" si="450"/>
        <v/>
      </c>
      <c r="U409" s="280" t="str">
        <f t="shared" si="429"/>
        <v/>
      </c>
      <c r="V409" s="281" t="str">
        <f t="shared" si="451"/>
        <v/>
      </c>
      <c r="W409" s="280" t="str">
        <f t="shared" si="430"/>
        <v/>
      </c>
      <c r="X409" s="281" t="str">
        <f t="shared" si="452"/>
        <v/>
      </c>
      <c r="Y409" s="280" t="str">
        <f t="shared" si="431"/>
        <v/>
      </c>
      <c r="Z409" s="281" t="str">
        <f t="shared" si="453"/>
        <v/>
      </c>
      <c r="AA409" s="280" t="str">
        <f t="shared" si="432"/>
        <v/>
      </c>
      <c r="AB409" s="281" t="str">
        <f t="shared" si="454"/>
        <v/>
      </c>
      <c r="AC409" s="280" t="str">
        <f t="shared" si="433"/>
        <v/>
      </c>
      <c r="AD409" s="281" t="str">
        <f t="shared" si="455"/>
        <v/>
      </c>
      <c r="AE409" s="280" t="str">
        <f t="shared" si="434"/>
        <v/>
      </c>
      <c r="AF409" s="281" t="str">
        <f t="shared" si="456"/>
        <v/>
      </c>
      <c r="AG409" s="280" t="str">
        <f t="shared" si="435"/>
        <v/>
      </c>
      <c r="AH409" s="281" t="str">
        <f t="shared" si="457"/>
        <v/>
      </c>
      <c r="AI409" s="280" t="str">
        <f t="shared" si="436"/>
        <v/>
      </c>
      <c r="AJ409" s="281" t="str">
        <f t="shared" si="458"/>
        <v/>
      </c>
      <c r="AK409" s="280" t="str">
        <f t="shared" si="437"/>
        <v/>
      </c>
      <c r="AL409" s="281" t="str">
        <f t="shared" si="459"/>
        <v/>
      </c>
      <c r="AM409" s="280" t="str">
        <f t="shared" si="438"/>
        <v/>
      </c>
      <c r="AN409" s="281" t="str">
        <f t="shared" si="460"/>
        <v/>
      </c>
      <c r="AO409" s="280" t="str">
        <f t="shared" si="439"/>
        <v/>
      </c>
      <c r="AP409" s="281" t="str">
        <f t="shared" si="461"/>
        <v/>
      </c>
      <c r="AQ409" s="280" t="str">
        <f t="shared" si="440"/>
        <v/>
      </c>
      <c r="AR409" s="281" t="str">
        <f t="shared" si="462"/>
        <v/>
      </c>
      <c r="AS409" s="280" t="str">
        <f t="shared" si="441"/>
        <v/>
      </c>
      <c r="AT409" s="281" t="str">
        <f t="shared" si="463"/>
        <v/>
      </c>
      <c r="AU409" s="280" t="str">
        <f t="shared" si="442"/>
        <v/>
      </c>
      <c r="AV409" s="281" t="str">
        <f t="shared" si="464"/>
        <v/>
      </c>
      <c r="AW409" s="280" t="str">
        <f t="shared" si="443"/>
        <v/>
      </c>
      <c r="AX409" s="281" t="str">
        <f t="shared" si="465"/>
        <v/>
      </c>
      <c r="AY409" s="280" t="str">
        <f t="shared" si="444"/>
        <v/>
      </c>
      <c r="AZ409" s="281" t="str">
        <f t="shared" si="466"/>
        <v/>
      </c>
      <c r="BA409" s="280" t="str">
        <f t="shared" si="445"/>
        <v/>
      </c>
      <c r="BB409" s="281" t="str">
        <f t="shared" si="467"/>
        <v/>
      </c>
      <c r="BC409" s="280" t="str">
        <f t="shared" si="446"/>
        <v/>
      </c>
      <c r="BD409" s="281" t="str">
        <f t="shared" si="468"/>
        <v/>
      </c>
      <c r="BE409" s="280" t="str">
        <f t="shared" si="447"/>
        <v/>
      </c>
    </row>
    <row r="410" spans="1:57" ht="24.75" hidden="1" customHeight="1">
      <c r="A410" s="238">
        <f t="shared" si="469"/>
        <v>275</v>
      </c>
      <c r="B410" s="365"/>
      <c r="C410" s="364"/>
      <c r="D410" s="281"/>
      <c r="E410" s="280"/>
      <c r="F410" s="281"/>
      <c r="G410" s="280"/>
      <c r="H410" s="281"/>
      <c r="I410" s="280"/>
      <c r="J410" s="281"/>
      <c r="K410" s="280"/>
      <c r="L410" s="281"/>
      <c r="M410" s="280"/>
      <c r="N410" s="281"/>
      <c r="O410" s="280"/>
      <c r="P410" s="281" t="str">
        <f t="shared" si="448"/>
        <v/>
      </c>
      <c r="Q410" s="280" t="str">
        <f t="shared" si="427"/>
        <v/>
      </c>
      <c r="R410" s="281" t="str">
        <f t="shared" si="449"/>
        <v/>
      </c>
      <c r="S410" s="280" t="str">
        <f t="shared" si="428"/>
        <v/>
      </c>
      <c r="T410" s="281" t="str">
        <f t="shared" si="450"/>
        <v/>
      </c>
      <c r="U410" s="280" t="str">
        <f t="shared" si="429"/>
        <v/>
      </c>
      <c r="V410" s="281" t="str">
        <f t="shared" si="451"/>
        <v/>
      </c>
      <c r="W410" s="280" t="str">
        <f t="shared" si="430"/>
        <v/>
      </c>
      <c r="X410" s="281" t="str">
        <f t="shared" si="452"/>
        <v/>
      </c>
      <c r="Y410" s="280" t="str">
        <f t="shared" si="431"/>
        <v/>
      </c>
      <c r="Z410" s="281" t="str">
        <f t="shared" si="453"/>
        <v/>
      </c>
      <c r="AA410" s="280" t="str">
        <f t="shared" si="432"/>
        <v/>
      </c>
      <c r="AB410" s="281" t="str">
        <f t="shared" si="454"/>
        <v/>
      </c>
      <c r="AC410" s="280" t="str">
        <f t="shared" si="433"/>
        <v/>
      </c>
      <c r="AD410" s="281" t="str">
        <f t="shared" si="455"/>
        <v/>
      </c>
      <c r="AE410" s="280" t="str">
        <f t="shared" si="434"/>
        <v/>
      </c>
      <c r="AF410" s="281" t="str">
        <f t="shared" si="456"/>
        <v/>
      </c>
      <c r="AG410" s="280" t="str">
        <f t="shared" si="435"/>
        <v/>
      </c>
      <c r="AH410" s="281" t="str">
        <f t="shared" si="457"/>
        <v/>
      </c>
      <c r="AI410" s="280" t="str">
        <f t="shared" si="436"/>
        <v/>
      </c>
      <c r="AJ410" s="281" t="str">
        <f t="shared" si="458"/>
        <v/>
      </c>
      <c r="AK410" s="280" t="str">
        <f t="shared" si="437"/>
        <v/>
      </c>
      <c r="AL410" s="281" t="str">
        <f t="shared" si="459"/>
        <v/>
      </c>
      <c r="AM410" s="280" t="str">
        <f t="shared" si="438"/>
        <v/>
      </c>
      <c r="AN410" s="281" t="str">
        <f t="shared" si="460"/>
        <v/>
      </c>
      <c r="AO410" s="280" t="str">
        <f t="shared" si="439"/>
        <v/>
      </c>
      <c r="AP410" s="281" t="str">
        <f t="shared" si="461"/>
        <v/>
      </c>
      <c r="AQ410" s="280" t="str">
        <f t="shared" si="440"/>
        <v/>
      </c>
      <c r="AR410" s="281" t="str">
        <f t="shared" si="462"/>
        <v/>
      </c>
      <c r="AS410" s="280" t="str">
        <f t="shared" si="441"/>
        <v/>
      </c>
      <c r="AT410" s="281" t="str">
        <f t="shared" si="463"/>
        <v/>
      </c>
      <c r="AU410" s="280" t="str">
        <f t="shared" si="442"/>
        <v/>
      </c>
      <c r="AV410" s="281" t="str">
        <f t="shared" si="464"/>
        <v/>
      </c>
      <c r="AW410" s="280" t="str">
        <f t="shared" si="443"/>
        <v/>
      </c>
      <c r="AX410" s="281" t="str">
        <f t="shared" si="465"/>
        <v/>
      </c>
      <c r="AY410" s="280" t="str">
        <f t="shared" si="444"/>
        <v/>
      </c>
      <c r="AZ410" s="281" t="str">
        <f t="shared" si="466"/>
        <v/>
      </c>
      <c r="BA410" s="280" t="str">
        <f t="shared" si="445"/>
        <v/>
      </c>
      <c r="BB410" s="281" t="str">
        <f t="shared" si="467"/>
        <v/>
      </c>
      <c r="BC410" s="280" t="str">
        <f t="shared" si="446"/>
        <v/>
      </c>
      <c r="BD410" s="281" t="str">
        <f t="shared" si="468"/>
        <v/>
      </c>
      <c r="BE410" s="280" t="str">
        <f t="shared" si="447"/>
        <v/>
      </c>
    </row>
    <row r="411" spans="1:57" ht="24.75" hidden="1" customHeight="1">
      <c r="A411" s="238">
        <f t="shared" si="469"/>
        <v>276</v>
      </c>
      <c r="B411" s="365"/>
      <c r="C411" s="364"/>
      <c r="D411" s="281"/>
      <c r="E411" s="280"/>
      <c r="F411" s="281"/>
      <c r="G411" s="280"/>
      <c r="H411" s="281"/>
      <c r="I411" s="280"/>
      <c r="J411" s="281"/>
      <c r="K411" s="280"/>
      <c r="L411" s="281"/>
      <c r="M411" s="280"/>
      <c r="N411" s="281"/>
      <c r="O411" s="280"/>
      <c r="P411" s="281" t="str">
        <f t="shared" si="448"/>
        <v/>
      </c>
      <c r="Q411" s="280" t="str">
        <f t="shared" si="427"/>
        <v/>
      </c>
      <c r="R411" s="281" t="str">
        <f t="shared" si="449"/>
        <v/>
      </c>
      <c r="S411" s="280" t="str">
        <f t="shared" si="428"/>
        <v/>
      </c>
      <c r="T411" s="281" t="str">
        <f t="shared" si="450"/>
        <v/>
      </c>
      <c r="U411" s="280" t="str">
        <f t="shared" si="429"/>
        <v/>
      </c>
      <c r="V411" s="281" t="str">
        <f t="shared" si="451"/>
        <v/>
      </c>
      <c r="W411" s="280" t="str">
        <f t="shared" si="430"/>
        <v/>
      </c>
      <c r="X411" s="281" t="str">
        <f t="shared" si="452"/>
        <v/>
      </c>
      <c r="Y411" s="280" t="str">
        <f t="shared" si="431"/>
        <v/>
      </c>
      <c r="Z411" s="281" t="str">
        <f t="shared" si="453"/>
        <v/>
      </c>
      <c r="AA411" s="280" t="str">
        <f t="shared" si="432"/>
        <v/>
      </c>
      <c r="AB411" s="281" t="str">
        <f t="shared" si="454"/>
        <v/>
      </c>
      <c r="AC411" s="280" t="str">
        <f t="shared" si="433"/>
        <v/>
      </c>
      <c r="AD411" s="281" t="str">
        <f t="shared" si="455"/>
        <v/>
      </c>
      <c r="AE411" s="280" t="str">
        <f t="shared" si="434"/>
        <v/>
      </c>
      <c r="AF411" s="281" t="str">
        <f t="shared" si="456"/>
        <v/>
      </c>
      <c r="AG411" s="280" t="str">
        <f t="shared" si="435"/>
        <v/>
      </c>
      <c r="AH411" s="281" t="str">
        <f t="shared" si="457"/>
        <v/>
      </c>
      <c r="AI411" s="280" t="str">
        <f t="shared" si="436"/>
        <v/>
      </c>
      <c r="AJ411" s="281" t="str">
        <f t="shared" si="458"/>
        <v/>
      </c>
      <c r="AK411" s="280" t="str">
        <f t="shared" si="437"/>
        <v/>
      </c>
      <c r="AL411" s="281" t="str">
        <f t="shared" si="459"/>
        <v/>
      </c>
      <c r="AM411" s="280" t="str">
        <f t="shared" si="438"/>
        <v/>
      </c>
      <c r="AN411" s="281" t="str">
        <f t="shared" si="460"/>
        <v/>
      </c>
      <c r="AO411" s="280" t="str">
        <f t="shared" si="439"/>
        <v/>
      </c>
      <c r="AP411" s="281" t="str">
        <f t="shared" si="461"/>
        <v/>
      </c>
      <c r="AQ411" s="280" t="str">
        <f t="shared" si="440"/>
        <v/>
      </c>
      <c r="AR411" s="281" t="str">
        <f t="shared" si="462"/>
        <v/>
      </c>
      <c r="AS411" s="280" t="str">
        <f t="shared" si="441"/>
        <v/>
      </c>
      <c r="AT411" s="281" t="str">
        <f t="shared" si="463"/>
        <v/>
      </c>
      <c r="AU411" s="280" t="str">
        <f t="shared" si="442"/>
        <v/>
      </c>
      <c r="AV411" s="281" t="str">
        <f t="shared" si="464"/>
        <v/>
      </c>
      <c r="AW411" s="280" t="str">
        <f t="shared" si="443"/>
        <v/>
      </c>
      <c r="AX411" s="281" t="str">
        <f t="shared" si="465"/>
        <v/>
      </c>
      <c r="AY411" s="280" t="str">
        <f t="shared" si="444"/>
        <v/>
      </c>
      <c r="AZ411" s="281" t="str">
        <f t="shared" si="466"/>
        <v/>
      </c>
      <c r="BA411" s="280" t="str">
        <f t="shared" si="445"/>
        <v/>
      </c>
      <c r="BB411" s="281" t="str">
        <f t="shared" si="467"/>
        <v/>
      </c>
      <c r="BC411" s="280" t="str">
        <f t="shared" si="446"/>
        <v/>
      </c>
      <c r="BD411" s="281" t="str">
        <f t="shared" si="468"/>
        <v/>
      </c>
      <c r="BE411" s="280" t="str">
        <f t="shared" si="447"/>
        <v/>
      </c>
    </row>
    <row r="412" spans="1:57" ht="24.75" hidden="1" customHeight="1">
      <c r="A412" s="238">
        <f t="shared" si="469"/>
        <v>277</v>
      </c>
      <c r="B412" s="365"/>
      <c r="C412" s="364"/>
      <c r="D412" s="281"/>
      <c r="E412" s="280"/>
      <c r="F412" s="281"/>
      <c r="G412" s="280"/>
      <c r="H412" s="281"/>
      <c r="I412" s="280"/>
      <c r="J412" s="281"/>
      <c r="K412" s="280"/>
      <c r="L412" s="281"/>
      <c r="M412" s="280"/>
      <c r="N412" s="281"/>
      <c r="O412" s="280"/>
      <c r="P412" s="281" t="str">
        <f t="shared" si="448"/>
        <v/>
      </c>
      <c r="Q412" s="280" t="str">
        <f t="shared" si="427"/>
        <v/>
      </c>
      <c r="R412" s="281" t="str">
        <f t="shared" si="449"/>
        <v/>
      </c>
      <c r="S412" s="280" t="str">
        <f t="shared" si="428"/>
        <v/>
      </c>
      <c r="T412" s="281" t="str">
        <f t="shared" si="450"/>
        <v/>
      </c>
      <c r="U412" s="280" t="str">
        <f t="shared" si="429"/>
        <v/>
      </c>
      <c r="V412" s="281" t="str">
        <f t="shared" si="451"/>
        <v/>
      </c>
      <c r="W412" s="280" t="str">
        <f t="shared" si="430"/>
        <v/>
      </c>
      <c r="X412" s="281" t="str">
        <f t="shared" si="452"/>
        <v/>
      </c>
      <c r="Y412" s="280" t="str">
        <f t="shared" si="431"/>
        <v/>
      </c>
      <c r="Z412" s="281" t="str">
        <f t="shared" si="453"/>
        <v/>
      </c>
      <c r="AA412" s="280" t="str">
        <f t="shared" si="432"/>
        <v/>
      </c>
      <c r="AB412" s="281" t="str">
        <f t="shared" si="454"/>
        <v/>
      </c>
      <c r="AC412" s="280" t="str">
        <f t="shared" si="433"/>
        <v/>
      </c>
      <c r="AD412" s="281" t="str">
        <f t="shared" si="455"/>
        <v/>
      </c>
      <c r="AE412" s="280" t="str">
        <f t="shared" si="434"/>
        <v/>
      </c>
      <c r="AF412" s="281" t="str">
        <f t="shared" si="456"/>
        <v/>
      </c>
      <c r="AG412" s="280" t="str">
        <f t="shared" si="435"/>
        <v/>
      </c>
      <c r="AH412" s="281" t="str">
        <f t="shared" si="457"/>
        <v/>
      </c>
      <c r="AI412" s="280" t="str">
        <f t="shared" si="436"/>
        <v/>
      </c>
      <c r="AJ412" s="281" t="str">
        <f t="shared" si="458"/>
        <v/>
      </c>
      <c r="AK412" s="280" t="str">
        <f t="shared" si="437"/>
        <v/>
      </c>
      <c r="AL412" s="281" t="str">
        <f t="shared" si="459"/>
        <v/>
      </c>
      <c r="AM412" s="280" t="str">
        <f t="shared" si="438"/>
        <v/>
      </c>
      <c r="AN412" s="281" t="str">
        <f t="shared" si="460"/>
        <v/>
      </c>
      <c r="AO412" s="280" t="str">
        <f t="shared" si="439"/>
        <v/>
      </c>
      <c r="AP412" s="281" t="str">
        <f t="shared" si="461"/>
        <v/>
      </c>
      <c r="AQ412" s="280" t="str">
        <f t="shared" si="440"/>
        <v/>
      </c>
      <c r="AR412" s="281" t="str">
        <f t="shared" si="462"/>
        <v/>
      </c>
      <c r="AS412" s="280" t="str">
        <f t="shared" si="441"/>
        <v/>
      </c>
      <c r="AT412" s="281" t="str">
        <f t="shared" si="463"/>
        <v/>
      </c>
      <c r="AU412" s="280" t="str">
        <f t="shared" si="442"/>
        <v/>
      </c>
      <c r="AV412" s="281" t="str">
        <f t="shared" si="464"/>
        <v/>
      </c>
      <c r="AW412" s="280" t="str">
        <f t="shared" si="443"/>
        <v/>
      </c>
      <c r="AX412" s="281" t="str">
        <f t="shared" si="465"/>
        <v/>
      </c>
      <c r="AY412" s="280" t="str">
        <f t="shared" si="444"/>
        <v/>
      </c>
      <c r="AZ412" s="281" t="str">
        <f t="shared" si="466"/>
        <v/>
      </c>
      <c r="BA412" s="280" t="str">
        <f t="shared" si="445"/>
        <v/>
      </c>
      <c r="BB412" s="281" t="str">
        <f t="shared" si="467"/>
        <v/>
      </c>
      <c r="BC412" s="280" t="str">
        <f t="shared" si="446"/>
        <v/>
      </c>
      <c r="BD412" s="281" t="str">
        <f t="shared" si="468"/>
        <v/>
      </c>
      <c r="BE412" s="280" t="str">
        <f t="shared" si="447"/>
        <v/>
      </c>
    </row>
    <row r="413" spans="1:57" ht="24.75" hidden="1" customHeight="1">
      <c r="A413" s="238">
        <f t="shared" si="469"/>
        <v>278</v>
      </c>
      <c r="B413" s="365"/>
      <c r="C413" s="364"/>
      <c r="D413" s="281"/>
      <c r="E413" s="280"/>
      <c r="F413" s="281"/>
      <c r="G413" s="280"/>
      <c r="H413" s="281"/>
      <c r="I413" s="280"/>
      <c r="J413" s="281"/>
      <c r="K413" s="280"/>
      <c r="L413" s="281"/>
      <c r="M413" s="280"/>
      <c r="N413" s="281"/>
      <c r="O413" s="280"/>
      <c r="P413" s="281" t="str">
        <f t="shared" si="448"/>
        <v/>
      </c>
      <c r="Q413" s="280" t="str">
        <f t="shared" si="427"/>
        <v/>
      </c>
      <c r="R413" s="281" t="str">
        <f t="shared" si="449"/>
        <v/>
      </c>
      <c r="S413" s="280" t="str">
        <f t="shared" si="428"/>
        <v/>
      </c>
      <c r="T413" s="281" t="str">
        <f t="shared" si="450"/>
        <v/>
      </c>
      <c r="U413" s="280" t="str">
        <f t="shared" si="429"/>
        <v/>
      </c>
      <c r="V413" s="281" t="str">
        <f t="shared" si="451"/>
        <v/>
      </c>
      <c r="W413" s="280" t="str">
        <f t="shared" si="430"/>
        <v/>
      </c>
      <c r="X413" s="281" t="str">
        <f t="shared" si="452"/>
        <v/>
      </c>
      <c r="Y413" s="280" t="str">
        <f t="shared" si="431"/>
        <v/>
      </c>
      <c r="Z413" s="281" t="str">
        <f t="shared" si="453"/>
        <v/>
      </c>
      <c r="AA413" s="280" t="str">
        <f t="shared" si="432"/>
        <v/>
      </c>
      <c r="AB413" s="281" t="str">
        <f t="shared" si="454"/>
        <v/>
      </c>
      <c r="AC413" s="280" t="str">
        <f t="shared" si="433"/>
        <v/>
      </c>
      <c r="AD413" s="281" t="str">
        <f t="shared" si="455"/>
        <v/>
      </c>
      <c r="AE413" s="280" t="str">
        <f t="shared" si="434"/>
        <v/>
      </c>
      <c r="AF413" s="281" t="str">
        <f t="shared" si="456"/>
        <v/>
      </c>
      <c r="AG413" s="280" t="str">
        <f t="shared" si="435"/>
        <v/>
      </c>
      <c r="AH413" s="281" t="str">
        <f t="shared" si="457"/>
        <v/>
      </c>
      <c r="AI413" s="280" t="str">
        <f t="shared" si="436"/>
        <v/>
      </c>
      <c r="AJ413" s="281" t="str">
        <f t="shared" si="458"/>
        <v/>
      </c>
      <c r="AK413" s="280" t="str">
        <f t="shared" si="437"/>
        <v/>
      </c>
      <c r="AL413" s="281" t="str">
        <f t="shared" si="459"/>
        <v/>
      </c>
      <c r="AM413" s="280" t="str">
        <f t="shared" si="438"/>
        <v/>
      </c>
      <c r="AN413" s="281" t="str">
        <f t="shared" si="460"/>
        <v/>
      </c>
      <c r="AO413" s="280" t="str">
        <f t="shared" si="439"/>
        <v/>
      </c>
      <c r="AP413" s="281" t="str">
        <f t="shared" si="461"/>
        <v/>
      </c>
      <c r="AQ413" s="280" t="str">
        <f t="shared" si="440"/>
        <v/>
      </c>
      <c r="AR413" s="281" t="str">
        <f t="shared" si="462"/>
        <v/>
      </c>
      <c r="AS413" s="280" t="str">
        <f t="shared" si="441"/>
        <v/>
      </c>
      <c r="AT413" s="281" t="str">
        <f t="shared" si="463"/>
        <v/>
      </c>
      <c r="AU413" s="280" t="str">
        <f t="shared" si="442"/>
        <v/>
      </c>
      <c r="AV413" s="281" t="str">
        <f t="shared" si="464"/>
        <v/>
      </c>
      <c r="AW413" s="280" t="str">
        <f t="shared" si="443"/>
        <v/>
      </c>
      <c r="AX413" s="281" t="str">
        <f t="shared" si="465"/>
        <v/>
      </c>
      <c r="AY413" s="280" t="str">
        <f t="shared" si="444"/>
        <v/>
      </c>
      <c r="AZ413" s="281" t="str">
        <f t="shared" si="466"/>
        <v/>
      </c>
      <c r="BA413" s="280" t="str">
        <f t="shared" si="445"/>
        <v/>
      </c>
      <c r="BB413" s="281" t="str">
        <f t="shared" si="467"/>
        <v/>
      </c>
      <c r="BC413" s="280" t="str">
        <f t="shared" si="446"/>
        <v/>
      </c>
      <c r="BD413" s="281" t="str">
        <f t="shared" si="468"/>
        <v/>
      </c>
      <c r="BE413" s="280" t="str">
        <f t="shared" si="447"/>
        <v/>
      </c>
    </row>
    <row r="414" spans="1:57" ht="24.75" hidden="1" customHeight="1">
      <c r="A414" s="238">
        <f t="shared" si="469"/>
        <v>279</v>
      </c>
      <c r="B414" s="365"/>
      <c r="C414" s="364"/>
      <c r="D414" s="281"/>
      <c r="E414" s="280"/>
      <c r="F414" s="281"/>
      <c r="G414" s="280"/>
      <c r="H414" s="281"/>
      <c r="I414" s="280"/>
      <c r="J414" s="281"/>
      <c r="K414" s="280"/>
      <c r="L414" s="281"/>
      <c r="M414" s="280"/>
      <c r="N414" s="281"/>
      <c r="O414" s="280"/>
      <c r="P414" s="281" t="str">
        <f t="shared" si="448"/>
        <v/>
      </c>
      <c r="Q414" s="280" t="str">
        <f t="shared" si="427"/>
        <v/>
      </c>
      <c r="R414" s="281" t="str">
        <f t="shared" si="449"/>
        <v/>
      </c>
      <c r="S414" s="280" t="str">
        <f t="shared" si="428"/>
        <v/>
      </c>
      <c r="T414" s="281" t="str">
        <f t="shared" si="450"/>
        <v/>
      </c>
      <c r="U414" s="280" t="str">
        <f t="shared" si="429"/>
        <v/>
      </c>
      <c r="V414" s="281" t="str">
        <f t="shared" si="451"/>
        <v/>
      </c>
      <c r="W414" s="280" t="str">
        <f t="shared" si="430"/>
        <v/>
      </c>
      <c r="X414" s="281" t="str">
        <f t="shared" si="452"/>
        <v/>
      </c>
      <c r="Y414" s="280" t="str">
        <f t="shared" si="431"/>
        <v/>
      </c>
      <c r="Z414" s="281" t="str">
        <f t="shared" si="453"/>
        <v/>
      </c>
      <c r="AA414" s="280" t="str">
        <f t="shared" si="432"/>
        <v/>
      </c>
      <c r="AB414" s="281" t="str">
        <f t="shared" si="454"/>
        <v/>
      </c>
      <c r="AC414" s="280" t="str">
        <f t="shared" si="433"/>
        <v/>
      </c>
      <c r="AD414" s="281" t="str">
        <f t="shared" si="455"/>
        <v/>
      </c>
      <c r="AE414" s="280" t="str">
        <f t="shared" si="434"/>
        <v/>
      </c>
      <c r="AF414" s="281" t="str">
        <f t="shared" si="456"/>
        <v/>
      </c>
      <c r="AG414" s="280" t="str">
        <f t="shared" si="435"/>
        <v/>
      </c>
      <c r="AH414" s="281" t="str">
        <f t="shared" si="457"/>
        <v/>
      </c>
      <c r="AI414" s="280" t="str">
        <f t="shared" si="436"/>
        <v/>
      </c>
      <c r="AJ414" s="281" t="str">
        <f t="shared" si="458"/>
        <v/>
      </c>
      <c r="AK414" s="280" t="str">
        <f t="shared" si="437"/>
        <v/>
      </c>
      <c r="AL414" s="281" t="str">
        <f t="shared" si="459"/>
        <v/>
      </c>
      <c r="AM414" s="280" t="str">
        <f t="shared" si="438"/>
        <v/>
      </c>
      <c r="AN414" s="281" t="str">
        <f t="shared" si="460"/>
        <v/>
      </c>
      <c r="AO414" s="280" t="str">
        <f t="shared" si="439"/>
        <v/>
      </c>
      <c r="AP414" s="281" t="str">
        <f t="shared" si="461"/>
        <v/>
      </c>
      <c r="AQ414" s="280" t="str">
        <f t="shared" si="440"/>
        <v/>
      </c>
      <c r="AR414" s="281" t="str">
        <f t="shared" si="462"/>
        <v/>
      </c>
      <c r="AS414" s="280" t="str">
        <f t="shared" si="441"/>
        <v/>
      </c>
      <c r="AT414" s="281" t="str">
        <f t="shared" si="463"/>
        <v/>
      </c>
      <c r="AU414" s="280" t="str">
        <f t="shared" si="442"/>
        <v/>
      </c>
      <c r="AV414" s="281" t="str">
        <f t="shared" si="464"/>
        <v/>
      </c>
      <c r="AW414" s="280" t="str">
        <f t="shared" si="443"/>
        <v/>
      </c>
      <c r="AX414" s="281" t="str">
        <f t="shared" si="465"/>
        <v/>
      </c>
      <c r="AY414" s="280" t="str">
        <f t="shared" si="444"/>
        <v/>
      </c>
      <c r="AZ414" s="281" t="str">
        <f t="shared" si="466"/>
        <v/>
      </c>
      <c r="BA414" s="280" t="str">
        <f t="shared" si="445"/>
        <v/>
      </c>
      <c r="BB414" s="281" t="str">
        <f t="shared" si="467"/>
        <v/>
      </c>
      <c r="BC414" s="280" t="str">
        <f t="shared" si="446"/>
        <v/>
      </c>
      <c r="BD414" s="281" t="str">
        <f t="shared" si="468"/>
        <v/>
      </c>
      <c r="BE414" s="280" t="str">
        <f t="shared" si="447"/>
        <v/>
      </c>
    </row>
    <row r="415" spans="1:57" ht="24.75" hidden="1" customHeight="1">
      <c r="A415" s="238">
        <f t="shared" si="469"/>
        <v>280</v>
      </c>
      <c r="B415" s="365"/>
      <c r="C415" s="364"/>
      <c r="D415" s="281"/>
      <c r="E415" s="280"/>
      <c r="F415" s="281"/>
      <c r="G415" s="280"/>
      <c r="H415" s="281"/>
      <c r="I415" s="280"/>
      <c r="J415" s="281"/>
      <c r="K415" s="280"/>
      <c r="L415" s="281"/>
      <c r="M415" s="280"/>
      <c r="N415" s="281"/>
      <c r="O415" s="280"/>
      <c r="P415" s="281" t="str">
        <f t="shared" si="448"/>
        <v/>
      </c>
      <c r="Q415" s="280" t="str">
        <f t="shared" si="427"/>
        <v/>
      </c>
      <c r="R415" s="281" t="str">
        <f t="shared" si="449"/>
        <v/>
      </c>
      <c r="S415" s="280" t="str">
        <f t="shared" si="428"/>
        <v/>
      </c>
      <c r="T415" s="281" t="str">
        <f t="shared" si="450"/>
        <v/>
      </c>
      <c r="U415" s="280" t="str">
        <f t="shared" si="429"/>
        <v/>
      </c>
      <c r="V415" s="281" t="str">
        <f t="shared" si="451"/>
        <v/>
      </c>
      <c r="W415" s="280" t="str">
        <f t="shared" si="430"/>
        <v/>
      </c>
      <c r="X415" s="281" t="str">
        <f t="shared" si="452"/>
        <v/>
      </c>
      <c r="Y415" s="280" t="str">
        <f t="shared" si="431"/>
        <v/>
      </c>
      <c r="Z415" s="281" t="str">
        <f t="shared" si="453"/>
        <v/>
      </c>
      <c r="AA415" s="280" t="str">
        <f t="shared" si="432"/>
        <v/>
      </c>
      <c r="AB415" s="281" t="str">
        <f t="shared" si="454"/>
        <v/>
      </c>
      <c r="AC415" s="280" t="str">
        <f t="shared" si="433"/>
        <v/>
      </c>
      <c r="AD415" s="281" t="str">
        <f t="shared" si="455"/>
        <v/>
      </c>
      <c r="AE415" s="280" t="str">
        <f t="shared" si="434"/>
        <v/>
      </c>
      <c r="AF415" s="281" t="str">
        <f t="shared" si="456"/>
        <v/>
      </c>
      <c r="AG415" s="280" t="str">
        <f t="shared" si="435"/>
        <v/>
      </c>
      <c r="AH415" s="281" t="str">
        <f t="shared" si="457"/>
        <v/>
      </c>
      <c r="AI415" s="280" t="str">
        <f t="shared" si="436"/>
        <v/>
      </c>
      <c r="AJ415" s="281" t="str">
        <f t="shared" si="458"/>
        <v/>
      </c>
      <c r="AK415" s="280" t="str">
        <f t="shared" si="437"/>
        <v/>
      </c>
      <c r="AL415" s="281" t="str">
        <f t="shared" si="459"/>
        <v/>
      </c>
      <c r="AM415" s="280" t="str">
        <f t="shared" si="438"/>
        <v/>
      </c>
      <c r="AN415" s="281" t="str">
        <f t="shared" si="460"/>
        <v/>
      </c>
      <c r="AO415" s="280" t="str">
        <f t="shared" si="439"/>
        <v/>
      </c>
      <c r="AP415" s="281" t="str">
        <f t="shared" si="461"/>
        <v/>
      </c>
      <c r="AQ415" s="280" t="str">
        <f t="shared" si="440"/>
        <v/>
      </c>
      <c r="AR415" s="281" t="str">
        <f t="shared" si="462"/>
        <v/>
      </c>
      <c r="AS415" s="280" t="str">
        <f t="shared" si="441"/>
        <v/>
      </c>
      <c r="AT415" s="281" t="str">
        <f t="shared" si="463"/>
        <v/>
      </c>
      <c r="AU415" s="280" t="str">
        <f t="shared" si="442"/>
        <v/>
      </c>
      <c r="AV415" s="281" t="str">
        <f t="shared" si="464"/>
        <v/>
      </c>
      <c r="AW415" s="280" t="str">
        <f t="shared" si="443"/>
        <v/>
      </c>
      <c r="AX415" s="281" t="str">
        <f t="shared" si="465"/>
        <v/>
      </c>
      <c r="AY415" s="280" t="str">
        <f t="shared" si="444"/>
        <v/>
      </c>
      <c r="AZ415" s="281" t="str">
        <f t="shared" si="466"/>
        <v/>
      </c>
      <c r="BA415" s="280" t="str">
        <f t="shared" si="445"/>
        <v/>
      </c>
      <c r="BB415" s="281" t="str">
        <f t="shared" si="467"/>
        <v/>
      </c>
      <c r="BC415" s="280" t="str">
        <f t="shared" si="446"/>
        <v/>
      </c>
      <c r="BD415" s="281" t="str">
        <f t="shared" si="468"/>
        <v/>
      </c>
      <c r="BE415" s="280" t="str">
        <f t="shared" si="447"/>
        <v/>
      </c>
    </row>
    <row r="416" spans="1:57" ht="24.75" hidden="1" customHeight="1">
      <c r="A416" s="238">
        <f t="shared" si="469"/>
        <v>281</v>
      </c>
      <c r="B416" s="365"/>
      <c r="C416" s="364"/>
      <c r="D416" s="281"/>
      <c r="E416" s="280"/>
      <c r="F416" s="281"/>
      <c r="G416" s="280"/>
      <c r="H416" s="281"/>
      <c r="I416" s="280"/>
      <c r="J416" s="281"/>
      <c r="K416" s="280"/>
      <c r="L416" s="281"/>
      <c r="M416" s="280"/>
      <c r="N416" s="281"/>
      <c r="O416" s="280"/>
      <c r="P416" s="281" t="str">
        <f t="shared" si="448"/>
        <v/>
      </c>
      <c r="Q416" s="280" t="str">
        <f t="shared" si="427"/>
        <v/>
      </c>
      <c r="R416" s="281" t="str">
        <f t="shared" si="449"/>
        <v/>
      </c>
      <c r="S416" s="280" t="str">
        <f t="shared" si="428"/>
        <v/>
      </c>
      <c r="T416" s="281" t="str">
        <f t="shared" si="450"/>
        <v/>
      </c>
      <c r="U416" s="280" t="str">
        <f t="shared" si="429"/>
        <v/>
      </c>
      <c r="V416" s="281" t="str">
        <f t="shared" si="451"/>
        <v/>
      </c>
      <c r="W416" s="280" t="str">
        <f t="shared" si="430"/>
        <v/>
      </c>
      <c r="X416" s="281" t="str">
        <f t="shared" si="452"/>
        <v/>
      </c>
      <c r="Y416" s="280" t="str">
        <f t="shared" si="431"/>
        <v/>
      </c>
      <c r="Z416" s="281" t="str">
        <f t="shared" si="453"/>
        <v/>
      </c>
      <c r="AA416" s="280" t="str">
        <f t="shared" si="432"/>
        <v/>
      </c>
      <c r="AB416" s="281" t="str">
        <f t="shared" si="454"/>
        <v/>
      </c>
      <c r="AC416" s="280" t="str">
        <f t="shared" si="433"/>
        <v/>
      </c>
      <c r="AD416" s="281" t="str">
        <f t="shared" si="455"/>
        <v/>
      </c>
      <c r="AE416" s="280" t="str">
        <f t="shared" si="434"/>
        <v/>
      </c>
      <c r="AF416" s="281" t="str">
        <f t="shared" si="456"/>
        <v/>
      </c>
      <c r="AG416" s="280" t="str">
        <f t="shared" si="435"/>
        <v/>
      </c>
      <c r="AH416" s="281" t="str">
        <f t="shared" si="457"/>
        <v/>
      </c>
      <c r="AI416" s="280" t="str">
        <f t="shared" si="436"/>
        <v/>
      </c>
      <c r="AJ416" s="281" t="str">
        <f t="shared" si="458"/>
        <v/>
      </c>
      <c r="AK416" s="280" t="str">
        <f t="shared" si="437"/>
        <v/>
      </c>
      <c r="AL416" s="281" t="str">
        <f t="shared" si="459"/>
        <v/>
      </c>
      <c r="AM416" s="280" t="str">
        <f t="shared" si="438"/>
        <v/>
      </c>
      <c r="AN416" s="281" t="str">
        <f t="shared" si="460"/>
        <v/>
      </c>
      <c r="AO416" s="280" t="str">
        <f t="shared" si="439"/>
        <v/>
      </c>
      <c r="AP416" s="281" t="str">
        <f t="shared" si="461"/>
        <v/>
      </c>
      <c r="AQ416" s="280" t="str">
        <f t="shared" si="440"/>
        <v/>
      </c>
      <c r="AR416" s="281" t="str">
        <f t="shared" si="462"/>
        <v/>
      </c>
      <c r="AS416" s="280" t="str">
        <f t="shared" si="441"/>
        <v/>
      </c>
      <c r="AT416" s="281" t="str">
        <f t="shared" si="463"/>
        <v/>
      </c>
      <c r="AU416" s="280" t="str">
        <f t="shared" si="442"/>
        <v/>
      </c>
      <c r="AV416" s="281" t="str">
        <f t="shared" si="464"/>
        <v/>
      </c>
      <c r="AW416" s="280" t="str">
        <f t="shared" si="443"/>
        <v/>
      </c>
      <c r="AX416" s="281" t="str">
        <f t="shared" si="465"/>
        <v/>
      </c>
      <c r="AY416" s="280" t="str">
        <f t="shared" si="444"/>
        <v/>
      </c>
      <c r="AZ416" s="281" t="str">
        <f t="shared" si="466"/>
        <v/>
      </c>
      <c r="BA416" s="280" t="str">
        <f t="shared" si="445"/>
        <v/>
      </c>
      <c r="BB416" s="281" t="str">
        <f t="shared" si="467"/>
        <v/>
      </c>
      <c r="BC416" s="280" t="str">
        <f t="shared" si="446"/>
        <v/>
      </c>
      <c r="BD416" s="281" t="str">
        <f t="shared" si="468"/>
        <v/>
      </c>
      <c r="BE416" s="280" t="str">
        <f t="shared" si="447"/>
        <v/>
      </c>
    </row>
    <row r="417" spans="1:57" ht="24.75" hidden="1" customHeight="1">
      <c r="A417" s="238">
        <f t="shared" si="469"/>
        <v>282</v>
      </c>
      <c r="B417" s="365"/>
      <c r="C417" s="364"/>
      <c r="D417" s="281"/>
      <c r="E417" s="280"/>
      <c r="F417" s="281"/>
      <c r="G417" s="280"/>
      <c r="H417" s="281"/>
      <c r="I417" s="280"/>
      <c r="J417" s="281"/>
      <c r="K417" s="280"/>
      <c r="L417" s="281"/>
      <c r="M417" s="280"/>
      <c r="N417" s="281"/>
      <c r="O417" s="280"/>
      <c r="P417" s="281" t="str">
        <f t="shared" si="448"/>
        <v/>
      </c>
      <c r="Q417" s="280" t="str">
        <f t="shared" ref="Q417:Q437" si="470">IF($B417="","",IF(P417="","",IF($L$4="Media aritmética",(P417&lt;=$C417)*($H$5/$C$5)+(P417&gt;$C417)*0,IF(AND(ROUND(AVERAGE($D417,$F417,$H417,$J417,$L417,$N417,$P417,$R417,$T417,$V417,$X417,$Z417,$AB417,$AD417,$AF417,$AH417,$AJ417,AL417,AN417,AP417,AR417,AT417,AV417,AX417,AZ417,BB417,BD417,BF417,BH417,BJ417),2)-$C417/2&lt;=P417,(ROUND(AVERAGE($D417,$F417,$H417,$J417,$L417,$N417,$P417,$R417,$T417,$V417,$X417,$Z417,$AB417,$AD417,$AF417,$AH417,$AJ417,AL417,AN417,AP417,AR417,AT417,AV417,AX417,AZ417,BB417,BD417,BF417,BH417,BJ417),2)+$C417/2&gt;P417)),($H$5/$C$5),0))))</f>
        <v/>
      </c>
      <c r="R417" s="281" t="str">
        <f t="shared" si="449"/>
        <v/>
      </c>
      <c r="S417" s="280" t="str">
        <f t="shared" ref="S417:S437" si="471">IF($B417="","",IF(R417="","",IF($L$4="Media aritmética",(R417&lt;=$C417)*($H$5/$C$5)+(R417&gt;$C417)*0,IF(AND(ROUND(AVERAGE($D417,$F417,$H417,$J417,$L417,$N417,$P417,$R417,$T417,$V417,$X417,$Z417,$AB417,$AD417,$AF417,$AH417,$AJ417,AL417,AN417,AP417,AR417,AT417,AV417,AX417,AZ417,BB417,BD417,BF417,BH417,BJ417),2)-$C417/2&lt;=R417,(ROUND(AVERAGE($D417,$F417,$H417,$J417,$L417,$N417,$P417,$R417,$T417,$V417,$X417,$Z417,$AB417,$AD417,$AF417,$AH417,$AJ417,AL417,AN417,AP417,AR417,AT417,AV417,AX417,AZ417,BB417,BD417,BF417,BH417,BJ417),2)+$C417/2&gt;R417)),($H$5/$C$5),0))))</f>
        <v/>
      </c>
      <c r="T417" s="281" t="str">
        <f t="shared" si="450"/>
        <v/>
      </c>
      <c r="U417" s="280" t="str">
        <f t="shared" ref="U417:U437" si="472">IF($B417="","",IF(T417="","",IF($L$4="Media aritmética",(T417&lt;=$C417)*($H$5/$C$5)+(T417&gt;$C417)*0,IF(AND(ROUND(AVERAGE($D417,$F417,$H417,$J417,$L417,$N417,$P417,$R417,$T417,$V417,$X417,$Z417,$AB417,$AD417,$AF417,$AH417,$AJ417,AL417,AN417,AP417,AR417,AT417,AV417,AX417,AZ417,BB417,BD417,BF417,BH417,BJ417),2)-$C417/2&lt;=T417,(ROUND(AVERAGE($D417,$F417,$H417,$J417,$L417,$N417,$P417,$R417,$T417,$V417,$X417,$Z417,$AB417,$AD417,$AF417,$AH417,$AJ417,AL417,AN417,AP417,AR417,AT417,AV417,AX417,AZ417,BB417,BD417,BF417,BH417,BJ417),2)+$C417/2&gt;T417)),($H$5/$C$5),0))))</f>
        <v/>
      </c>
      <c r="V417" s="281" t="str">
        <f t="shared" si="451"/>
        <v/>
      </c>
      <c r="W417" s="280" t="str">
        <f t="shared" ref="W417:W437" si="473">IF($B417="","",IF(V417="","",IF($L$4="Media aritmética",(V417&lt;=$C417)*($H$5/$C$5)+(V417&gt;$C417)*0,IF(AND(ROUND(AVERAGE($D417,$F417,$H417,$J417,$L417,$N417,$P417,$R417,$T417,$V417,$X417,$Z417,$AB417,$AD417,$AF417,$AH417,$AJ417,AL417,AN417,AP417,AR417,AT417,AV417,AX417,AZ417,BB417,BD417,BF417,BH417,BJ417),2)-$C417/2&lt;=V417,(ROUND(AVERAGE($D417,$F417,$H417,$J417,$L417,$N417,$P417,$R417,$T417,$V417,$X417,$Z417,$AB417,$AD417,$AF417,$AH417,$AJ417,AL417,AN417,AP417,AR417,AT417,AV417,AX417,AZ417,BB417,BD417,BF417,BH417,BJ417),2)+$C417/2&gt;V417)),($H$5/$C$5),0))))</f>
        <v/>
      </c>
      <c r="X417" s="281" t="str">
        <f t="shared" si="452"/>
        <v/>
      </c>
      <c r="Y417" s="280" t="str">
        <f t="shared" ref="Y417:Y437" si="474">IF($B417="","",IF(X417="","",IF($L$4="Media aritmética",(X417&lt;=$C417)*($H$5/$C$5)+(X417&gt;$C417)*0,IF(AND(ROUND(AVERAGE($D417,$F417,$H417,$J417,$L417,$N417,$P417,$R417,$T417,$V417,$X417,$Z417,$AB417,$AD417,$AF417,$AH417,$AJ417,AL417,AN417,AP417,AR417,AT417,AV417,AX417,AZ417,BB417,BD417,BF417,BH417,BJ417),2)-$C417/2&lt;=X417,(ROUND(AVERAGE($D417,$F417,$H417,$J417,$L417,$N417,$P417,$R417,$T417,$V417,$X417,$Z417,$AB417,$AD417,$AF417,$AH417,$AJ417,AL417,AN417,AP417,AR417,AT417,AV417,AX417,AZ417,BB417,BD417,BF417,BH417,BJ417),2)+$C417/2&gt;X417)),($H$5/$C$5),0))))</f>
        <v/>
      </c>
      <c r="Z417" s="281" t="str">
        <f t="shared" si="453"/>
        <v/>
      </c>
      <c r="AA417" s="280" t="str">
        <f t="shared" ref="AA417:AA437" si="475">IF($B417="","",IF(Z417="","",IF($L$4="Media aritmética",(Z417&lt;=$C417)*($H$5/$C$5)+(Z417&gt;$C417)*0,IF(AND(ROUND(AVERAGE($D417,$F417,$H417,$J417,$L417,$N417,$P417,$R417,$T417,$V417,$X417,$Z417,$AB417,$AD417,$AF417,$AH417,$AJ417,AL417,AN417,AP417,AR417,AT417,AV417,AX417,AZ417,BB417,BD417,BF417,BH417,BJ417),2)-$C417/2&lt;=Z417,(ROUND(AVERAGE($D417,$F417,$H417,$J417,$L417,$N417,$P417,$R417,$T417,$V417,$X417,$Z417,$AB417,$AD417,$AF417,$AH417,$AJ417,AL417,AN417,AP417,AR417,AT417,AV417,AX417,AZ417,BB417,BD417,BF417,BH417,BJ417),2)+$C417/2&gt;Z417)),($H$5/$C$5),0))))</f>
        <v/>
      </c>
      <c r="AB417" s="281" t="str">
        <f t="shared" si="454"/>
        <v/>
      </c>
      <c r="AC417" s="280" t="str">
        <f t="shared" ref="AC417:AC437" si="476">IF($B417="","",IF(AB417="","",IF($L$4="Media aritmética",(AB417&lt;=$C417)*($H$5/$C$5)+(AB417&gt;$C417)*0,IF(AND(ROUND(AVERAGE($D417,$F417,$H417,$J417,$L417,$N417,$P417,$R417,$T417,$V417,$X417,$Z417,$AB417,$AD417,$AF417,$AH417,$AJ417,AL417,AN417,AP417,AR417,AT417,AV417,AX417,AZ417,BB417,BD417,BF417,BH417,BJ417),2)-$C417/2&lt;=AB417,(ROUND(AVERAGE($D417,$F417,$H417,$J417,$L417,$N417,$P417,$R417,$T417,$V417,$X417,$Z417,$AB417,$AD417,$AF417,$AH417,$AJ417,AL417,AN417,AP417,AR417,AT417,AV417,AX417,AZ417,BB417,BD417,BF417,BH417,BJ417),2)+$C417/2&gt;AB417)),($H$5/$C$5),0))))</f>
        <v/>
      </c>
      <c r="AD417" s="281" t="str">
        <f t="shared" si="455"/>
        <v/>
      </c>
      <c r="AE417" s="280" t="str">
        <f t="shared" ref="AE417:AE437" si="477">IF($B417="","",IF(AD417="","",IF($L$4="Media aritmética",(AD417&lt;=$C417)*($H$5/$C$5)+(AD417&gt;$C417)*0,IF(AND(ROUND(AVERAGE($D417,$F417,$H417,$J417,$L417,$N417,$P417,$R417,$T417,$V417,$X417,$Z417,$AB417,$AD417,$AF417,$AH417,$AJ417,AL417,AN417,AP417,AR417,AT417,AV417,AX417,AZ417,BB417,BD417,BF417,BH417,BJ417),2)-$C417/2&lt;=AD417,(ROUND(AVERAGE($D417,$F417,$H417,$J417,$L417,$N417,$P417,$R417,$T417,$V417,$X417,$Z417,$AB417,$AD417,$AF417,$AH417,$AJ417,AL417,AN417,AP417,AR417,AT417,AV417,AX417,AZ417,BB417,BD417,BF417,BH417,BJ417),2)+$C417/2&gt;AD417)),($H$5/$C$5),0))))</f>
        <v/>
      </c>
      <c r="AF417" s="281" t="str">
        <f t="shared" si="456"/>
        <v/>
      </c>
      <c r="AG417" s="280" t="str">
        <f t="shared" ref="AG417:AG437" si="478">IF($B417="","",IF(AF417="","",IF($L$4="Media aritmética",(AF417&lt;=$C417)*($H$5/$C$5)+(AF417&gt;$C417)*0,IF(AND(ROUND(AVERAGE($D417,$F417,$H417,$J417,$L417,$N417,$P417,$R417,$T417,$V417,$X417,$Z417,$AB417,$AD417,$AF417,$AH417,$AJ417,AL417,AN417,AP417,AR417,AT417,AV417,AX417,AZ417,BB417,BD417,BF417,BH417,BJ417),2)-$C417/2&lt;=AF417,(ROUND(AVERAGE($D417,$F417,$H417,$J417,$L417,$N417,$P417,$R417,$T417,$V417,$X417,$Z417,$AB417,$AD417,$AF417,$AH417,$AJ417,AL417,AN417,AP417,AR417,AT417,AV417,AX417,AZ417,BB417,BD417,BF417,BH417,BJ417),2)+$C417/2&gt;AF417)),($H$5/$C$5),0))))</f>
        <v/>
      </c>
      <c r="AH417" s="281" t="str">
        <f t="shared" si="457"/>
        <v/>
      </c>
      <c r="AI417" s="280" t="str">
        <f t="shared" ref="AI417:AI437" si="479">IF($B417="","",IF(AH417="","",IF($L$4="Media aritmética",(AH417&lt;=$C417)*($H$5/$C$5)+(AH417&gt;$C417)*0,IF(AND(ROUND(AVERAGE($D417,$F417,$H417,$J417,$L417,$N417,$P417,$R417,$T417,$V417,$X417,$Z417,$AB417,$AD417,$AF417,$AH417,$AJ417,AL417,AN417,AP417,AR417,AT417,AV417,AX417,AZ417,BB417,BD417,BF417,BH417,BJ417),2)-$C417/2&lt;=AH417,(ROUND(AVERAGE($D417,$F417,$H417,$J417,$L417,$N417,$P417,$R417,$T417,$V417,$X417,$Z417,$AB417,$AD417,$AF417,$AH417,$AJ417,AL417,AN417,AP417,AR417,AT417,AV417,AX417,AZ417,BB417,BD417,BF417,BH417,BJ417),2)+$C417/2&gt;AH417)),($H$5/$C$5),0))))</f>
        <v/>
      </c>
      <c r="AJ417" s="281" t="str">
        <f t="shared" si="458"/>
        <v/>
      </c>
      <c r="AK417" s="280" t="str">
        <f t="shared" ref="AK417:AK437" si="480">IF($B417="","",IF(AJ417="","",IF($L$4="Media aritmética",(AJ417&lt;=$C417)*($H$5/$C$5)+(AJ417&gt;$C417)*0,IF(AND(ROUND(AVERAGE($D417,$F417,$H417,$J417,$L417,$N417,$P417,$R417,$T417,$V417,$X417,$Z417,$AB417,$AD417,$AF417,$AH417,$AJ417,AL417,AN417,AP417,AR417,AT417,AV417,AX417,AZ417,BB417,BD417,BF417,BH417,BJ417),2)-$C417/2&lt;=AJ417,(ROUND(AVERAGE($D417,$F417,$H417,$J417,$L417,$N417,$P417,$R417,$T417,$V417,$X417,$Z417,$AB417,$AD417,$AF417,$AH417,$AJ417,AL417,AN417,AP417,AR417,AT417,AV417,AX417,AZ417,BB417,BD417,BF417,BH417,BJ417),2)+$C417/2&gt;AJ417)),($H$5/$C$5),0))))</f>
        <v/>
      </c>
      <c r="AL417" s="281" t="str">
        <f t="shared" si="459"/>
        <v/>
      </c>
      <c r="AM417" s="280" t="str">
        <f t="shared" ref="AM417:AM437" si="481">IF($B417="","",IF(AL417="","",IF($L$4="Media aritmética",(AL417&lt;=$C417)*($H$5/$C$5)+(AL417&gt;$C417)*0,IF(AND(ROUND(AVERAGE($D417,$F417,$H417,$J417,$L417,$N417,$P417,$R417,$T417,$V417,$X417,$Z417,$AB417,$AD417,$AF417,$AH417,$AJ417,AL417,AN417,AP417,AR417,AT417,AV417,AX417,AZ417,BB417,BD417,BF417,BH417,BJ417),2)-$C417/2&lt;=AL417,(ROUND(AVERAGE($D417,$F417,$H417,$J417,$L417,$N417,$P417,$R417,$T417,$V417,$X417,$Z417,$AB417,$AD417,$AF417,$AH417,$AJ417,AL417,AN417,AP417,AR417,AT417,AV417,AX417,AZ417,BB417,BD417,BF417,BH417,BJ417),2)+$C417/2&gt;AL417)),($H$5/$C$5),0))))</f>
        <v/>
      </c>
      <c r="AN417" s="281" t="str">
        <f t="shared" si="460"/>
        <v/>
      </c>
      <c r="AO417" s="280" t="str">
        <f t="shared" ref="AO417:AO437" si="482">IF($B417="","",IF(AN417="","",IF($L$4="Media aritmética",(AN417&lt;=$C417)*($H$5/$C$5)+(AN417&gt;$C417)*0,IF(AND(ROUND(AVERAGE($D417,$F417,$H417,$J417,$L417,$N417,$P417,$R417,$T417,$V417,$X417,$Z417,$AB417,$AD417,$AF417,$AH417,$AJ417,AL417,AN417,AP417,AR417,AT417,AV417,AX417,AZ417,BB417,BD417,BF417,BH417,BJ417),2)-$C417/2&lt;=AN417,(ROUND(AVERAGE($D417,$F417,$H417,$J417,$L417,$N417,$P417,$R417,$T417,$V417,$X417,$Z417,$AB417,$AD417,$AF417,$AH417,$AJ417,AL417,AN417,AP417,AR417,AT417,AV417,AX417,AZ417,BB417,BD417,BF417,BH417,BJ417),2)+$C417/2&gt;AN417)),($H$5/$C$5),0))))</f>
        <v/>
      </c>
      <c r="AP417" s="281" t="str">
        <f t="shared" si="461"/>
        <v/>
      </c>
      <c r="AQ417" s="280" t="str">
        <f t="shared" ref="AQ417:AQ437" si="483">IF($B417="","",IF(AP417="","",IF($L$4="Media aritmética",(AP417&lt;=$C417)*($H$5/$C$5)+(AP417&gt;$C417)*0,IF(AND(ROUND(AVERAGE($D417,$F417,$H417,$J417,$L417,$N417,$P417,$R417,$T417,$V417,$X417,$Z417,$AB417,$AD417,$AF417,$AH417,$AJ417,AL417,AN417,AP417,AR417,AT417,AV417,AX417,AZ417,BB417,BD417,BF417,BH417,BJ417),2)-$C417/2&lt;=AP417,(ROUND(AVERAGE($D417,$F417,$H417,$J417,$L417,$N417,$P417,$R417,$T417,$V417,$X417,$Z417,$AB417,$AD417,$AF417,$AH417,$AJ417,AL417,AN417,AP417,AR417,AT417,AV417,AX417,AZ417,BB417,BD417,BF417,BH417,BJ417),2)+$C417/2&gt;AP417)),($H$5/$C$5),0))))</f>
        <v/>
      </c>
      <c r="AR417" s="281" t="str">
        <f t="shared" si="462"/>
        <v/>
      </c>
      <c r="AS417" s="280" t="str">
        <f t="shared" ref="AS417:AS437" si="484">IF($B417="","",IF(AR417="","",IF($L$4="Media aritmética",(AR417&lt;=$C417)*($H$5/$C$5)+(AR417&gt;$C417)*0,IF(AND(ROUND(AVERAGE($D417,$F417,$H417,$J417,$L417,$N417,$P417,$R417,$T417,$V417,$X417,$Z417,$AB417,$AD417,$AF417,$AH417,$AJ417,AL417,AN417,AP417,AR417,AT417,AV417,AX417,AZ417,BB417,BD417,BF417,BH417,BJ417),2)-$C417/2&lt;=AR417,(ROUND(AVERAGE($D417,$F417,$H417,$J417,$L417,$N417,$P417,$R417,$T417,$V417,$X417,$Z417,$AB417,$AD417,$AF417,$AH417,$AJ417,AL417,AN417,AP417,AR417,AT417,AV417,AX417,AZ417,BB417,BD417,BF417,BH417,BJ417),2)+$C417/2&gt;AR417)),($H$5/$C$5),0))))</f>
        <v/>
      </c>
      <c r="AT417" s="281" t="str">
        <f t="shared" si="463"/>
        <v/>
      </c>
      <c r="AU417" s="280" t="str">
        <f t="shared" ref="AU417:AU437" si="485">IF($B417="","",IF(AT417="","",IF($L$4="Media aritmética",(AT417&lt;=$C417)*($H$5/$C$5)+(AT417&gt;$C417)*0,IF(AND(ROUND(AVERAGE($D417,$F417,$H417,$J417,$L417,$N417,$P417,$R417,$T417,$V417,$X417,$Z417,$AB417,$AD417,$AF417,$AH417,$AJ417,AL417,AN417,AP417,AR417,AT417,AV417,AX417,AZ417,BB417,BD417,BF417,BH417,BJ417),2)-$C417/2&lt;=AT417,(ROUND(AVERAGE($D417,$F417,$H417,$J417,$L417,$N417,$P417,$R417,$T417,$V417,$X417,$Z417,$AB417,$AD417,$AF417,$AH417,$AJ417,AL417,AN417,AP417,AR417,AT417,AV417,AX417,AZ417,BB417,BD417,BF417,BH417,BJ417),2)+$C417/2&gt;AT417)),($H$5/$C$5),0))))</f>
        <v/>
      </c>
      <c r="AV417" s="281" t="str">
        <f t="shared" si="464"/>
        <v/>
      </c>
      <c r="AW417" s="280" t="str">
        <f t="shared" ref="AW417:AW437" si="486">IF($B417="","",IF(AV417="","",IF($L$4="Media aritmética",(AV417&lt;=$C417)*($H$5/$C$5)+(AV417&gt;$C417)*0,IF(AND(ROUND(AVERAGE($D417,$F417,$H417,$J417,$L417,$N417,$P417,$R417,$T417,$V417,$X417,$Z417,$AB417,$AD417,$AF417,$AH417,$AJ417,AL417,AN417,AP417,AR417,AT417,AV417,AX417,AZ417,BB417,BD417,BF417,BH417,BJ417),2)-$C417/2&lt;=AV417,(ROUND(AVERAGE($D417,$F417,$H417,$J417,$L417,$N417,$P417,$R417,$T417,$V417,$X417,$Z417,$AB417,$AD417,$AF417,$AH417,$AJ417,AL417,AN417,AP417,AR417,AT417,AV417,AX417,AZ417,BB417,BD417,BF417,BH417,BJ417),2)+$C417/2&gt;AV417)),($H$5/$C$5),0))))</f>
        <v/>
      </c>
      <c r="AX417" s="281" t="str">
        <f t="shared" si="465"/>
        <v/>
      </c>
      <c r="AY417" s="280" t="str">
        <f t="shared" ref="AY417:AY437" si="487">IF($B417="","",IF(AX417="","",IF($L$4="Media aritmética",(AX417&lt;=$C417)*($H$5/$C$5)+(AX417&gt;$C417)*0,IF(AND(ROUND(AVERAGE($D417,$F417,$H417,$J417,$L417,$N417,$P417,$R417,$T417,$V417,$X417,$Z417,$AB417,$AD417,$AF417,$AH417,$AJ417,AL417,AN417,AP417,AR417,AT417,AV417,AX417,AZ417,BB417,BD417,BF417,BH417,BJ417),2)-$C417/2&lt;=AX417,(ROUND(AVERAGE($D417,$F417,$H417,$J417,$L417,$N417,$P417,$R417,$T417,$V417,$X417,$Z417,$AB417,$AD417,$AF417,$AH417,$AJ417,AL417,AN417,AP417,AR417,AT417,AV417,AX417,AZ417,BB417,BD417,BF417,BH417,BJ417),2)+$C417/2&gt;AX417)),($H$5/$C$5),0))))</f>
        <v/>
      </c>
      <c r="AZ417" s="281" t="str">
        <f t="shared" si="466"/>
        <v/>
      </c>
      <c r="BA417" s="280" t="str">
        <f t="shared" ref="BA417:BA437" si="488">IF($B417="","",IF(AZ417="","",IF($L$4="Media aritmética",(AZ417&lt;=$C417)*($H$5/$C$5)+(AZ417&gt;$C417)*0,IF(AND(ROUND(AVERAGE($D417,$F417,$H417,$J417,$L417,$N417,$P417,$R417,$T417,$V417,$X417,$Z417,$AB417,$AD417,$AF417,$AH417,$AJ417,AL417,AN417,AP417,AR417,AT417,AV417,AX417,AZ417,BB417,BD417,BF417,BH417,BJ417),2)-$C417/2&lt;=AZ417,(ROUND(AVERAGE($D417,$F417,$H417,$J417,$L417,$N417,$P417,$R417,$T417,$V417,$X417,$Z417,$AB417,$AD417,$AF417,$AH417,$AJ417,AL417,AN417,AP417,AR417,AT417,AV417,AX417,AZ417,BB417,BD417,BF417,BH417,BJ417),2)+$C417/2&gt;AZ417)),($H$5/$C$5),0))))</f>
        <v/>
      </c>
      <c r="BB417" s="281" t="str">
        <f t="shared" si="467"/>
        <v/>
      </c>
      <c r="BC417" s="280" t="str">
        <f t="shared" ref="BC417:BC437" si="489">IF($B417="","",IF(BB417="","",IF($L$4="Media aritmética",(BB417&lt;=$C417)*($H$5/$C$5)+(BB417&gt;$C417)*0,IF(AND(ROUND(AVERAGE($D417,$F417,$H417,$J417,$L417,$N417,$P417,$R417,$T417,$V417,$X417,$Z417,$AB417,$AD417,$AF417,$AH417,$AJ417,AL417,AN417,AP417,AR417,AT417,AV417,AX417,AZ417,BB417,BD417,BF417,BH417,BJ417),2)-$C417/2&lt;=BB417,(ROUND(AVERAGE($D417,$F417,$H417,$J417,$L417,$N417,$P417,$R417,$T417,$V417,$X417,$Z417,$AB417,$AD417,$AF417,$AH417,$AJ417,AL417,AN417,AP417,AR417,AT417,AV417,AX417,AZ417,BB417,BD417,BF417,BH417,BJ417),2)+$C417/2&gt;BB417)),($H$5/$C$5),0))))</f>
        <v/>
      </c>
      <c r="BD417" s="281" t="str">
        <f t="shared" si="468"/>
        <v/>
      </c>
      <c r="BE417" s="280" t="str">
        <f t="shared" ref="BE417:BE437" si="490">IF($B417="","",IF(BD417="","",IF($L$4="Media aritmética",(BD417&lt;=$C417)*($H$5/$C$5)+(BD417&gt;$C417)*0,IF(AND(ROUND(AVERAGE($D417,$F417,$H417,$J417,$L417,$N417,$P417,$R417,$T417,$V417,$X417,$Z417,$AB417,$AD417,$AF417,$AH417,$AJ417,AL417,AN417,AP417,AR417,AT417,AV417,AX417,AZ417,BB417,BD417,BF417,BH417,BJ417),2)-$C417/2&lt;=BD417,(ROUND(AVERAGE($D417,$F417,$H417,$J417,$L417,$N417,$P417,$R417,$T417,$V417,$X417,$Z417,$AB417,$AD417,$AF417,$AH417,$AJ417,AL417,AN417,AP417,AR417,AT417,AV417,AX417,AZ417,BB417,BD417,BF417,BH417,BJ417),2)+$C417/2&gt;BD417)),($H$5/$C$5),0))))</f>
        <v/>
      </c>
    </row>
    <row r="418" spans="1:57" ht="24.75" hidden="1" customHeight="1">
      <c r="A418" s="238">
        <f t="shared" si="469"/>
        <v>283</v>
      </c>
      <c r="B418" s="365"/>
      <c r="C418" s="364"/>
      <c r="D418" s="281"/>
      <c r="E418" s="280"/>
      <c r="F418" s="281"/>
      <c r="G418" s="280"/>
      <c r="H418" s="281"/>
      <c r="I418" s="280"/>
      <c r="J418" s="281"/>
      <c r="K418" s="280"/>
      <c r="L418" s="281"/>
      <c r="M418" s="280"/>
      <c r="N418" s="281"/>
      <c r="O418" s="280"/>
      <c r="P418" s="281" t="str">
        <f t="shared" si="448"/>
        <v/>
      </c>
      <c r="Q418" s="280" t="str">
        <f t="shared" si="470"/>
        <v/>
      </c>
      <c r="R418" s="281" t="str">
        <f t="shared" si="449"/>
        <v/>
      </c>
      <c r="S418" s="280" t="str">
        <f t="shared" si="471"/>
        <v/>
      </c>
      <c r="T418" s="281" t="str">
        <f t="shared" si="450"/>
        <v/>
      </c>
      <c r="U418" s="280" t="str">
        <f t="shared" si="472"/>
        <v/>
      </c>
      <c r="V418" s="281" t="str">
        <f t="shared" si="451"/>
        <v/>
      </c>
      <c r="W418" s="280" t="str">
        <f t="shared" si="473"/>
        <v/>
      </c>
      <c r="X418" s="281" t="str">
        <f t="shared" si="452"/>
        <v/>
      </c>
      <c r="Y418" s="280" t="str">
        <f t="shared" si="474"/>
        <v/>
      </c>
      <c r="Z418" s="281" t="str">
        <f t="shared" si="453"/>
        <v/>
      </c>
      <c r="AA418" s="280" t="str">
        <f t="shared" si="475"/>
        <v/>
      </c>
      <c r="AB418" s="281" t="str">
        <f t="shared" si="454"/>
        <v/>
      </c>
      <c r="AC418" s="280" t="str">
        <f t="shared" si="476"/>
        <v/>
      </c>
      <c r="AD418" s="281" t="str">
        <f t="shared" si="455"/>
        <v/>
      </c>
      <c r="AE418" s="280" t="str">
        <f t="shared" si="477"/>
        <v/>
      </c>
      <c r="AF418" s="281" t="str">
        <f t="shared" si="456"/>
        <v/>
      </c>
      <c r="AG418" s="280" t="str">
        <f t="shared" si="478"/>
        <v/>
      </c>
      <c r="AH418" s="281" t="str">
        <f t="shared" si="457"/>
        <v/>
      </c>
      <c r="AI418" s="280" t="str">
        <f t="shared" si="479"/>
        <v/>
      </c>
      <c r="AJ418" s="281" t="str">
        <f t="shared" si="458"/>
        <v/>
      </c>
      <c r="AK418" s="280" t="str">
        <f t="shared" si="480"/>
        <v/>
      </c>
      <c r="AL418" s="281" t="str">
        <f t="shared" si="459"/>
        <v/>
      </c>
      <c r="AM418" s="280" t="str">
        <f t="shared" si="481"/>
        <v/>
      </c>
      <c r="AN418" s="281" t="str">
        <f t="shared" si="460"/>
        <v/>
      </c>
      <c r="AO418" s="280" t="str">
        <f t="shared" si="482"/>
        <v/>
      </c>
      <c r="AP418" s="281" t="str">
        <f t="shared" si="461"/>
        <v/>
      </c>
      <c r="AQ418" s="280" t="str">
        <f t="shared" si="483"/>
        <v/>
      </c>
      <c r="AR418" s="281" t="str">
        <f t="shared" si="462"/>
        <v/>
      </c>
      <c r="AS418" s="280" t="str">
        <f t="shared" si="484"/>
        <v/>
      </c>
      <c r="AT418" s="281" t="str">
        <f t="shared" si="463"/>
        <v/>
      </c>
      <c r="AU418" s="280" t="str">
        <f t="shared" si="485"/>
        <v/>
      </c>
      <c r="AV418" s="281" t="str">
        <f t="shared" si="464"/>
        <v/>
      </c>
      <c r="AW418" s="280" t="str">
        <f t="shared" si="486"/>
        <v/>
      </c>
      <c r="AX418" s="281" t="str">
        <f t="shared" si="465"/>
        <v/>
      </c>
      <c r="AY418" s="280" t="str">
        <f t="shared" si="487"/>
        <v/>
      </c>
      <c r="AZ418" s="281" t="str">
        <f t="shared" si="466"/>
        <v/>
      </c>
      <c r="BA418" s="280" t="str">
        <f t="shared" si="488"/>
        <v/>
      </c>
      <c r="BB418" s="281" t="str">
        <f t="shared" si="467"/>
        <v/>
      </c>
      <c r="BC418" s="280" t="str">
        <f t="shared" si="489"/>
        <v/>
      </c>
      <c r="BD418" s="281" t="str">
        <f t="shared" si="468"/>
        <v/>
      </c>
      <c r="BE418" s="280" t="str">
        <f t="shared" si="490"/>
        <v/>
      </c>
    </row>
    <row r="419" spans="1:57" ht="24.75" hidden="1" customHeight="1">
      <c r="A419" s="238">
        <f t="shared" si="469"/>
        <v>284</v>
      </c>
      <c r="B419" s="365"/>
      <c r="C419" s="364"/>
      <c r="D419" s="281"/>
      <c r="E419" s="280"/>
      <c r="F419" s="281"/>
      <c r="G419" s="280"/>
      <c r="H419" s="281"/>
      <c r="I419" s="280"/>
      <c r="J419" s="281"/>
      <c r="K419" s="280"/>
      <c r="L419" s="281"/>
      <c r="M419" s="280"/>
      <c r="N419" s="281"/>
      <c r="O419" s="280"/>
      <c r="P419" s="281" t="str">
        <f t="shared" si="448"/>
        <v/>
      </c>
      <c r="Q419" s="280" t="str">
        <f t="shared" si="470"/>
        <v/>
      </c>
      <c r="R419" s="281" t="str">
        <f t="shared" si="449"/>
        <v/>
      </c>
      <c r="S419" s="280" t="str">
        <f t="shared" si="471"/>
        <v/>
      </c>
      <c r="T419" s="281" t="str">
        <f t="shared" si="450"/>
        <v/>
      </c>
      <c r="U419" s="280" t="str">
        <f t="shared" si="472"/>
        <v/>
      </c>
      <c r="V419" s="281" t="str">
        <f t="shared" si="451"/>
        <v/>
      </c>
      <c r="W419" s="280" t="str">
        <f t="shared" si="473"/>
        <v/>
      </c>
      <c r="X419" s="281" t="str">
        <f t="shared" si="452"/>
        <v/>
      </c>
      <c r="Y419" s="280" t="str">
        <f t="shared" si="474"/>
        <v/>
      </c>
      <c r="Z419" s="281" t="str">
        <f t="shared" si="453"/>
        <v/>
      </c>
      <c r="AA419" s="280" t="str">
        <f t="shared" si="475"/>
        <v/>
      </c>
      <c r="AB419" s="281" t="str">
        <f t="shared" si="454"/>
        <v/>
      </c>
      <c r="AC419" s="280" t="str">
        <f t="shared" si="476"/>
        <v/>
      </c>
      <c r="AD419" s="281" t="str">
        <f t="shared" si="455"/>
        <v/>
      </c>
      <c r="AE419" s="280" t="str">
        <f t="shared" si="477"/>
        <v/>
      </c>
      <c r="AF419" s="281" t="str">
        <f t="shared" si="456"/>
        <v/>
      </c>
      <c r="AG419" s="280" t="str">
        <f t="shared" si="478"/>
        <v/>
      </c>
      <c r="AH419" s="281" t="str">
        <f t="shared" si="457"/>
        <v/>
      </c>
      <c r="AI419" s="280" t="str">
        <f t="shared" si="479"/>
        <v/>
      </c>
      <c r="AJ419" s="281" t="str">
        <f t="shared" si="458"/>
        <v/>
      </c>
      <c r="AK419" s="280" t="str">
        <f t="shared" si="480"/>
        <v/>
      </c>
      <c r="AL419" s="281" t="str">
        <f t="shared" si="459"/>
        <v/>
      </c>
      <c r="AM419" s="280" t="str">
        <f t="shared" si="481"/>
        <v/>
      </c>
      <c r="AN419" s="281" t="str">
        <f t="shared" si="460"/>
        <v/>
      </c>
      <c r="AO419" s="280" t="str">
        <f t="shared" si="482"/>
        <v/>
      </c>
      <c r="AP419" s="281" t="str">
        <f t="shared" si="461"/>
        <v/>
      </c>
      <c r="AQ419" s="280" t="str">
        <f t="shared" si="483"/>
        <v/>
      </c>
      <c r="AR419" s="281" t="str">
        <f t="shared" si="462"/>
        <v/>
      </c>
      <c r="AS419" s="280" t="str">
        <f t="shared" si="484"/>
        <v/>
      </c>
      <c r="AT419" s="281" t="str">
        <f t="shared" si="463"/>
        <v/>
      </c>
      <c r="AU419" s="280" t="str">
        <f t="shared" si="485"/>
        <v/>
      </c>
      <c r="AV419" s="281" t="str">
        <f t="shared" si="464"/>
        <v/>
      </c>
      <c r="AW419" s="280" t="str">
        <f t="shared" si="486"/>
        <v/>
      </c>
      <c r="AX419" s="281" t="str">
        <f t="shared" si="465"/>
        <v/>
      </c>
      <c r="AY419" s="280" t="str">
        <f t="shared" si="487"/>
        <v/>
      </c>
      <c r="AZ419" s="281" t="str">
        <f t="shared" si="466"/>
        <v/>
      </c>
      <c r="BA419" s="280" t="str">
        <f t="shared" si="488"/>
        <v/>
      </c>
      <c r="BB419" s="281" t="str">
        <f t="shared" si="467"/>
        <v/>
      </c>
      <c r="BC419" s="280" t="str">
        <f t="shared" si="489"/>
        <v/>
      </c>
      <c r="BD419" s="281" t="str">
        <f t="shared" si="468"/>
        <v/>
      </c>
      <c r="BE419" s="280" t="str">
        <f t="shared" si="490"/>
        <v/>
      </c>
    </row>
    <row r="420" spans="1:57" ht="24.75" hidden="1" customHeight="1">
      <c r="A420" s="238">
        <f t="shared" si="469"/>
        <v>285</v>
      </c>
      <c r="B420" s="365"/>
      <c r="C420" s="364"/>
      <c r="D420" s="281"/>
      <c r="E420" s="280"/>
      <c r="F420" s="281"/>
      <c r="G420" s="280"/>
      <c r="H420" s="281"/>
      <c r="I420" s="280"/>
      <c r="J420" s="281"/>
      <c r="K420" s="280"/>
      <c r="L420" s="281"/>
      <c r="M420" s="280"/>
      <c r="N420" s="281"/>
      <c r="O420" s="280"/>
      <c r="P420" s="281" t="str">
        <f t="shared" si="448"/>
        <v/>
      </c>
      <c r="Q420" s="280" t="str">
        <f t="shared" si="470"/>
        <v/>
      </c>
      <c r="R420" s="281" t="str">
        <f t="shared" si="449"/>
        <v/>
      </c>
      <c r="S420" s="280" t="str">
        <f t="shared" si="471"/>
        <v/>
      </c>
      <c r="T420" s="281" t="str">
        <f t="shared" si="450"/>
        <v/>
      </c>
      <c r="U420" s="280" t="str">
        <f t="shared" si="472"/>
        <v/>
      </c>
      <c r="V420" s="281" t="str">
        <f t="shared" si="451"/>
        <v/>
      </c>
      <c r="W420" s="280" t="str">
        <f t="shared" si="473"/>
        <v/>
      </c>
      <c r="X420" s="281" t="str">
        <f t="shared" si="452"/>
        <v/>
      </c>
      <c r="Y420" s="280" t="str">
        <f t="shared" si="474"/>
        <v/>
      </c>
      <c r="Z420" s="281" t="str">
        <f t="shared" si="453"/>
        <v/>
      </c>
      <c r="AA420" s="280" t="str">
        <f t="shared" si="475"/>
        <v/>
      </c>
      <c r="AB420" s="281" t="str">
        <f t="shared" si="454"/>
        <v/>
      </c>
      <c r="AC420" s="280" t="str">
        <f t="shared" si="476"/>
        <v/>
      </c>
      <c r="AD420" s="281" t="str">
        <f t="shared" si="455"/>
        <v/>
      </c>
      <c r="AE420" s="280" t="str">
        <f t="shared" si="477"/>
        <v/>
      </c>
      <c r="AF420" s="281" t="str">
        <f t="shared" si="456"/>
        <v/>
      </c>
      <c r="AG420" s="280" t="str">
        <f t="shared" si="478"/>
        <v/>
      </c>
      <c r="AH420" s="281" t="str">
        <f t="shared" si="457"/>
        <v/>
      </c>
      <c r="AI420" s="280" t="str">
        <f t="shared" si="479"/>
        <v/>
      </c>
      <c r="AJ420" s="281" t="str">
        <f t="shared" si="458"/>
        <v/>
      </c>
      <c r="AK420" s="280" t="str">
        <f t="shared" si="480"/>
        <v/>
      </c>
      <c r="AL420" s="281" t="str">
        <f t="shared" si="459"/>
        <v/>
      </c>
      <c r="AM420" s="280" t="str">
        <f t="shared" si="481"/>
        <v/>
      </c>
      <c r="AN420" s="281" t="str">
        <f t="shared" si="460"/>
        <v/>
      </c>
      <c r="AO420" s="280" t="str">
        <f t="shared" si="482"/>
        <v/>
      </c>
      <c r="AP420" s="281" t="str">
        <f t="shared" si="461"/>
        <v/>
      </c>
      <c r="AQ420" s="280" t="str">
        <f t="shared" si="483"/>
        <v/>
      </c>
      <c r="AR420" s="281" t="str">
        <f t="shared" si="462"/>
        <v/>
      </c>
      <c r="AS420" s="280" t="str">
        <f t="shared" si="484"/>
        <v/>
      </c>
      <c r="AT420" s="281" t="str">
        <f t="shared" si="463"/>
        <v/>
      </c>
      <c r="AU420" s="280" t="str">
        <f t="shared" si="485"/>
        <v/>
      </c>
      <c r="AV420" s="281" t="str">
        <f t="shared" si="464"/>
        <v/>
      </c>
      <c r="AW420" s="280" t="str">
        <f t="shared" si="486"/>
        <v/>
      </c>
      <c r="AX420" s="281" t="str">
        <f t="shared" si="465"/>
        <v/>
      </c>
      <c r="AY420" s="280" t="str">
        <f t="shared" si="487"/>
        <v/>
      </c>
      <c r="AZ420" s="281" t="str">
        <f t="shared" si="466"/>
        <v/>
      </c>
      <c r="BA420" s="280" t="str">
        <f t="shared" si="488"/>
        <v/>
      </c>
      <c r="BB420" s="281" t="str">
        <f t="shared" si="467"/>
        <v/>
      </c>
      <c r="BC420" s="280" t="str">
        <f t="shared" si="489"/>
        <v/>
      </c>
      <c r="BD420" s="281" t="str">
        <f t="shared" si="468"/>
        <v/>
      </c>
      <c r="BE420" s="280" t="str">
        <f t="shared" si="490"/>
        <v/>
      </c>
    </row>
    <row r="421" spans="1:57" ht="24.75" hidden="1" customHeight="1">
      <c r="A421" s="238">
        <f t="shared" si="469"/>
        <v>286</v>
      </c>
      <c r="B421" s="365"/>
      <c r="C421" s="364"/>
      <c r="D421" s="281"/>
      <c r="E421" s="280"/>
      <c r="F421" s="281"/>
      <c r="G421" s="280"/>
      <c r="H421" s="281"/>
      <c r="I421" s="280"/>
      <c r="J421" s="281"/>
      <c r="K421" s="280"/>
      <c r="L421" s="281"/>
      <c r="M421" s="280"/>
      <c r="N421" s="281"/>
      <c r="O421" s="280"/>
      <c r="P421" s="281" t="str">
        <f t="shared" si="448"/>
        <v/>
      </c>
      <c r="Q421" s="280" t="str">
        <f t="shared" si="470"/>
        <v/>
      </c>
      <c r="R421" s="281" t="str">
        <f t="shared" si="449"/>
        <v/>
      </c>
      <c r="S421" s="280" t="str">
        <f t="shared" si="471"/>
        <v/>
      </c>
      <c r="T421" s="281" t="str">
        <f t="shared" si="450"/>
        <v/>
      </c>
      <c r="U421" s="280" t="str">
        <f t="shared" si="472"/>
        <v/>
      </c>
      <c r="V421" s="281" t="str">
        <f t="shared" si="451"/>
        <v/>
      </c>
      <c r="W421" s="280" t="str">
        <f t="shared" si="473"/>
        <v/>
      </c>
      <c r="X421" s="281" t="str">
        <f t="shared" si="452"/>
        <v/>
      </c>
      <c r="Y421" s="280" t="str">
        <f t="shared" si="474"/>
        <v/>
      </c>
      <c r="Z421" s="281" t="str">
        <f t="shared" si="453"/>
        <v/>
      </c>
      <c r="AA421" s="280" t="str">
        <f t="shared" si="475"/>
        <v/>
      </c>
      <c r="AB421" s="281" t="str">
        <f t="shared" si="454"/>
        <v/>
      </c>
      <c r="AC421" s="280" t="str">
        <f t="shared" si="476"/>
        <v/>
      </c>
      <c r="AD421" s="281" t="str">
        <f t="shared" si="455"/>
        <v/>
      </c>
      <c r="AE421" s="280" t="str">
        <f t="shared" si="477"/>
        <v/>
      </c>
      <c r="AF421" s="281" t="str">
        <f t="shared" si="456"/>
        <v/>
      </c>
      <c r="AG421" s="280" t="str">
        <f t="shared" si="478"/>
        <v/>
      </c>
      <c r="AH421" s="281" t="str">
        <f t="shared" si="457"/>
        <v/>
      </c>
      <c r="AI421" s="280" t="str">
        <f t="shared" si="479"/>
        <v/>
      </c>
      <c r="AJ421" s="281" t="str">
        <f t="shared" si="458"/>
        <v/>
      </c>
      <c r="AK421" s="280" t="str">
        <f t="shared" si="480"/>
        <v/>
      </c>
      <c r="AL421" s="281" t="str">
        <f t="shared" si="459"/>
        <v/>
      </c>
      <c r="AM421" s="280" t="str">
        <f t="shared" si="481"/>
        <v/>
      </c>
      <c r="AN421" s="281" t="str">
        <f t="shared" si="460"/>
        <v/>
      </c>
      <c r="AO421" s="280" t="str">
        <f t="shared" si="482"/>
        <v/>
      </c>
      <c r="AP421" s="281" t="str">
        <f t="shared" si="461"/>
        <v/>
      </c>
      <c r="AQ421" s="280" t="str">
        <f t="shared" si="483"/>
        <v/>
      </c>
      <c r="AR421" s="281" t="str">
        <f t="shared" si="462"/>
        <v/>
      </c>
      <c r="AS421" s="280" t="str">
        <f t="shared" si="484"/>
        <v/>
      </c>
      <c r="AT421" s="281" t="str">
        <f t="shared" si="463"/>
        <v/>
      </c>
      <c r="AU421" s="280" t="str">
        <f t="shared" si="485"/>
        <v/>
      </c>
      <c r="AV421" s="281" t="str">
        <f t="shared" si="464"/>
        <v/>
      </c>
      <c r="AW421" s="280" t="str">
        <f t="shared" si="486"/>
        <v/>
      </c>
      <c r="AX421" s="281" t="str">
        <f t="shared" si="465"/>
        <v/>
      </c>
      <c r="AY421" s="280" t="str">
        <f t="shared" si="487"/>
        <v/>
      </c>
      <c r="AZ421" s="281" t="str">
        <f t="shared" si="466"/>
        <v/>
      </c>
      <c r="BA421" s="280" t="str">
        <f t="shared" si="488"/>
        <v/>
      </c>
      <c r="BB421" s="281" t="str">
        <f t="shared" si="467"/>
        <v/>
      </c>
      <c r="BC421" s="280" t="str">
        <f t="shared" si="489"/>
        <v/>
      </c>
      <c r="BD421" s="281" t="str">
        <f t="shared" si="468"/>
        <v/>
      </c>
      <c r="BE421" s="280" t="str">
        <f t="shared" si="490"/>
        <v/>
      </c>
    </row>
    <row r="422" spans="1:57" ht="24.75" hidden="1" customHeight="1">
      <c r="A422" s="238">
        <f t="shared" si="469"/>
        <v>287</v>
      </c>
      <c r="B422" s="365"/>
      <c r="C422" s="364"/>
      <c r="D422" s="281"/>
      <c r="E422" s="280"/>
      <c r="F422" s="281"/>
      <c r="G422" s="280"/>
      <c r="H422" s="281"/>
      <c r="I422" s="280"/>
      <c r="J422" s="281"/>
      <c r="K422" s="280"/>
      <c r="L422" s="281"/>
      <c r="M422" s="280"/>
      <c r="N422" s="281"/>
      <c r="O422" s="280"/>
      <c r="P422" s="281" t="str">
        <f t="shared" si="448"/>
        <v/>
      </c>
      <c r="Q422" s="280" t="str">
        <f t="shared" si="470"/>
        <v/>
      </c>
      <c r="R422" s="281" t="str">
        <f t="shared" si="449"/>
        <v/>
      </c>
      <c r="S422" s="280" t="str">
        <f t="shared" si="471"/>
        <v/>
      </c>
      <c r="T422" s="281" t="str">
        <f t="shared" si="450"/>
        <v/>
      </c>
      <c r="U422" s="280" t="str">
        <f t="shared" si="472"/>
        <v/>
      </c>
      <c r="V422" s="281" t="str">
        <f t="shared" si="451"/>
        <v/>
      </c>
      <c r="W422" s="280" t="str">
        <f t="shared" si="473"/>
        <v/>
      </c>
      <c r="X422" s="281" t="str">
        <f t="shared" si="452"/>
        <v/>
      </c>
      <c r="Y422" s="280" t="str">
        <f t="shared" si="474"/>
        <v/>
      </c>
      <c r="Z422" s="281" t="str">
        <f t="shared" si="453"/>
        <v/>
      </c>
      <c r="AA422" s="280" t="str">
        <f t="shared" si="475"/>
        <v/>
      </c>
      <c r="AB422" s="281" t="str">
        <f t="shared" si="454"/>
        <v/>
      </c>
      <c r="AC422" s="280" t="str">
        <f t="shared" si="476"/>
        <v/>
      </c>
      <c r="AD422" s="281" t="str">
        <f t="shared" si="455"/>
        <v/>
      </c>
      <c r="AE422" s="280" t="str">
        <f t="shared" si="477"/>
        <v/>
      </c>
      <c r="AF422" s="281" t="str">
        <f t="shared" si="456"/>
        <v/>
      </c>
      <c r="AG422" s="280" t="str">
        <f t="shared" si="478"/>
        <v/>
      </c>
      <c r="AH422" s="281" t="str">
        <f t="shared" si="457"/>
        <v/>
      </c>
      <c r="AI422" s="280" t="str">
        <f t="shared" si="479"/>
        <v/>
      </c>
      <c r="AJ422" s="281" t="str">
        <f t="shared" si="458"/>
        <v/>
      </c>
      <c r="AK422" s="280" t="str">
        <f t="shared" si="480"/>
        <v/>
      </c>
      <c r="AL422" s="281" t="str">
        <f t="shared" si="459"/>
        <v/>
      </c>
      <c r="AM422" s="280" t="str">
        <f t="shared" si="481"/>
        <v/>
      </c>
      <c r="AN422" s="281" t="str">
        <f t="shared" si="460"/>
        <v/>
      </c>
      <c r="AO422" s="280" t="str">
        <f t="shared" si="482"/>
        <v/>
      </c>
      <c r="AP422" s="281" t="str">
        <f t="shared" si="461"/>
        <v/>
      </c>
      <c r="AQ422" s="280" t="str">
        <f t="shared" si="483"/>
        <v/>
      </c>
      <c r="AR422" s="281" t="str">
        <f t="shared" si="462"/>
        <v/>
      </c>
      <c r="AS422" s="280" t="str">
        <f t="shared" si="484"/>
        <v/>
      </c>
      <c r="AT422" s="281" t="str">
        <f t="shared" si="463"/>
        <v/>
      </c>
      <c r="AU422" s="280" t="str">
        <f t="shared" si="485"/>
        <v/>
      </c>
      <c r="AV422" s="281" t="str">
        <f t="shared" si="464"/>
        <v/>
      </c>
      <c r="AW422" s="280" t="str">
        <f t="shared" si="486"/>
        <v/>
      </c>
      <c r="AX422" s="281" t="str">
        <f t="shared" si="465"/>
        <v/>
      </c>
      <c r="AY422" s="280" t="str">
        <f t="shared" si="487"/>
        <v/>
      </c>
      <c r="AZ422" s="281" t="str">
        <f t="shared" si="466"/>
        <v/>
      </c>
      <c r="BA422" s="280" t="str">
        <f t="shared" si="488"/>
        <v/>
      </c>
      <c r="BB422" s="281" t="str">
        <f t="shared" si="467"/>
        <v/>
      </c>
      <c r="BC422" s="280" t="str">
        <f t="shared" si="489"/>
        <v/>
      </c>
      <c r="BD422" s="281" t="str">
        <f t="shared" si="468"/>
        <v/>
      </c>
      <c r="BE422" s="280" t="str">
        <f t="shared" si="490"/>
        <v/>
      </c>
    </row>
    <row r="423" spans="1:57" ht="24.75" hidden="1" customHeight="1">
      <c r="A423" s="238">
        <f t="shared" si="469"/>
        <v>288</v>
      </c>
      <c r="B423" s="365"/>
      <c r="C423" s="364"/>
      <c r="D423" s="281"/>
      <c r="E423" s="280"/>
      <c r="F423" s="281"/>
      <c r="G423" s="280"/>
      <c r="H423" s="281"/>
      <c r="I423" s="280"/>
      <c r="J423" s="281"/>
      <c r="K423" s="280"/>
      <c r="L423" s="281"/>
      <c r="M423" s="280"/>
      <c r="N423" s="281"/>
      <c r="O423" s="280"/>
      <c r="P423" s="281" t="str">
        <f t="shared" si="448"/>
        <v/>
      </c>
      <c r="Q423" s="280" t="str">
        <f t="shared" si="470"/>
        <v/>
      </c>
      <c r="R423" s="281" t="str">
        <f t="shared" si="449"/>
        <v/>
      </c>
      <c r="S423" s="280" t="str">
        <f t="shared" si="471"/>
        <v/>
      </c>
      <c r="T423" s="281" t="str">
        <f t="shared" si="450"/>
        <v/>
      </c>
      <c r="U423" s="280" t="str">
        <f t="shared" si="472"/>
        <v/>
      </c>
      <c r="V423" s="281" t="str">
        <f t="shared" si="451"/>
        <v/>
      </c>
      <c r="W423" s="280" t="str">
        <f t="shared" si="473"/>
        <v/>
      </c>
      <c r="X423" s="281" t="str">
        <f t="shared" si="452"/>
        <v/>
      </c>
      <c r="Y423" s="280" t="str">
        <f t="shared" si="474"/>
        <v/>
      </c>
      <c r="Z423" s="281" t="str">
        <f t="shared" si="453"/>
        <v/>
      </c>
      <c r="AA423" s="280" t="str">
        <f t="shared" si="475"/>
        <v/>
      </c>
      <c r="AB423" s="281" t="str">
        <f t="shared" si="454"/>
        <v/>
      </c>
      <c r="AC423" s="280" t="str">
        <f t="shared" si="476"/>
        <v/>
      </c>
      <c r="AD423" s="281" t="str">
        <f t="shared" si="455"/>
        <v/>
      </c>
      <c r="AE423" s="280" t="str">
        <f t="shared" si="477"/>
        <v/>
      </c>
      <c r="AF423" s="281" t="str">
        <f t="shared" si="456"/>
        <v/>
      </c>
      <c r="AG423" s="280" t="str">
        <f t="shared" si="478"/>
        <v/>
      </c>
      <c r="AH423" s="281" t="str">
        <f t="shared" si="457"/>
        <v/>
      </c>
      <c r="AI423" s="280" t="str">
        <f t="shared" si="479"/>
        <v/>
      </c>
      <c r="AJ423" s="281" t="str">
        <f t="shared" si="458"/>
        <v/>
      </c>
      <c r="AK423" s="280" t="str">
        <f t="shared" si="480"/>
        <v/>
      </c>
      <c r="AL423" s="281" t="str">
        <f t="shared" si="459"/>
        <v/>
      </c>
      <c r="AM423" s="280" t="str">
        <f t="shared" si="481"/>
        <v/>
      </c>
      <c r="AN423" s="281" t="str">
        <f t="shared" si="460"/>
        <v/>
      </c>
      <c r="AO423" s="280" t="str">
        <f t="shared" si="482"/>
        <v/>
      </c>
      <c r="AP423" s="281" t="str">
        <f t="shared" si="461"/>
        <v/>
      </c>
      <c r="AQ423" s="280" t="str">
        <f t="shared" si="483"/>
        <v/>
      </c>
      <c r="AR423" s="281" t="str">
        <f t="shared" si="462"/>
        <v/>
      </c>
      <c r="AS423" s="280" t="str">
        <f t="shared" si="484"/>
        <v/>
      </c>
      <c r="AT423" s="281" t="str">
        <f t="shared" si="463"/>
        <v/>
      </c>
      <c r="AU423" s="280" t="str">
        <f t="shared" si="485"/>
        <v/>
      </c>
      <c r="AV423" s="281" t="str">
        <f t="shared" si="464"/>
        <v/>
      </c>
      <c r="AW423" s="280" t="str">
        <f t="shared" si="486"/>
        <v/>
      </c>
      <c r="AX423" s="281" t="str">
        <f t="shared" si="465"/>
        <v/>
      </c>
      <c r="AY423" s="280" t="str">
        <f t="shared" si="487"/>
        <v/>
      </c>
      <c r="AZ423" s="281" t="str">
        <f t="shared" si="466"/>
        <v/>
      </c>
      <c r="BA423" s="280" t="str">
        <f t="shared" si="488"/>
        <v/>
      </c>
      <c r="BB423" s="281" t="str">
        <f t="shared" si="467"/>
        <v/>
      </c>
      <c r="BC423" s="280" t="str">
        <f t="shared" si="489"/>
        <v/>
      </c>
      <c r="BD423" s="281" t="str">
        <f t="shared" si="468"/>
        <v/>
      </c>
      <c r="BE423" s="280" t="str">
        <f t="shared" si="490"/>
        <v/>
      </c>
    </row>
    <row r="424" spans="1:57" ht="24.75" hidden="1" customHeight="1">
      <c r="A424" s="238">
        <f t="shared" si="469"/>
        <v>289</v>
      </c>
      <c r="B424" s="365"/>
      <c r="C424" s="364"/>
      <c r="D424" s="281"/>
      <c r="E424" s="280"/>
      <c r="F424" s="281"/>
      <c r="G424" s="280"/>
      <c r="H424" s="281"/>
      <c r="I424" s="280"/>
      <c r="J424" s="281"/>
      <c r="K424" s="280"/>
      <c r="L424" s="281"/>
      <c r="M424" s="280"/>
      <c r="N424" s="281"/>
      <c r="O424" s="280"/>
      <c r="P424" s="281" t="str">
        <f t="shared" si="448"/>
        <v/>
      </c>
      <c r="Q424" s="280" t="str">
        <f t="shared" si="470"/>
        <v/>
      </c>
      <c r="R424" s="281" t="str">
        <f t="shared" si="449"/>
        <v/>
      </c>
      <c r="S424" s="280" t="str">
        <f t="shared" si="471"/>
        <v/>
      </c>
      <c r="T424" s="281" t="str">
        <f t="shared" si="450"/>
        <v/>
      </c>
      <c r="U424" s="280" t="str">
        <f t="shared" si="472"/>
        <v/>
      </c>
      <c r="V424" s="281" t="str">
        <f t="shared" si="451"/>
        <v/>
      </c>
      <c r="W424" s="280" t="str">
        <f t="shared" si="473"/>
        <v/>
      </c>
      <c r="X424" s="281" t="str">
        <f t="shared" si="452"/>
        <v/>
      </c>
      <c r="Y424" s="280" t="str">
        <f t="shared" si="474"/>
        <v/>
      </c>
      <c r="Z424" s="281" t="str">
        <f t="shared" si="453"/>
        <v/>
      </c>
      <c r="AA424" s="280" t="str">
        <f t="shared" si="475"/>
        <v/>
      </c>
      <c r="AB424" s="281" t="str">
        <f t="shared" si="454"/>
        <v/>
      </c>
      <c r="AC424" s="280" t="str">
        <f t="shared" si="476"/>
        <v/>
      </c>
      <c r="AD424" s="281" t="str">
        <f t="shared" si="455"/>
        <v/>
      </c>
      <c r="AE424" s="280" t="str">
        <f t="shared" si="477"/>
        <v/>
      </c>
      <c r="AF424" s="281" t="str">
        <f t="shared" si="456"/>
        <v/>
      </c>
      <c r="AG424" s="280" t="str">
        <f t="shared" si="478"/>
        <v/>
      </c>
      <c r="AH424" s="281" t="str">
        <f t="shared" si="457"/>
        <v/>
      </c>
      <c r="AI424" s="280" t="str">
        <f t="shared" si="479"/>
        <v/>
      </c>
      <c r="AJ424" s="281" t="str">
        <f t="shared" si="458"/>
        <v/>
      </c>
      <c r="AK424" s="280" t="str">
        <f t="shared" si="480"/>
        <v/>
      </c>
      <c r="AL424" s="281" t="str">
        <f t="shared" si="459"/>
        <v/>
      </c>
      <c r="AM424" s="280" t="str">
        <f t="shared" si="481"/>
        <v/>
      </c>
      <c r="AN424" s="281" t="str">
        <f t="shared" si="460"/>
        <v/>
      </c>
      <c r="AO424" s="280" t="str">
        <f t="shared" si="482"/>
        <v/>
      </c>
      <c r="AP424" s="281" t="str">
        <f t="shared" si="461"/>
        <v/>
      </c>
      <c r="AQ424" s="280" t="str">
        <f t="shared" si="483"/>
        <v/>
      </c>
      <c r="AR424" s="281" t="str">
        <f t="shared" si="462"/>
        <v/>
      </c>
      <c r="AS424" s="280" t="str">
        <f t="shared" si="484"/>
        <v/>
      </c>
      <c r="AT424" s="281" t="str">
        <f t="shared" si="463"/>
        <v/>
      </c>
      <c r="AU424" s="280" t="str">
        <f t="shared" si="485"/>
        <v/>
      </c>
      <c r="AV424" s="281" t="str">
        <f t="shared" si="464"/>
        <v/>
      </c>
      <c r="AW424" s="280" t="str">
        <f t="shared" si="486"/>
        <v/>
      </c>
      <c r="AX424" s="281" t="str">
        <f t="shared" si="465"/>
        <v/>
      </c>
      <c r="AY424" s="280" t="str">
        <f t="shared" si="487"/>
        <v/>
      </c>
      <c r="AZ424" s="281" t="str">
        <f t="shared" si="466"/>
        <v/>
      </c>
      <c r="BA424" s="280" t="str">
        <f t="shared" si="488"/>
        <v/>
      </c>
      <c r="BB424" s="281" t="str">
        <f t="shared" si="467"/>
        <v/>
      </c>
      <c r="BC424" s="280" t="str">
        <f t="shared" si="489"/>
        <v/>
      </c>
      <c r="BD424" s="281" t="str">
        <f t="shared" si="468"/>
        <v/>
      </c>
      <c r="BE424" s="280" t="str">
        <f t="shared" si="490"/>
        <v/>
      </c>
    </row>
    <row r="425" spans="1:57" ht="24.75" hidden="1" customHeight="1">
      <c r="A425" s="238">
        <f t="shared" si="469"/>
        <v>290</v>
      </c>
      <c r="B425" s="365"/>
      <c r="C425" s="364"/>
      <c r="D425" s="281"/>
      <c r="E425" s="280"/>
      <c r="F425" s="281"/>
      <c r="G425" s="280"/>
      <c r="H425" s="281"/>
      <c r="I425" s="280"/>
      <c r="J425" s="281"/>
      <c r="K425" s="280"/>
      <c r="L425" s="281"/>
      <c r="M425" s="280"/>
      <c r="N425" s="281"/>
      <c r="O425" s="280"/>
      <c r="P425" s="281" t="str">
        <f t="shared" si="448"/>
        <v/>
      </c>
      <c r="Q425" s="280" t="str">
        <f t="shared" si="470"/>
        <v/>
      </c>
      <c r="R425" s="281" t="str">
        <f t="shared" si="449"/>
        <v/>
      </c>
      <c r="S425" s="280" t="str">
        <f t="shared" si="471"/>
        <v/>
      </c>
      <c r="T425" s="281" t="str">
        <f t="shared" si="450"/>
        <v/>
      </c>
      <c r="U425" s="280" t="str">
        <f t="shared" si="472"/>
        <v/>
      </c>
      <c r="V425" s="281" t="str">
        <f t="shared" si="451"/>
        <v/>
      </c>
      <c r="W425" s="280" t="str">
        <f t="shared" si="473"/>
        <v/>
      </c>
      <c r="X425" s="281" t="str">
        <f t="shared" si="452"/>
        <v/>
      </c>
      <c r="Y425" s="280" t="str">
        <f t="shared" si="474"/>
        <v/>
      </c>
      <c r="Z425" s="281" t="str">
        <f t="shared" si="453"/>
        <v/>
      </c>
      <c r="AA425" s="280" t="str">
        <f t="shared" si="475"/>
        <v/>
      </c>
      <c r="AB425" s="281" t="str">
        <f t="shared" si="454"/>
        <v/>
      </c>
      <c r="AC425" s="280" t="str">
        <f t="shared" si="476"/>
        <v/>
      </c>
      <c r="AD425" s="281" t="str">
        <f t="shared" si="455"/>
        <v/>
      </c>
      <c r="AE425" s="280" t="str">
        <f t="shared" si="477"/>
        <v/>
      </c>
      <c r="AF425" s="281" t="str">
        <f t="shared" si="456"/>
        <v/>
      </c>
      <c r="AG425" s="280" t="str">
        <f t="shared" si="478"/>
        <v/>
      </c>
      <c r="AH425" s="281" t="str">
        <f t="shared" si="457"/>
        <v/>
      </c>
      <c r="AI425" s="280" t="str">
        <f t="shared" si="479"/>
        <v/>
      </c>
      <c r="AJ425" s="281" t="str">
        <f t="shared" si="458"/>
        <v/>
      </c>
      <c r="AK425" s="280" t="str">
        <f t="shared" si="480"/>
        <v/>
      </c>
      <c r="AL425" s="281" t="str">
        <f t="shared" si="459"/>
        <v/>
      </c>
      <c r="AM425" s="280" t="str">
        <f t="shared" si="481"/>
        <v/>
      </c>
      <c r="AN425" s="281" t="str">
        <f t="shared" si="460"/>
        <v/>
      </c>
      <c r="AO425" s="280" t="str">
        <f t="shared" si="482"/>
        <v/>
      </c>
      <c r="AP425" s="281" t="str">
        <f t="shared" si="461"/>
        <v/>
      </c>
      <c r="AQ425" s="280" t="str">
        <f t="shared" si="483"/>
        <v/>
      </c>
      <c r="AR425" s="281" t="str">
        <f t="shared" si="462"/>
        <v/>
      </c>
      <c r="AS425" s="280" t="str">
        <f t="shared" si="484"/>
        <v/>
      </c>
      <c r="AT425" s="281" t="str">
        <f t="shared" si="463"/>
        <v/>
      </c>
      <c r="AU425" s="280" t="str">
        <f t="shared" si="485"/>
        <v/>
      </c>
      <c r="AV425" s="281" t="str">
        <f t="shared" si="464"/>
        <v/>
      </c>
      <c r="AW425" s="280" t="str">
        <f t="shared" si="486"/>
        <v/>
      </c>
      <c r="AX425" s="281" t="str">
        <f t="shared" si="465"/>
        <v/>
      </c>
      <c r="AY425" s="280" t="str">
        <f t="shared" si="487"/>
        <v/>
      </c>
      <c r="AZ425" s="281" t="str">
        <f t="shared" si="466"/>
        <v/>
      </c>
      <c r="BA425" s="280" t="str">
        <f t="shared" si="488"/>
        <v/>
      </c>
      <c r="BB425" s="281" t="str">
        <f t="shared" si="467"/>
        <v/>
      </c>
      <c r="BC425" s="280" t="str">
        <f t="shared" si="489"/>
        <v/>
      </c>
      <c r="BD425" s="281" t="str">
        <f t="shared" si="468"/>
        <v/>
      </c>
      <c r="BE425" s="280" t="str">
        <f t="shared" si="490"/>
        <v/>
      </c>
    </row>
    <row r="426" spans="1:57" ht="24.75" hidden="1" customHeight="1">
      <c r="A426" s="238">
        <f t="shared" si="469"/>
        <v>291</v>
      </c>
      <c r="B426" s="365"/>
      <c r="C426" s="364"/>
      <c r="D426" s="281"/>
      <c r="E426" s="280"/>
      <c r="F426" s="281"/>
      <c r="G426" s="280"/>
      <c r="H426" s="281"/>
      <c r="I426" s="280"/>
      <c r="J426" s="281"/>
      <c r="K426" s="280"/>
      <c r="L426" s="281"/>
      <c r="M426" s="280"/>
      <c r="N426" s="281"/>
      <c r="O426" s="280"/>
      <c r="P426" s="281" t="str">
        <f t="shared" si="448"/>
        <v/>
      </c>
      <c r="Q426" s="280" t="str">
        <f t="shared" si="470"/>
        <v/>
      </c>
      <c r="R426" s="281" t="str">
        <f t="shared" si="449"/>
        <v/>
      </c>
      <c r="S426" s="280" t="str">
        <f t="shared" si="471"/>
        <v/>
      </c>
      <c r="T426" s="281" t="str">
        <f t="shared" si="450"/>
        <v/>
      </c>
      <c r="U426" s="280" t="str">
        <f t="shared" si="472"/>
        <v/>
      </c>
      <c r="V426" s="281" t="str">
        <f t="shared" si="451"/>
        <v/>
      </c>
      <c r="W426" s="280" t="str">
        <f t="shared" si="473"/>
        <v/>
      </c>
      <c r="X426" s="281" t="str">
        <f t="shared" si="452"/>
        <v/>
      </c>
      <c r="Y426" s="280" t="str">
        <f t="shared" si="474"/>
        <v/>
      </c>
      <c r="Z426" s="281" t="str">
        <f t="shared" si="453"/>
        <v/>
      </c>
      <c r="AA426" s="280" t="str">
        <f t="shared" si="475"/>
        <v/>
      </c>
      <c r="AB426" s="281" t="str">
        <f t="shared" si="454"/>
        <v/>
      </c>
      <c r="AC426" s="280" t="str">
        <f t="shared" si="476"/>
        <v/>
      </c>
      <c r="AD426" s="281" t="str">
        <f t="shared" si="455"/>
        <v/>
      </c>
      <c r="AE426" s="280" t="str">
        <f t="shared" si="477"/>
        <v/>
      </c>
      <c r="AF426" s="281" t="str">
        <f t="shared" si="456"/>
        <v/>
      </c>
      <c r="AG426" s="280" t="str">
        <f t="shared" si="478"/>
        <v/>
      </c>
      <c r="AH426" s="281" t="str">
        <f t="shared" si="457"/>
        <v/>
      </c>
      <c r="AI426" s="280" t="str">
        <f t="shared" si="479"/>
        <v/>
      </c>
      <c r="AJ426" s="281" t="str">
        <f t="shared" si="458"/>
        <v/>
      </c>
      <c r="AK426" s="280" t="str">
        <f t="shared" si="480"/>
        <v/>
      </c>
      <c r="AL426" s="281" t="str">
        <f t="shared" si="459"/>
        <v/>
      </c>
      <c r="AM426" s="280" t="str">
        <f t="shared" si="481"/>
        <v/>
      </c>
      <c r="AN426" s="281" t="str">
        <f t="shared" si="460"/>
        <v/>
      </c>
      <c r="AO426" s="280" t="str">
        <f t="shared" si="482"/>
        <v/>
      </c>
      <c r="AP426" s="281" t="str">
        <f t="shared" si="461"/>
        <v/>
      </c>
      <c r="AQ426" s="280" t="str">
        <f t="shared" si="483"/>
        <v/>
      </c>
      <c r="AR426" s="281" t="str">
        <f t="shared" si="462"/>
        <v/>
      </c>
      <c r="AS426" s="280" t="str">
        <f t="shared" si="484"/>
        <v/>
      </c>
      <c r="AT426" s="281" t="str">
        <f t="shared" si="463"/>
        <v/>
      </c>
      <c r="AU426" s="280" t="str">
        <f t="shared" si="485"/>
        <v/>
      </c>
      <c r="AV426" s="281" t="str">
        <f t="shared" si="464"/>
        <v/>
      </c>
      <c r="AW426" s="280" t="str">
        <f t="shared" si="486"/>
        <v/>
      </c>
      <c r="AX426" s="281" t="str">
        <f t="shared" si="465"/>
        <v/>
      </c>
      <c r="AY426" s="280" t="str">
        <f t="shared" si="487"/>
        <v/>
      </c>
      <c r="AZ426" s="281" t="str">
        <f t="shared" si="466"/>
        <v/>
      </c>
      <c r="BA426" s="280" t="str">
        <f t="shared" si="488"/>
        <v/>
      </c>
      <c r="BB426" s="281" t="str">
        <f t="shared" si="467"/>
        <v/>
      </c>
      <c r="BC426" s="280" t="str">
        <f t="shared" si="489"/>
        <v/>
      </c>
      <c r="BD426" s="281" t="str">
        <f t="shared" si="468"/>
        <v/>
      </c>
      <c r="BE426" s="280" t="str">
        <f t="shared" si="490"/>
        <v/>
      </c>
    </row>
    <row r="427" spans="1:57" ht="24.75" hidden="1" customHeight="1">
      <c r="A427" s="238">
        <f t="shared" si="469"/>
        <v>292</v>
      </c>
      <c r="B427" s="365"/>
      <c r="C427" s="364"/>
      <c r="D427" s="281"/>
      <c r="E427" s="280"/>
      <c r="F427" s="281"/>
      <c r="G427" s="280"/>
      <c r="H427" s="281"/>
      <c r="I427" s="280"/>
      <c r="J427" s="281"/>
      <c r="K427" s="280"/>
      <c r="L427" s="281"/>
      <c r="M427" s="280"/>
      <c r="N427" s="281"/>
      <c r="O427" s="280"/>
      <c r="P427" s="281" t="str">
        <f t="shared" si="448"/>
        <v/>
      </c>
      <c r="Q427" s="280" t="str">
        <f t="shared" si="470"/>
        <v/>
      </c>
      <c r="R427" s="281" t="str">
        <f t="shared" si="449"/>
        <v/>
      </c>
      <c r="S427" s="280" t="str">
        <f t="shared" si="471"/>
        <v/>
      </c>
      <c r="T427" s="281" t="str">
        <f t="shared" si="450"/>
        <v/>
      </c>
      <c r="U427" s="280" t="str">
        <f t="shared" si="472"/>
        <v/>
      </c>
      <c r="V427" s="281" t="str">
        <f t="shared" si="451"/>
        <v/>
      </c>
      <c r="W427" s="280" t="str">
        <f t="shared" si="473"/>
        <v/>
      </c>
      <c r="X427" s="281" t="str">
        <f t="shared" si="452"/>
        <v/>
      </c>
      <c r="Y427" s="280" t="str">
        <f t="shared" si="474"/>
        <v/>
      </c>
      <c r="Z427" s="281" t="str">
        <f t="shared" si="453"/>
        <v/>
      </c>
      <c r="AA427" s="280" t="str">
        <f t="shared" si="475"/>
        <v/>
      </c>
      <c r="AB427" s="281" t="str">
        <f t="shared" si="454"/>
        <v/>
      </c>
      <c r="AC427" s="280" t="str">
        <f t="shared" si="476"/>
        <v/>
      </c>
      <c r="AD427" s="281" t="str">
        <f t="shared" si="455"/>
        <v/>
      </c>
      <c r="AE427" s="280" t="str">
        <f t="shared" si="477"/>
        <v/>
      </c>
      <c r="AF427" s="281" t="str">
        <f t="shared" si="456"/>
        <v/>
      </c>
      <c r="AG427" s="280" t="str">
        <f t="shared" si="478"/>
        <v/>
      </c>
      <c r="AH427" s="281" t="str">
        <f t="shared" si="457"/>
        <v/>
      </c>
      <c r="AI427" s="280" t="str">
        <f t="shared" si="479"/>
        <v/>
      </c>
      <c r="AJ427" s="281" t="str">
        <f t="shared" si="458"/>
        <v/>
      </c>
      <c r="AK427" s="280" t="str">
        <f t="shared" si="480"/>
        <v/>
      </c>
      <c r="AL427" s="281" t="str">
        <f t="shared" si="459"/>
        <v/>
      </c>
      <c r="AM427" s="280" t="str">
        <f t="shared" si="481"/>
        <v/>
      </c>
      <c r="AN427" s="281" t="str">
        <f t="shared" si="460"/>
        <v/>
      </c>
      <c r="AO427" s="280" t="str">
        <f t="shared" si="482"/>
        <v/>
      </c>
      <c r="AP427" s="281" t="str">
        <f t="shared" si="461"/>
        <v/>
      </c>
      <c r="AQ427" s="280" t="str">
        <f t="shared" si="483"/>
        <v/>
      </c>
      <c r="AR427" s="281" t="str">
        <f t="shared" si="462"/>
        <v/>
      </c>
      <c r="AS427" s="280" t="str">
        <f t="shared" si="484"/>
        <v/>
      </c>
      <c r="AT427" s="281" t="str">
        <f t="shared" si="463"/>
        <v/>
      </c>
      <c r="AU427" s="280" t="str">
        <f t="shared" si="485"/>
        <v/>
      </c>
      <c r="AV427" s="281" t="str">
        <f t="shared" si="464"/>
        <v/>
      </c>
      <c r="AW427" s="280" t="str">
        <f t="shared" si="486"/>
        <v/>
      </c>
      <c r="AX427" s="281" t="str">
        <f t="shared" si="465"/>
        <v/>
      </c>
      <c r="AY427" s="280" t="str">
        <f t="shared" si="487"/>
        <v/>
      </c>
      <c r="AZ427" s="281" t="str">
        <f t="shared" si="466"/>
        <v/>
      </c>
      <c r="BA427" s="280" t="str">
        <f t="shared" si="488"/>
        <v/>
      </c>
      <c r="BB427" s="281" t="str">
        <f t="shared" si="467"/>
        <v/>
      </c>
      <c r="BC427" s="280" t="str">
        <f t="shared" si="489"/>
        <v/>
      </c>
      <c r="BD427" s="281" t="str">
        <f t="shared" si="468"/>
        <v/>
      </c>
      <c r="BE427" s="280" t="str">
        <f t="shared" si="490"/>
        <v/>
      </c>
    </row>
    <row r="428" spans="1:57" ht="24.75" hidden="1" customHeight="1">
      <c r="A428" s="238">
        <f t="shared" si="469"/>
        <v>293</v>
      </c>
      <c r="B428" s="365"/>
      <c r="C428" s="364"/>
      <c r="D428" s="281"/>
      <c r="E428" s="280"/>
      <c r="F428" s="281"/>
      <c r="G428" s="280"/>
      <c r="H428" s="281"/>
      <c r="I428" s="280"/>
      <c r="J428" s="281"/>
      <c r="K428" s="280"/>
      <c r="L428" s="281"/>
      <c r="M428" s="280"/>
      <c r="N428" s="281"/>
      <c r="O428" s="280"/>
      <c r="P428" s="281" t="str">
        <f t="shared" si="448"/>
        <v/>
      </c>
      <c r="Q428" s="280" t="str">
        <f t="shared" si="470"/>
        <v/>
      </c>
      <c r="R428" s="281" t="str">
        <f t="shared" si="449"/>
        <v/>
      </c>
      <c r="S428" s="280" t="str">
        <f t="shared" si="471"/>
        <v/>
      </c>
      <c r="T428" s="281" t="str">
        <f t="shared" si="450"/>
        <v/>
      </c>
      <c r="U428" s="280" t="str">
        <f t="shared" si="472"/>
        <v/>
      </c>
      <c r="V428" s="281" t="str">
        <f t="shared" si="451"/>
        <v/>
      </c>
      <c r="W428" s="280" t="str">
        <f t="shared" si="473"/>
        <v/>
      </c>
      <c r="X428" s="281" t="str">
        <f t="shared" si="452"/>
        <v/>
      </c>
      <c r="Y428" s="280" t="str">
        <f t="shared" si="474"/>
        <v/>
      </c>
      <c r="Z428" s="281" t="str">
        <f t="shared" si="453"/>
        <v/>
      </c>
      <c r="AA428" s="280" t="str">
        <f t="shared" si="475"/>
        <v/>
      </c>
      <c r="AB428" s="281" t="str">
        <f t="shared" si="454"/>
        <v/>
      </c>
      <c r="AC428" s="280" t="str">
        <f t="shared" si="476"/>
        <v/>
      </c>
      <c r="AD428" s="281" t="str">
        <f t="shared" si="455"/>
        <v/>
      </c>
      <c r="AE428" s="280" t="str">
        <f t="shared" si="477"/>
        <v/>
      </c>
      <c r="AF428" s="281" t="str">
        <f t="shared" si="456"/>
        <v/>
      </c>
      <c r="AG428" s="280" t="str">
        <f t="shared" si="478"/>
        <v/>
      </c>
      <c r="AH428" s="281" t="str">
        <f t="shared" si="457"/>
        <v/>
      </c>
      <c r="AI428" s="280" t="str">
        <f t="shared" si="479"/>
        <v/>
      </c>
      <c r="AJ428" s="281" t="str">
        <f t="shared" si="458"/>
        <v/>
      </c>
      <c r="AK428" s="280" t="str">
        <f t="shared" si="480"/>
        <v/>
      </c>
      <c r="AL428" s="281" t="str">
        <f t="shared" si="459"/>
        <v/>
      </c>
      <c r="AM428" s="280" t="str">
        <f t="shared" si="481"/>
        <v/>
      </c>
      <c r="AN428" s="281" t="str">
        <f t="shared" si="460"/>
        <v/>
      </c>
      <c r="AO428" s="280" t="str">
        <f t="shared" si="482"/>
        <v/>
      </c>
      <c r="AP428" s="281" t="str">
        <f t="shared" si="461"/>
        <v/>
      </c>
      <c r="AQ428" s="280" t="str">
        <f t="shared" si="483"/>
        <v/>
      </c>
      <c r="AR428" s="281" t="str">
        <f t="shared" si="462"/>
        <v/>
      </c>
      <c r="AS428" s="280" t="str">
        <f t="shared" si="484"/>
        <v/>
      </c>
      <c r="AT428" s="281" t="str">
        <f t="shared" si="463"/>
        <v/>
      </c>
      <c r="AU428" s="280" t="str">
        <f t="shared" si="485"/>
        <v/>
      </c>
      <c r="AV428" s="281" t="str">
        <f t="shared" si="464"/>
        <v/>
      </c>
      <c r="AW428" s="280" t="str">
        <f t="shared" si="486"/>
        <v/>
      </c>
      <c r="AX428" s="281" t="str">
        <f t="shared" si="465"/>
        <v/>
      </c>
      <c r="AY428" s="280" t="str">
        <f t="shared" si="487"/>
        <v/>
      </c>
      <c r="AZ428" s="281" t="str">
        <f t="shared" si="466"/>
        <v/>
      </c>
      <c r="BA428" s="280" t="str">
        <f t="shared" si="488"/>
        <v/>
      </c>
      <c r="BB428" s="281" t="str">
        <f t="shared" si="467"/>
        <v/>
      </c>
      <c r="BC428" s="280" t="str">
        <f t="shared" si="489"/>
        <v/>
      </c>
      <c r="BD428" s="281" t="str">
        <f t="shared" si="468"/>
        <v/>
      </c>
      <c r="BE428" s="280" t="str">
        <f t="shared" si="490"/>
        <v/>
      </c>
    </row>
    <row r="429" spans="1:57" ht="24.75" hidden="1" customHeight="1">
      <c r="A429" s="238">
        <f t="shared" si="469"/>
        <v>294</v>
      </c>
      <c r="B429" s="365"/>
      <c r="C429" s="364"/>
      <c r="D429" s="281"/>
      <c r="E429" s="280"/>
      <c r="F429" s="281"/>
      <c r="G429" s="280"/>
      <c r="H429" s="281"/>
      <c r="I429" s="280"/>
      <c r="J429" s="281"/>
      <c r="K429" s="280"/>
      <c r="L429" s="281"/>
      <c r="M429" s="280"/>
      <c r="N429" s="281"/>
      <c r="O429" s="280"/>
      <c r="P429" s="281" t="str">
        <f t="shared" si="448"/>
        <v/>
      </c>
      <c r="Q429" s="280" t="str">
        <f t="shared" si="470"/>
        <v/>
      </c>
      <c r="R429" s="281" t="str">
        <f t="shared" si="449"/>
        <v/>
      </c>
      <c r="S429" s="280" t="str">
        <f t="shared" si="471"/>
        <v/>
      </c>
      <c r="T429" s="281" t="str">
        <f t="shared" si="450"/>
        <v/>
      </c>
      <c r="U429" s="280" t="str">
        <f t="shared" si="472"/>
        <v/>
      </c>
      <c r="V429" s="281" t="str">
        <f t="shared" si="451"/>
        <v/>
      </c>
      <c r="W429" s="280" t="str">
        <f t="shared" si="473"/>
        <v/>
      </c>
      <c r="X429" s="281" t="str">
        <f t="shared" si="452"/>
        <v/>
      </c>
      <c r="Y429" s="280" t="str">
        <f t="shared" si="474"/>
        <v/>
      </c>
      <c r="Z429" s="281" t="str">
        <f t="shared" si="453"/>
        <v/>
      </c>
      <c r="AA429" s="280" t="str">
        <f t="shared" si="475"/>
        <v/>
      </c>
      <c r="AB429" s="281" t="str">
        <f t="shared" si="454"/>
        <v/>
      </c>
      <c r="AC429" s="280" t="str">
        <f t="shared" si="476"/>
        <v/>
      </c>
      <c r="AD429" s="281" t="str">
        <f t="shared" si="455"/>
        <v/>
      </c>
      <c r="AE429" s="280" t="str">
        <f t="shared" si="477"/>
        <v/>
      </c>
      <c r="AF429" s="281" t="str">
        <f t="shared" si="456"/>
        <v/>
      </c>
      <c r="AG429" s="280" t="str">
        <f t="shared" si="478"/>
        <v/>
      </c>
      <c r="AH429" s="281" t="str">
        <f t="shared" si="457"/>
        <v/>
      </c>
      <c r="AI429" s="280" t="str">
        <f t="shared" si="479"/>
        <v/>
      </c>
      <c r="AJ429" s="281" t="str">
        <f t="shared" si="458"/>
        <v/>
      </c>
      <c r="AK429" s="280" t="str">
        <f t="shared" si="480"/>
        <v/>
      </c>
      <c r="AL429" s="281" t="str">
        <f t="shared" si="459"/>
        <v/>
      </c>
      <c r="AM429" s="280" t="str">
        <f t="shared" si="481"/>
        <v/>
      </c>
      <c r="AN429" s="281" t="str">
        <f t="shared" si="460"/>
        <v/>
      </c>
      <c r="AO429" s="280" t="str">
        <f t="shared" si="482"/>
        <v/>
      </c>
      <c r="AP429" s="281" t="str">
        <f t="shared" si="461"/>
        <v/>
      </c>
      <c r="AQ429" s="280" t="str">
        <f t="shared" si="483"/>
        <v/>
      </c>
      <c r="AR429" s="281" t="str">
        <f t="shared" si="462"/>
        <v/>
      </c>
      <c r="AS429" s="280" t="str">
        <f t="shared" si="484"/>
        <v/>
      </c>
      <c r="AT429" s="281" t="str">
        <f t="shared" si="463"/>
        <v/>
      </c>
      <c r="AU429" s="280" t="str">
        <f t="shared" si="485"/>
        <v/>
      </c>
      <c r="AV429" s="281" t="str">
        <f t="shared" si="464"/>
        <v/>
      </c>
      <c r="AW429" s="280" t="str">
        <f t="shared" si="486"/>
        <v/>
      </c>
      <c r="AX429" s="281" t="str">
        <f t="shared" si="465"/>
        <v/>
      </c>
      <c r="AY429" s="280" t="str">
        <f t="shared" si="487"/>
        <v/>
      </c>
      <c r="AZ429" s="281" t="str">
        <f t="shared" si="466"/>
        <v/>
      </c>
      <c r="BA429" s="280" t="str">
        <f t="shared" si="488"/>
        <v/>
      </c>
      <c r="BB429" s="281" t="str">
        <f t="shared" si="467"/>
        <v/>
      </c>
      <c r="BC429" s="280" t="str">
        <f t="shared" si="489"/>
        <v/>
      </c>
      <c r="BD429" s="281" t="str">
        <f t="shared" si="468"/>
        <v/>
      </c>
      <c r="BE429" s="280" t="str">
        <f t="shared" si="490"/>
        <v/>
      </c>
    </row>
    <row r="430" spans="1:57" ht="24.75" hidden="1" customHeight="1">
      <c r="A430" s="238">
        <f t="shared" si="469"/>
        <v>295</v>
      </c>
      <c r="B430" s="365"/>
      <c r="C430" s="364"/>
      <c r="D430" s="281"/>
      <c r="E430" s="280"/>
      <c r="F430" s="281"/>
      <c r="G430" s="280"/>
      <c r="H430" s="281"/>
      <c r="I430" s="280"/>
      <c r="J430" s="281"/>
      <c r="K430" s="280"/>
      <c r="L430" s="281"/>
      <c r="M430" s="280"/>
      <c r="N430" s="281"/>
      <c r="O430" s="280"/>
      <c r="P430" s="281" t="str">
        <f t="shared" si="448"/>
        <v/>
      </c>
      <c r="Q430" s="280" t="str">
        <f t="shared" si="470"/>
        <v/>
      </c>
      <c r="R430" s="281" t="str">
        <f t="shared" si="449"/>
        <v/>
      </c>
      <c r="S430" s="280" t="str">
        <f t="shared" si="471"/>
        <v/>
      </c>
      <c r="T430" s="281" t="str">
        <f t="shared" si="450"/>
        <v/>
      </c>
      <c r="U430" s="280" t="str">
        <f t="shared" si="472"/>
        <v/>
      </c>
      <c r="V430" s="281" t="str">
        <f t="shared" si="451"/>
        <v/>
      </c>
      <c r="W430" s="280" t="str">
        <f t="shared" si="473"/>
        <v/>
      </c>
      <c r="X430" s="281" t="str">
        <f t="shared" si="452"/>
        <v/>
      </c>
      <c r="Y430" s="280" t="str">
        <f t="shared" si="474"/>
        <v/>
      </c>
      <c r="Z430" s="281" t="str">
        <f t="shared" si="453"/>
        <v/>
      </c>
      <c r="AA430" s="280" t="str">
        <f t="shared" si="475"/>
        <v/>
      </c>
      <c r="AB430" s="281" t="str">
        <f t="shared" si="454"/>
        <v/>
      </c>
      <c r="AC430" s="280" t="str">
        <f t="shared" si="476"/>
        <v/>
      </c>
      <c r="AD430" s="281" t="str">
        <f t="shared" si="455"/>
        <v/>
      </c>
      <c r="AE430" s="280" t="str">
        <f t="shared" si="477"/>
        <v/>
      </c>
      <c r="AF430" s="281" t="str">
        <f t="shared" si="456"/>
        <v/>
      </c>
      <c r="AG430" s="280" t="str">
        <f t="shared" si="478"/>
        <v/>
      </c>
      <c r="AH430" s="281" t="str">
        <f t="shared" si="457"/>
        <v/>
      </c>
      <c r="AI430" s="280" t="str">
        <f t="shared" si="479"/>
        <v/>
      </c>
      <c r="AJ430" s="281" t="str">
        <f t="shared" si="458"/>
        <v/>
      </c>
      <c r="AK430" s="280" t="str">
        <f t="shared" si="480"/>
        <v/>
      </c>
      <c r="AL430" s="281" t="str">
        <f t="shared" si="459"/>
        <v/>
      </c>
      <c r="AM430" s="280" t="str">
        <f t="shared" si="481"/>
        <v/>
      </c>
      <c r="AN430" s="281" t="str">
        <f t="shared" si="460"/>
        <v/>
      </c>
      <c r="AO430" s="280" t="str">
        <f t="shared" si="482"/>
        <v/>
      </c>
      <c r="AP430" s="281" t="str">
        <f t="shared" si="461"/>
        <v/>
      </c>
      <c r="AQ430" s="280" t="str">
        <f t="shared" si="483"/>
        <v/>
      </c>
      <c r="AR430" s="281" t="str">
        <f t="shared" si="462"/>
        <v/>
      </c>
      <c r="AS430" s="280" t="str">
        <f t="shared" si="484"/>
        <v/>
      </c>
      <c r="AT430" s="281" t="str">
        <f t="shared" si="463"/>
        <v/>
      </c>
      <c r="AU430" s="280" t="str">
        <f t="shared" si="485"/>
        <v/>
      </c>
      <c r="AV430" s="281" t="str">
        <f t="shared" si="464"/>
        <v/>
      </c>
      <c r="AW430" s="280" t="str">
        <f t="shared" si="486"/>
        <v/>
      </c>
      <c r="AX430" s="281" t="str">
        <f t="shared" si="465"/>
        <v/>
      </c>
      <c r="AY430" s="280" t="str">
        <f t="shared" si="487"/>
        <v/>
      </c>
      <c r="AZ430" s="281" t="str">
        <f t="shared" si="466"/>
        <v/>
      </c>
      <c r="BA430" s="280" t="str">
        <f t="shared" si="488"/>
        <v/>
      </c>
      <c r="BB430" s="281" t="str">
        <f t="shared" si="467"/>
        <v/>
      </c>
      <c r="BC430" s="280" t="str">
        <f t="shared" si="489"/>
        <v/>
      </c>
      <c r="BD430" s="281" t="str">
        <f t="shared" si="468"/>
        <v/>
      </c>
      <c r="BE430" s="280" t="str">
        <f t="shared" si="490"/>
        <v/>
      </c>
    </row>
    <row r="431" spans="1:57" ht="24.75" hidden="1" customHeight="1">
      <c r="A431" s="238">
        <f t="shared" si="469"/>
        <v>296</v>
      </c>
      <c r="B431" s="365"/>
      <c r="C431" s="364"/>
      <c r="D431" s="281"/>
      <c r="E431" s="280"/>
      <c r="F431" s="281"/>
      <c r="G431" s="280"/>
      <c r="H431" s="281"/>
      <c r="I431" s="280"/>
      <c r="J431" s="281"/>
      <c r="K431" s="280"/>
      <c r="L431" s="281"/>
      <c r="M431" s="280"/>
      <c r="N431" s="281"/>
      <c r="O431" s="280"/>
      <c r="P431" s="281" t="str">
        <f t="shared" si="448"/>
        <v/>
      </c>
      <c r="Q431" s="280" t="str">
        <f t="shared" si="470"/>
        <v/>
      </c>
      <c r="R431" s="281" t="str">
        <f t="shared" si="449"/>
        <v/>
      </c>
      <c r="S431" s="280" t="str">
        <f t="shared" si="471"/>
        <v/>
      </c>
      <c r="T431" s="281" t="str">
        <f t="shared" si="450"/>
        <v/>
      </c>
      <c r="U431" s="280" t="str">
        <f t="shared" si="472"/>
        <v/>
      </c>
      <c r="V431" s="281" t="str">
        <f t="shared" si="451"/>
        <v/>
      </c>
      <c r="W431" s="280" t="str">
        <f t="shared" si="473"/>
        <v/>
      </c>
      <c r="X431" s="281" t="str">
        <f t="shared" si="452"/>
        <v/>
      </c>
      <c r="Y431" s="280" t="str">
        <f t="shared" si="474"/>
        <v/>
      </c>
      <c r="Z431" s="281" t="str">
        <f t="shared" si="453"/>
        <v/>
      </c>
      <c r="AA431" s="280" t="str">
        <f t="shared" si="475"/>
        <v/>
      </c>
      <c r="AB431" s="281" t="str">
        <f t="shared" si="454"/>
        <v/>
      </c>
      <c r="AC431" s="280" t="str">
        <f t="shared" si="476"/>
        <v/>
      </c>
      <c r="AD431" s="281" t="str">
        <f t="shared" si="455"/>
        <v/>
      </c>
      <c r="AE431" s="280" t="str">
        <f t="shared" si="477"/>
        <v/>
      </c>
      <c r="AF431" s="281" t="str">
        <f t="shared" si="456"/>
        <v/>
      </c>
      <c r="AG431" s="280" t="str">
        <f t="shared" si="478"/>
        <v/>
      </c>
      <c r="AH431" s="281" t="str">
        <f t="shared" si="457"/>
        <v/>
      </c>
      <c r="AI431" s="280" t="str">
        <f t="shared" si="479"/>
        <v/>
      </c>
      <c r="AJ431" s="281" t="str">
        <f t="shared" si="458"/>
        <v/>
      </c>
      <c r="AK431" s="280" t="str">
        <f t="shared" si="480"/>
        <v/>
      </c>
      <c r="AL431" s="281" t="str">
        <f t="shared" si="459"/>
        <v/>
      </c>
      <c r="AM431" s="280" t="str">
        <f t="shared" si="481"/>
        <v/>
      </c>
      <c r="AN431" s="281" t="str">
        <f t="shared" si="460"/>
        <v/>
      </c>
      <c r="AO431" s="280" t="str">
        <f t="shared" si="482"/>
        <v/>
      </c>
      <c r="AP431" s="281" t="str">
        <f t="shared" si="461"/>
        <v/>
      </c>
      <c r="AQ431" s="280" t="str">
        <f t="shared" si="483"/>
        <v/>
      </c>
      <c r="AR431" s="281" t="str">
        <f t="shared" si="462"/>
        <v/>
      </c>
      <c r="AS431" s="280" t="str">
        <f t="shared" si="484"/>
        <v/>
      </c>
      <c r="AT431" s="281" t="str">
        <f t="shared" si="463"/>
        <v/>
      </c>
      <c r="AU431" s="280" t="str">
        <f t="shared" si="485"/>
        <v/>
      </c>
      <c r="AV431" s="281" t="str">
        <f t="shared" si="464"/>
        <v/>
      </c>
      <c r="AW431" s="280" t="str">
        <f t="shared" si="486"/>
        <v/>
      </c>
      <c r="AX431" s="281" t="str">
        <f t="shared" si="465"/>
        <v/>
      </c>
      <c r="AY431" s="280" t="str">
        <f t="shared" si="487"/>
        <v/>
      </c>
      <c r="AZ431" s="281" t="str">
        <f t="shared" si="466"/>
        <v/>
      </c>
      <c r="BA431" s="280" t="str">
        <f t="shared" si="488"/>
        <v/>
      </c>
      <c r="BB431" s="281" t="str">
        <f t="shared" si="467"/>
        <v/>
      </c>
      <c r="BC431" s="280" t="str">
        <f t="shared" si="489"/>
        <v/>
      </c>
      <c r="BD431" s="281" t="str">
        <f t="shared" si="468"/>
        <v/>
      </c>
      <c r="BE431" s="280" t="str">
        <f t="shared" si="490"/>
        <v/>
      </c>
    </row>
    <row r="432" spans="1:57" ht="24.75" hidden="1" customHeight="1">
      <c r="A432" s="238">
        <f t="shared" si="469"/>
        <v>297</v>
      </c>
      <c r="B432" s="365"/>
      <c r="C432" s="364"/>
      <c r="D432" s="281"/>
      <c r="E432" s="280"/>
      <c r="F432" s="281"/>
      <c r="G432" s="280"/>
      <c r="H432" s="281"/>
      <c r="I432" s="280"/>
      <c r="J432" s="281"/>
      <c r="K432" s="280"/>
      <c r="L432" s="281"/>
      <c r="M432" s="280"/>
      <c r="N432" s="281"/>
      <c r="O432" s="280"/>
      <c r="P432" s="281" t="str">
        <f t="shared" si="448"/>
        <v/>
      </c>
      <c r="Q432" s="280" t="str">
        <f t="shared" si="470"/>
        <v/>
      </c>
      <c r="R432" s="281" t="str">
        <f t="shared" si="449"/>
        <v/>
      </c>
      <c r="S432" s="280" t="str">
        <f t="shared" si="471"/>
        <v/>
      </c>
      <c r="T432" s="281" t="str">
        <f t="shared" si="450"/>
        <v/>
      </c>
      <c r="U432" s="280" t="str">
        <f t="shared" si="472"/>
        <v/>
      </c>
      <c r="V432" s="281" t="str">
        <f t="shared" si="451"/>
        <v/>
      </c>
      <c r="W432" s="280" t="str">
        <f t="shared" si="473"/>
        <v/>
      </c>
      <c r="X432" s="281" t="str">
        <f t="shared" si="452"/>
        <v/>
      </c>
      <c r="Y432" s="280" t="str">
        <f t="shared" si="474"/>
        <v/>
      </c>
      <c r="Z432" s="281" t="str">
        <f t="shared" si="453"/>
        <v/>
      </c>
      <c r="AA432" s="280" t="str">
        <f t="shared" si="475"/>
        <v/>
      </c>
      <c r="AB432" s="281" t="str">
        <f t="shared" si="454"/>
        <v/>
      </c>
      <c r="AC432" s="280" t="str">
        <f t="shared" si="476"/>
        <v/>
      </c>
      <c r="AD432" s="281" t="str">
        <f t="shared" si="455"/>
        <v/>
      </c>
      <c r="AE432" s="280" t="str">
        <f t="shared" si="477"/>
        <v/>
      </c>
      <c r="AF432" s="281" t="str">
        <f t="shared" si="456"/>
        <v/>
      </c>
      <c r="AG432" s="280" t="str">
        <f t="shared" si="478"/>
        <v/>
      </c>
      <c r="AH432" s="281" t="str">
        <f t="shared" si="457"/>
        <v/>
      </c>
      <c r="AI432" s="280" t="str">
        <f t="shared" si="479"/>
        <v/>
      </c>
      <c r="AJ432" s="281" t="str">
        <f t="shared" si="458"/>
        <v/>
      </c>
      <c r="AK432" s="280" t="str">
        <f t="shared" si="480"/>
        <v/>
      </c>
      <c r="AL432" s="281" t="str">
        <f t="shared" si="459"/>
        <v/>
      </c>
      <c r="AM432" s="280" t="str">
        <f t="shared" si="481"/>
        <v/>
      </c>
      <c r="AN432" s="281" t="str">
        <f t="shared" si="460"/>
        <v/>
      </c>
      <c r="AO432" s="280" t="str">
        <f t="shared" si="482"/>
        <v/>
      </c>
      <c r="AP432" s="281" t="str">
        <f t="shared" si="461"/>
        <v/>
      </c>
      <c r="AQ432" s="280" t="str">
        <f t="shared" si="483"/>
        <v/>
      </c>
      <c r="AR432" s="281" t="str">
        <f t="shared" si="462"/>
        <v/>
      </c>
      <c r="AS432" s="280" t="str">
        <f t="shared" si="484"/>
        <v/>
      </c>
      <c r="AT432" s="281" t="str">
        <f t="shared" si="463"/>
        <v/>
      </c>
      <c r="AU432" s="280" t="str">
        <f t="shared" si="485"/>
        <v/>
      </c>
      <c r="AV432" s="281" t="str">
        <f t="shared" si="464"/>
        <v/>
      </c>
      <c r="AW432" s="280" t="str">
        <f t="shared" si="486"/>
        <v/>
      </c>
      <c r="AX432" s="281" t="str">
        <f t="shared" si="465"/>
        <v/>
      </c>
      <c r="AY432" s="280" t="str">
        <f t="shared" si="487"/>
        <v/>
      </c>
      <c r="AZ432" s="281" t="str">
        <f t="shared" si="466"/>
        <v/>
      </c>
      <c r="BA432" s="280" t="str">
        <f t="shared" si="488"/>
        <v/>
      </c>
      <c r="BB432" s="281" t="str">
        <f t="shared" si="467"/>
        <v/>
      </c>
      <c r="BC432" s="280" t="str">
        <f t="shared" si="489"/>
        <v/>
      </c>
      <c r="BD432" s="281" t="str">
        <f t="shared" si="468"/>
        <v/>
      </c>
      <c r="BE432" s="280" t="str">
        <f t="shared" si="490"/>
        <v/>
      </c>
    </row>
    <row r="433" spans="1:57" ht="24.75" hidden="1" customHeight="1">
      <c r="A433" s="238">
        <f t="shared" si="469"/>
        <v>298</v>
      </c>
      <c r="B433" s="365"/>
      <c r="C433" s="364"/>
      <c r="D433" s="281"/>
      <c r="E433" s="280"/>
      <c r="F433" s="281"/>
      <c r="G433" s="280"/>
      <c r="H433" s="281"/>
      <c r="I433" s="280"/>
      <c r="J433" s="281"/>
      <c r="K433" s="280"/>
      <c r="L433" s="281"/>
      <c r="M433" s="280"/>
      <c r="N433" s="281"/>
      <c r="O433" s="280"/>
      <c r="P433" s="281" t="str">
        <f t="shared" si="448"/>
        <v/>
      </c>
      <c r="Q433" s="280" t="str">
        <f t="shared" si="470"/>
        <v/>
      </c>
      <c r="R433" s="281" t="str">
        <f t="shared" si="449"/>
        <v/>
      </c>
      <c r="S433" s="280" t="str">
        <f t="shared" si="471"/>
        <v/>
      </c>
      <c r="T433" s="281" t="str">
        <f t="shared" si="450"/>
        <v/>
      </c>
      <c r="U433" s="280" t="str">
        <f t="shared" si="472"/>
        <v/>
      </c>
      <c r="V433" s="281" t="str">
        <f t="shared" si="451"/>
        <v/>
      </c>
      <c r="W433" s="280" t="str">
        <f t="shared" si="473"/>
        <v/>
      </c>
      <c r="X433" s="281" t="str">
        <f t="shared" si="452"/>
        <v/>
      </c>
      <c r="Y433" s="280" t="str">
        <f t="shared" si="474"/>
        <v/>
      </c>
      <c r="Z433" s="281" t="str">
        <f t="shared" si="453"/>
        <v/>
      </c>
      <c r="AA433" s="280" t="str">
        <f t="shared" si="475"/>
        <v/>
      </c>
      <c r="AB433" s="281" t="str">
        <f t="shared" si="454"/>
        <v/>
      </c>
      <c r="AC433" s="280" t="str">
        <f t="shared" si="476"/>
        <v/>
      </c>
      <c r="AD433" s="281" t="str">
        <f t="shared" si="455"/>
        <v/>
      </c>
      <c r="AE433" s="280" t="str">
        <f t="shared" si="477"/>
        <v/>
      </c>
      <c r="AF433" s="281" t="str">
        <f t="shared" si="456"/>
        <v/>
      </c>
      <c r="AG433" s="280" t="str">
        <f t="shared" si="478"/>
        <v/>
      </c>
      <c r="AH433" s="281" t="str">
        <f t="shared" si="457"/>
        <v/>
      </c>
      <c r="AI433" s="280" t="str">
        <f t="shared" si="479"/>
        <v/>
      </c>
      <c r="AJ433" s="281" t="str">
        <f t="shared" si="458"/>
        <v/>
      </c>
      <c r="AK433" s="280" t="str">
        <f t="shared" si="480"/>
        <v/>
      </c>
      <c r="AL433" s="281" t="str">
        <f t="shared" si="459"/>
        <v/>
      </c>
      <c r="AM433" s="280" t="str">
        <f t="shared" si="481"/>
        <v/>
      </c>
      <c r="AN433" s="281" t="str">
        <f t="shared" si="460"/>
        <v/>
      </c>
      <c r="AO433" s="280" t="str">
        <f t="shared" si="482"/>
        <v/>
      </c>
      <c r="AP433" s="281" t="str">
        <f t="shared" si="461"/>
        <v/>
      </c>
      <c r="AQ433" s="280" t="str">
        <f t="shared" si="483"/>
        <v/>
      </c>
      <c r="AR433" s="281" t="str">
        <f t="shared" si="462"/>
        <v/>
      </c>
      <c r="AS433" s="280" t="str">
        <f t="shared" si="484"/>
        <v/>
      </c>
      <c r="AT433" s="281" t="str">
        <f t="shared" si="463"/>
        <v/>
      </c>
      <c r="AU433" s="280" t="str">
        <f t="shared" si="485"/>
        <v/>
      </c>
      <c r="AV433" s="281" t="str">
        <f t="shared" si="464"/>
        <v/>
      </c>
      <c r="AW433" s="280" t="str">
        <f t="shared" si="486"/>
        <v/>
      </c>
      <c r="AX433" s="281" t="str">
        <f t="shared" si="465"/>
        <v/>
      </c>
      <c r="AY433" s="280" t="str">
        <f t="shared" si="487"/>
        <v/>
      </c>
      <c r="AZ433" s="281" t="str">
        <f t="shared" si="466"/>
        <v/>
      </c>
      <c r="BA433" s="280" t="str">
        <f t="shared" si="488"/>
        <v/>
      </c>
      <c r="BB433" s="281" t="str">
        <f t="shared" si="467"/>
        <v/>
      </c>
      <c r="BC433" s="280" t="str">
        <f t="shared" si="489"/>
        <v/>
      </c>
      <c r="BD433" s="281" t="str">
        <f t="shared" si="468"/>
        <v/>
      </c>
      <c r="BE433" s="280" t="str">
        <f t="shared" si="490"/>
        <v/>
      </c>
    </row>
    <row r="434" spans="1:57" ht="24.75" hidden="1" customHeight="1">
      <c r="A434" s="238">
        <f t="shared" si="469"/>
        <v>299</v>
      </c>
      <c r="B434" s="365"/>
      <c r="C434" s="364"/>
      <c r="D434" s="281"/>
      <c r="E434" s="280"/>
      <c r="F434" s="281"/>
      <c r="G434" s="280"/>
      <c r="H434" s="281"/>
      <c r="I434" s="280"/>
      <c r="J434" s="281"/>
      <c r="K434" s="280"/>
      <c r="L434" s="281"/>
      <c r="M434" s="280"/>
      <c r="N434" s="281"/>
      <c r="O434" s="280"/>
      <c r="P434" s="281" t="str">
        <f t="shared" si="448"/>
        <v/>
      </c>
      <c r="Q434" s="280" t="str">
        <f t="shared" si="470"/>
        <v/>
      </c>
      <c r="R434" s="281" t="str">
        <f t="shared" si="449"/>
        <v/>
      </c>
      <c r="S434" s="280" t="str">
        <f t="shared" si="471"/>
        <v/>
      </c>
      <c r="T434" s="281" t="str">
        <f t="shared" si="450"/>
        <v/>
      </c>
      <c r="U434" s="280" t="str">
        <f t="shared" si="472"/>
        <v/>
      </c>
      <c r="V434" s="281" t="str">
        <f t="shared" si="451"/>
        <v/>
      </c>
      <c r="W434" s="280" t="str">
        <f t="shared" si="473"/>
        <v/>
      </c>
      <c r="X434" s="281" t="str">
        <f t="shared" si="452"/>
        <v/>
      </c>
      <c r="Y434" s="280" t="str">
        <f t="shared" si="474"/>
        <v/>
      </c>
      <c r="Z434" s="281" t="str">
        <f t="shared" si="453"/>
        <v/>
      </c>
      <c r="AA434" s="280" t="str">
        <f t="shared" si="475"/>
        <v/>
      </c>
      <c r="AB434" s="281" t="str">
        <f t="shared" si="454"/>
        <v/>
      </c>
      <c r="AC434" s="280" t="str">
        <f t="shared" si="476"/>
        <v/>
      </c>
      <c r="AD434" s="281" t="str">
        <f t="shared" si="455"/>
        <v/>
      </c>
      <c r="AE434" s="280" t="str">
        <f t="shared" si="477"/>
        <v/>
      </c>
      <c r="AF434" s="281" t="str">
        <f t="shared" si="456"/>
        <v/>
      </c>
      <c r="AG434" s="280" t="str">
        <f t="shared" si="478"/>
        <v/>
      </c>
      <c r="AH434" s="281" t="str">
        <f t="shared" si="457"/>
        <v/>
      </c>
      <c r="AI434" s="280" t="str">
        <f t="shared" si="479"/>
        <v/>
      </c>
      <c r="AJ434" s="281" t="str">
        <f t="shared" si="458"/>
        <v/>
      </c>
      <c r="AK434" s="280" t="str">
        <f t="shared" si="480"/>
        <v/>
      </c>
      <c r="AL434" s="281" t="str">
        <f t="shared" si="459"/>
        <v/>
      </c>
      <c r="AM434" s="280" t="str">
        <f t="shared" si="481"/>
        <v/>
      </c>
      <c r="AN434" s="281" t="str">
        <f t="shared" si="460"/>
        <v/>
      </c>
      <c r="AO434" s="280" t="str">
        <f t="shared" si="482"/>
        <v/>
      </c>
      <c r="AP434" s="281" t="str">
        <f t="shared" si="461"/>
        <v/>
      </c>
      <c r="AQ434" s="280" t="str">
        <f t="shared" si="483"/>
        <v/>
      </c>
      <c r="AR434" s="281" t="str">
        <f t="shared" si="462"/>
        <v/>
      </c>
      <c r="AS434" s="280" t="str">
        <f t="shared" si="484"/>
        <v/>
      </c>
      <c r="AT434" s="281" t="str">
        <f t="shared" si="463"/>
        <v/>
      </c>
      <c r="AU434" s="280" t="str">
        <f t="shared" si="485"/>
        <v/>
      </c>
      <c r="AV434" s="281" t="str">
        <f t="shared" si="464"/>
        <v/>
      </c>
      <c r="AW434" s="280" t="str">
        <f t="shared" si="486"/>
        <v/>
      </c>
      <c r="AX434" s="281" t="str">
        <f t="shared" si="465"/>
        <v/>
      </c>
      <c r="AY434" s="280" t="str">
        <f t="shared" si="487"/>
        <v/>
      </c>
      <c r="AZ434" s="281" t="str">
        <f t="shared" si="466"/>
        <v/>
      </c>
      <c r="BA434" s="280" t="str">
        <f t="shared" si="488"/>
        <v/>
      </c>
      <c r="BB434" s="281" t="str">
        <f t="shared" si="467"/>
        <v/>
      </c>
      <c r="BC434" s="280" t="str">
        <f t="shared" si="489"/>
        <v/>
      </c>
      <c r="BD434" s="281" t="str">
        <f t="shared" si="468"/>
        <v/>
      </c>
      <c r="BE434" s="280" t="str">
        <f t="shared" si="490"/>
        <v/>
      </c>
    </row>
    <row r="435" spans="1:57" ht="24.75" hidden="1" customHeight="1">
      <c r="A435" s="238">
        <f t="shared" si="469"/>
        <v>300</v>
      </c>
      <c r="B435" s="365"/>
      <c r="C435" s="364"/>
      <c r="D435" s="281"/>
      <c r="E435" s="280"/>
      <c r="F435" s="281"/>
      <c r="G435" s="280"/>
      <c r="H435" s="281"/>
      <c r="I435" s="280"/>
      <c r="J435" s="281"/>
      <c r="K435" s="280"/>
      <c r="L435" s="281"/>
      <c r="M435" s="280"/>
      <c r="N435" s="281"/>
      <c r="O435" s="280"/>
      <c r="P435" s="281" t="str">
        <f t="shared" si="448"/>
        <v/>
      </c>
      <c r="Q435" s="280" t="str">
        <f t="shared" si="470"/>
        <v/>
      </c>
      <c r="R435" s="281" t="str">
        <f t="shared" si="449"/>
        <v/>
      </c>
      <c r="S435" s="280" t="str">
        <f t="shared" si="471"/>
        <v/>
      </c>
      <c r="T435" s="281" t="str">
        <f t="shared" si="450"/>
        <v/>
      </c>
      <c r="U435" s="280" t="str">
        <f t="shared" si="472"/>
        <v/>
      </c>
      <c r="V435" s="281" t="str">
        <f t="shared" si="451"/>
        <v/>
      </c>
      <c r="W435" s="280" t="str">
        <f t="shared" si="473"/>
        <v/>
      </c>
      <c r="X435" s="281" t="str">
        <f t="shared" si="452"/>
        <v/>
      </c>
      <c r="Y435" s="280" t="str">
        <f t="shared" si="474"/>
        <v/>
      </c>
      <c r="Z435" s="281" t="str">
        <f t="shared" si="453"/>
        <v/>
      </c>
      <c r="AA435" s="280" t="str">
        <f t="shared" si="475"/>
        <v/>
      </c>
      <c r="AB435" s="281" t="str">
        <f t="shared" si="454"/>
        <v/>
      </c>
      <c r="AC435" s="280" t="str">
        <f t="shared" si="476"/>
        <v/>
      </c>
      <c r="AD435" s="281" t="str">
        <f t="shared" si="455"/>
        <v/>
      </c>
      <c r="AE435" s="280" t="str">
        <f t="shared" si="477"/>
        <v/>
      </c>
      <c r="AF435" s="281" t="str">
        <f t="shared" si="456"/>
        <v/>
      </c>
      <c r="AG435" s="280" t="str">
        <f t="shared" si="478"/>
        <v/>
      </c>
      <c r="AH435" s="281" t="str">
        <f t="shared" si="457"/>
        <v/>
      </c>
      <c r="AI435" s="280" t="str">
        <f t="shared" si="479"/>
        <v/>
      </c>
      <c r="AJ435" s="281" t="str">
        <f t="shared" si="458"/>
        <v/>
      </c>
      <c r="AK435" s="280" t="str">
        <f t="shared" si="480"/>
        <v/>
      </c>
      <c r="AL435" s="281" t="str">
        <f t="shared" si="459"/>
        <v/>
      </c>
      <c r="AM435" s="280" t="str">
        <f t="shared" si="481"/>
        <v/>
      </c>
      <c r="AN435" s="281" t="str">
        <f t="shared" si="460"/>
        <v/>
      </c>
      <c r="AO435" s="280" t="str">
        <f t="shared" si="482"/>
        <v/>
      </c>
      <c r="AP435" s="281" t="str">
        <f t="shared" si="461"/>
        <v/>
      </c>
      <c r="AQ435" s="280" t="str">
        <f t="shared" si="483"/>
        <v/>
      </c>
      <c r="AR435" s="281" t="str">
        <f t="shared" si="462"/>
        <v/>
      </c>
      <c r="AS435" s="280" t="str">
        <f t="shared" si="484"/>
        <v/>
      </c>
      <c r="AT435" s="281" t="str">
        <f t="shared" si="463"/>
        <v/>
      </c>
      <c r="AU435" s="280" t="str">
        <f t="shared" si="485"/>
        <v/>
      </c>
      <c r="AV435" s="281" t="str">
        <f t="shared" si="464"/>
        <v/>
      </c>
      <c r="AW435" s="280" t="str">
        <f t="shared" si="486"/>
        <v/>
      </c>
      <c r="AX435" s="281" t="str">
        <f t="shared" si="465"/>
        <v/>
      </c>
      <c r="AY435" s="280" t="str">
        <f t="shared" si="487"/>
        <v/>
      </c>
      <c r="AZ435" s="281" t="str">
        <f t="shared" si="466"/>
        <v/>
      </c>
      <c r="BA435" s="280" t="str">
        <f t="shared" si="488"/>
        <v/>
      </c>
      <c r="BB435" s="281" t="str">
        <f t="shared" si="467"/>
        <v/>
      </c>
      <c r="BC435" s="280" t="str">
        <f t="shared" si="489"/>
        <v/>
      </c>
      <c r="BD435" s="281" t="str">
        <f t="shared" si="468"/>
        <v/>
      </c>
      <c r="BE435" s="280" t="str">
        <f t="shared" si="490"/>
        <v/>
      </c>
    </row>
    <row r="436" spans="1:57" ht="24.75" hidden="1" customHeight="1">
      <c r="A436" s="238">
        <f t="shared" si="469"/>
        <v>301</v>
      </c>
      <c r="B436" s="365"/>
      <c r="C436" s="364"/>
      <c r="D436" s="281"/>
      <c r="E436" s="280"/>
      <c r="F436" s="281"/>
      <c r="G436" s="280"/>
      <c r="H436" s="281"/>
      <c r="I436" s="280"/>
      <c r="J436" s="281"/>
      <c r="K436" s="280"/>
      <c r="L436" s="281"/>
      <c r="M436" s="280"/>
      <c r="N436" s="281"/>
      <c r="O436" s="280"/>
      <c r="P436" s="281" t="str">
        <f t="shared" si="448"/>
        <v/>
      </c>
      <c r="Q436" s="280" t="str">
        <f t="shared" si="470"/>
        <v/>
      </c>
      <c r="R436" s="281" t="str">
        <f t="shared" si="449"/>
        <v/>
      </c>
      <c r="S436" s="280" t="str">
        <f t="shared" si="471"/>
        <v/>
      </c>
      <c r="T436" s="281" t="str">
        <f t="shared" si="450"/>
        <v/>
      </c>
      <c r="U436" s="280" t="str">
        <f t="shared" si="472"/>
        <v/>
      </c>
      <c r="V436" s="281" t="str">
        <f t="shared" si="451"/>
        <v/>
      </c>
      <c r="W436" s="280" t="str">
        <f t="shared" si="473"/>
        <v/>
      </c>
      <c r="X436" s="281" t="str">
        <f t="shared" si="452"/>
        <v/>
      </c>
      <c r="Y436" s="280" t="str">
        <f t="shared" si="474"/>
        <v/>
      </c>
      <c r="Z436" s="281" t="str">
        <f t="shared" si="453"/>
        <v/>
      </c>
      <c r="AA436" s="280" t="str">
        <f t="shared" si="475"/>
        <v/>
      </c>
      <c r="AB436" s="281" t="str">
        <f t="shared" si="454"/>
        <v/>
      </c>
      <c r="AC436" s="280" t="str">
        <f t="shared" si="476"/>
        <v/>
      </c>
      <c r="AD436" s="281" t="str">
        <f t="shared" si="455"/>
        <v/>
      </c>
      <c r="AE436" s="280" t="str">
        <f t="shared" si="477"/>
        <v/>
      </c>
      <c r="AF436" s="281" t="str">
        <f t="shared" si="456"/>
        <v/>
      </c>
      <c r="AG436" s="280" t="str">
        <f t="shared" si="478"/>
        <v/>
      </c>
      <c r="AH436" s="281" t="str">
        <f t="shared" si="457"/>
        <v/>
      </c>
      <c r="AI436" s="280" t="str">
        <f t="shared" si="479"/>
        <v/>
      </c>
      <c r="AJ436" s="281" t="str">
        <f t="shared" si="458"/>
        <v/>
      </c>
      <c r="AK436" s="280" t="str">
        <f t="shared" si="480"/>
        <v/>
      </c>
      <c r="AL436" s="281" t="str">
        <f t="shared" si="459"/>
        <v/>
      </c>
      <c r="AM436" s="280" t="str">
        <f t="shared" si="481"/>
        <v/>
      </c>
      <c r="AN436" s="281" t="str">
        <f t="shared" si="460"/>
        <v/>
      </c>
      <c r="AO436" s="280" t="str">
        <f t="shared" si="482"/>
        <v/>
      </c>
      <c r="AP436" s="281" t="str">
        <f t="shared" si="461"/>
        <v/>
      </c>
      <c r="AQ436" s="280" t="str">
        <f t="shared" si="483"/>
        <v/>
      </c>
      <c r="AR436" s="281" t="str">
        <f t="shared" si="462"/>
        <v/>
      </c>
      <c r="AS436" s="280" t="str">
        <f t="shared" si="484"/>
        <v/>
      </c>
      <c r="AT436" s="281" t="str">
        <f t="shared" si="463"/>
        <v/>
      </c>
      <c r="AU436" s="280" t="str">
        <f t="shared" si="485"/>
        <v/>
      </c>
      <c r="AV436" s="281" t="str">
        <f t="shared" si="464"/>
        <v/>
      </c>
      <c r="AW436" s="280" t="str">
        <f t="shared" si="486"/>
        <v/>
      </c>
      <c r="AX436" s="281" t="str">
        <f t="shared" si="465"/>
        <v/>
      </c>
      <c r="AY436" s="280" t="str">
        <f t="shared" si="487"/>
        <v/>
      </c>
      <c r="AZ436" s="281" t="str">
        <f t="shared" si="466"/>
        <v/>
      </c>
      <c r="BA436" s="280" t="str">
        <f t="shared" si="488"/>
        <v/>
      </c>
      <c r="BB436" s="281" t="str">
        <f t="shared" si="467"/>
        <v/>
      </c>
      <c r="BC436" s="280" t="str">
        <f t="shared" si="489"/>
        <v/>
      </c>
      <c r="BD436" s="281" t="str">
        <f t="shared" si="468"/>
        <v/>
      </c>
      <c r="BE436" s="280" t="str">
        <f t="shared" si="490"/>
        <v/>
      </c>
    </row>
    <row r="437" spans="1:57" ht="27.75" hidden="1" customHeight="1">
      <c r="A437" s="238">
        <f t="shared" si="469"/>
        <v>302</v>
      </c>
      <c r="B437" s="365"/>
      <c r="C437" s="364"/>
      <c r="D437" s="281"/>
      <c r="E437" s="280"/>
      <c r="F437" s="281"/>
      <c r="G437" s="280"/>
      <c r="H437" s="281"/>
      <c r="I437" s="280"/>
      <c r="J437" s="281"/>
      <c r="K437" s="280"/>
      <c r="L437" s="281"/>
      <c r="M437" s="280"/>
      <c r="N437" s="281"/>
      <c r="O437" s="280"/>
      <c r="P437" s="281" t="str">
        <f t="shared" si="448"/>
        <v/>
      </c>
      <c r="Q437" s="280" t="str">
        <f t="shared" si="470"/>
        <v/>
      </c>
      <c r="R437" s="281" t="str">
        <f t="shared" si="449"/>
        <v/>
      </c>
      <c r="S437" s="280" t="str">
        <f t="shared" si="471"/>
        <v/>
      </c>
      <c r="T437" s="281" t="str">
        <f t="shared" si="450"/>
        <v/>
      </c>
      <c r="U437" s="280" t="str">
        <f t="shared" si="472"/>
        <v/>
      </c>
      <c r="V437" s="281" t="str">
        <f t="shared" si="451"/>
        <v/>
      </c>
      <c r="W437" s="280" t="str">
        <f t="shared" si="473"/>
        <v/>
      </c>
      <c r="X437" s="281" t="str">
        <f t="shared" si="452"/>
        <v/>
      </c>
      <c r="Y437" s="280" t="str">
        <f t="shared" si="474"/>
        <v/>
      </c>
      <c r="Z437" s="281" t="str">
        <f t="shared" si="453"/>
        <v/>
      </c>
      <c r="AA437" s="280" t="str">
        <f t="shared" si="475"/>
        <v/>
      </c>
      <c r="AB437" s="281" t="str">
        <f t="shared" si="454"/>
        <v/>
      </c>
      <c r="AC437" s="280" t="str">
        <f t="shared" si="476"/>
        <v/>
      </c>
      <c r="AD437" s="281" t="str">
        <f t="shared" si="455"/>
        <v/>
      </c>
      <c r="AE437" s="280" t="str">
        <f t="shared" si="477"/>
        <v/>
      </c>
      <c r="AF437" s="281" t="str">
        <f t="shared" si="456"/>
        <v/>
      </c>
      <c r="AG437" s="280" t="str">
        <f t="shared" si="478"/>
        <v/>
      </c>
      <c r="AH437" s="281" t="str">
        <f t="shared" si="457"/>
        <v/>
      </c>
      <c r="AI437" s="280" t="str">
        <f t="shared" si="479"/>
        <v/>
      </c>
      <c r="AJ437" s="281" t="str">
        <f t="shared" si="458"/>
        <v/>
      </c>
      <c r="AK437" s="280" t="str">
        <f t="shared" si="480"/>
        <v/>
      </c>
      <c r="AL437" s="281" t="str">
        <f t="shared" si="459"/>
        <v/>
      </c>
      <c r="AM437" s="280" t="str">
        <f t="shared" si="481"/>
        <v/>
      </c>
      <c r="AN437" s="281" t="str">
        <f t="shared" si="460"/>
        <v/>
      </c>
      <c r="AO437" s="280" t="str">
        <f t="shared" si="482"/>
        <v/>
      </c>
      <c r="AP437" s="281" t="str">
        <f t="shared" si="461"/>
        <v/>
      </c>
      <c r="AQ437" s="280" t="str">
        <f t="shared" si="483"/>
        <v/>
      </c>
      <c r="AR437" s="281" t="str">
        <f t="shared" si="462"/>
        <v/>
      </c>
      <c r="AS437" s="280" t="str">
        <f t="shared" si="484"/>
        <v/>
      </c>
      <c r="AT437" s="281" t="str">
        <f t="shared" si="463"/>
        <v/>
      </c>
      <c r="AU437" s="280" t="str">
        <f t="shared" si="485"/>
        <v/>
      </c>
      <c r="AV437" s="281" t="str">
        <f t="shared" si="464"/>
        <v/>
      </c>
      <c r="AW437" s="280" t="str">
        <f t="shared" si="486"/>
        <v/>
      </c>
      <c r="AX437" s="281" t="str">
        <f t="shared" si="465"/>
        <v/>
      </c>
      <c r="AY437" s="280" t="str">
        <f t="shared" si="487"/>
        <v/>
      </c>
      <c r="AZ437" s="281" t="str">
        <f t="shared" si="466"/>
        <v/>
      </c>
      <c r="BA437" s="280" t="str">
        <f t="shared" si="488"/>
        <v/>
      </c>
      <c r="BB437" s="281" t="str">
        <f t="shared" si="467"/>
        <v/>
      </c>
      <c r="BC437" s="280" t="str">
        <f t="shared" si="489"/>
        <v/>
      </c>
      <c r="BD437" s="281" t="str">
        <f t="shared" si="468"/>
        <v/>
      </c>
      <c r="BE437" s="280" t="str">
        <f t="shared" si="490"/>
        <v/>
      </c>
    </row>
  </sheetData>
  <sheetProtection algorithmName="SHA-512" hashValue="MS9c3SLKMfH0OoZyOQ9rg7+3LGGldz6FRXo8Ic8o955OKUsGNxCOiWiqQEQJmN2ki41sfA7VpoilOVfey/E8jA==" saltValue="jh1eSKj9BVcp49KbGCZJDw==" spinCount="100000" sheet="1" objects="1" scenarios="1"/>
  <mergeCells count="165">
    <mergeCell ref="BF8:BG8"/>
    <mergeCell ref="BH8:BI8"/>
    <mergeCell ref="BF11:BG11"/>
    <mergeCell ref="BH11:BI11"/>
    <mergeCell ref="AV11:AW11"/>
    <mergeCell ref="AX11:AY11"/>
    <mergeCell ref="AZ11:BA11"/>
    <mergeCell ref="BJ7:BK7"/>
    <mergeCell ref="BJ8:BK8"/>
    <mergeCell ref="BJ9:BK9"/>
    <mergeCell ref="BJ10:BK10"/>
    <mergeCell ref="BJ11:BK11"/>
    <mergeCell ref="BF9:BG9"/>
    <mergeCell ref="BH9:BI9"/>
    <mergeCell ref="BF10:BG10"/>
    <mergeCell ref="BH10:BI10"/>
    <mergeCell ref="BF7:BG7"/>
    <mergeCell ref="BH7:BI7"/>
    <mergeCell ref="BB7:BC7"/>
    <mergeCell ref="BD7:BE7"/>
    <mergeCell ref="BB9:BC9"/>
    <mergeCell ref="BD9:BE9"/>
    <mergeCell ref="BB11:BC11"/>
    <mergeCell ref="BD11:BE11"/>
    <mergeCell ref="BB10:BC10"/>
    <mergeCell ref="BD10:BE10"/>
    <mergeCell ref="BB8:BC8"/>
    <mergeCell ref="BD8:BE8"/>
    <mergeCell ref="AN8:AO8"/>
    <mergeCell ref="AP8:AQ8"/>
    <mergeCell ref="AR8:AS8"/>
    <mergeCell ref="AT10:AU10"/>
    <mergeCell ref="AV10:AW10"/>
    <mergeCell ref="AX10:AY10"/>
    <mergeCell ref="AZ10:BA10"/>
    <mergeCell ref="AV7:AW7"/>
    <mergeCell ref="AX7:AY7"/>
    <mergeCell ref="AZ7:BA7"/>
    <mergeCell ref="AT8:AU8"/>
    <mergeCell ref="AV8:AW8"/>
    <mergeCell ref="AX8:AY8"/>
    <mergeCell ref="AZ8:BA8"/>
    <mergeCell ref="AF8:AG8"/>
    <mergeCell ref="AF9:AG9"/>
    <mergeCell ref="AV9:AW9"/>
    <mergeCell ref="AX9:AY9"/>
    <mergeCell ref="AZ9:BA9"/>
    <mergeCell ref="AF10:AG10"/>
    <mergeCell ref="AF11:AG11"/>
    <mergeCell ref="AL11:AM11"/>
    <mergeCell ref="AN11:AO11"/>
    <mergeCell ref="AP11:AQ11"/>
    <mergeCell ref="AR11:AS11"/>
    <mergeCell ref="AT7:AU7"/>
    <mergeCell ref="AT9:AU9"/>
    <mergeCell ref="AT11:AU11"/>
    <mergeCell ref="AL9:AM9"/>
    <mergeCell ref="AN9:AO9"/>
    <mergeCell ref="AP9:AQ9"/>
    <mergeCell ref="AR9:AS9"/>
    <mergeCell ref="AL10:AM10"/>
    <mergeCell ref="AN10:AO10"/>
    <mergeCell ref="AP10:AQ10"/>
    <mergeCell ref="AR10:AS10"/>
    <mergeCell ref="AL7:AM7"/>
    <mergeCell ref="AN7:AO7"/>
    <mergeCell ref="AP7:AQ7"/>
    <mergeCell ref="AR7:AS7"/>
    <mergeCell ref="AL8:AM8"/>
    <mergeCell ref="B13:G13"/>
    <mergeCell ref="B135:G135"/>
    <mergeCell ref="B10:C10"/>
    <mergeCell ref="X9:Y9"/>
    <mergeCell ref="Z9:AA9"/>
    <mergeCell ref="B11:C11"/>
    <mergeCell ref="D11:E11"/>
    <mergeCell ref="F11:G11"/>
    <mergeCell ref="H11:I11"/>
    <mergeCell ref="J11:K11"/>
    <mergeCell ref="L11:M11"/>
    <mergeCell ref="N11:O11"/>
    <mergeCell ref="P11:Q11"/>
    <mergeCell ref="R11:S11"/>
    <mergeCell ref="T11:U11"/>
    <mergeCell ref="X11:Y11"/>
    <mergeCell ref="Z11:AA11"/>
    <mergeCell ref="J10:K10"/>
    <mergeCell ref="B9:C9"/>
    <mergeCell ref="L10:M10"/>
    <mergeCell ref="N10:O10"/>
    <mergeCell ref="P10:Q10"/>
    <mergeCell ref="R10:S10"/>
    <mergeCell ref="T10:U10"/>
    <mergeCell ref="X10:Y10"/>
    <mergeCell ref="Z10:AA10"/>
    <mergeCell ref="AB10:AC10"/>
    <mergeCell ref="D9:E9"/>
    <mergeCell ref="R9:S9"/>
    <mergeCell ref="T9:U9"/>
    <mergeCell ref="D10:E10"/>
    <mergeCell ref="F10:G10"/>
    <mergeCell ref="L9:M9"/>
    <mergeCell ref="N9:O9"/>
    <mergeCell ref="P9:Q9"/>
    <mergeCell ref="F9:G9"/>
    <mergeCell ref="H9:I9"/>
    <mergeCell ref="J9:K9"/>
    <mergeCell ref="H10:I10"/>
    <mergeCell ref="Z7:AA7"/>
    <mergeCell ref="AB7:AC7"/>
    <mergeCell ref="AB11:AC11"/>
    <mergeCell ref="V9:W9"/>
    <mergeCell ref="AD11:AE11"/>
    <mergeCell ref="AJ11:AK11"/>
    <mergeCell ref="AJ9:AK9"/>
    <mergeCell ref="AJ10:AK10"/>
    <mergeCell ref="AD7:AE7"/>
    <mergeCell ref="AD8:AE8"/>
    <mergeCell ref="AJ8:AK8"/>
    <mergeCell ref="Z8:AA8"/>
    <mergeCell ref="AB8:AC8"/>
    <mergeCell ref="V10:W10"/>
    <mergeCell ref="V11:W11"/>
    <mergeCell ref="AB9:AC9"/>
    <mergeCell ref="AD9:AE9"/>
    <mergeCell ref="AD10:AE10"/>
    <mergeCell ref="AH7:AI7"/>
    <mergeCell ref="AH8:AI8"/>
    <mergeCell ref="AH9:AI9"/>
    <mergeCell ref="AH10:AI10"/>
    <mergeCell ref="AH11:AI11"/>
    <mergeCell ref="AF7:AG7"/>
    <mergeCell ref="V7:W7"/>
    <mergeCell ref="X7:Y7"/>
    <mergeCell ref="T8:U8"/>
    <mergeCell ref="V8:W8"/>
    <mergeCell ref="X8:Y8"/>
    <mergeCell ref="R8:S8"/>
    <mergeCell ref="B3:C3"/>
    <mergeCell ref="B1:AK1"/>
    <mergeCell ref="F5:G5"/>
    <mergeCell ref="F4:G4"/>
    <mergeCell ref="H4:I4"/>
    <mergeCell ref="H5:I5"/>
    <mergeCell ref="F3:I3"/>
    <mergeCell ref="L3:N3"/>
    <mergeCell ref="L4:N5"/>
    <mergeCell ref="B7:B8"/>
    <mergeCell ref="R7:S7"/>
    <mergeCell ref="H7:I7"/>
    <mergeCell ref="J7:K7"/>
    <mergeCell ref="L7:M7"/>
    <mergeCell ref="N7:O7"/>
    <mergeCell ref="P7:Q7"/>
    <mergeCell ref="F8:G8"/>
    <mergeCell ref="AJ7:AK7"/>
    <mergeCell ref="F7:G7"/>
    <mergeCell ref="D8:E8"/>
    <mergeCell ref="D7:E7"/>
    <mergeCell ref="H8:I8"/>
    <mergeCell ref="J8:K8"/>
    <mergeCell ref="L8:M8"/>
    <mergeCell ref="N8:O8"/>
    <mergeCell ref="P8:Q8"/>
    <mergeCell ref="T7:U7"/>
  </mergeCells>
  <printOptions horizontalCentered="1"/>
  <pageMargins left="0.39370078740157483" right="0.19685039370078741" top="0.39370078740157483" bottom="0.19685039370078741" header="0.31496062992125984" footer="0.31496062992125984"/>
  <pageSetup scale="85" orientation="landscape"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U53"/>
  <sheetViews>
    <sheetView showGridLines="0" zoomScale="70" zoomScaleNormal="70" workbookViewId="0">
      <selection activeCell="K19" sqref="K19"/>
    </sheetView>
  </sheetViews>
  <sheetFormatPr baseColWidth="10" defaultColWidth="11.42578125" defaultRowHeight="15.75"/>
  <cols>
    <col min="1" max="1" width="4.42578125" style="380" customWidth="1"/>
    <col min="2" max="2" width="6.140625" style="380" customWidth="1"/>
    <col min="3" max="3" width="17" style="380" customWidth="1"/>
    <col min="4" max="4" width="22.7109375" style="380" customWidth="1"/>
    <col min="5" max="5" width="5.5703125" style="380" customWidth="1"/>
    <col min="6" max="6" width="15.140625" style="380" customWidth="1"/>
    <col min="7" max="7" width="17" style="380" customWidth="1"/>
    <col min="8" max="8" width="8.5703125" style="380" bestFit="1" customWidth="1"/>
    <col min="9" max="9" width="13.140625" style="380" customWidth="1"/>
    <col min="10" max="10" width="11.5703125" style="380" customWidth="1"/>
    <col min="11" max="11" width="11.140625" style="380" customWidth="1"/>
    <col min="12" max="12" width="12.28515625" style="380" customWidth="1"/>
    <col min="13" max="13" width="10.140625" style="380" customWidth="1"/>
    <col min="14" max="14" width="13.85546875" style="380" customWidth="1"/>
    <col min="15" max="15" width="18.85546875" style="380" customWidth="1"/>
    <col min="16" max="16" width="34.7109375" style="380" customWidth="1"/>
    <col min="17" max="17" width="44.28515625" style="380" customWidth="1"/>
    <col min="18" max="18" width="13.7109375" style="379" customWidth="1"/>
    <col min="19" max="19" width="8.28515625" style="379" customWidth="1"/>
    <col min="20" max="21" width="13.7109375" style="380" hidden="1" customWidth="1"/>
    <col min="22" max="22" width="11.42578125" style="380" customWidth="1"/>
    <col min="23" max="16384" width="11.42578125" style="380"/>
  </cols>
  <sheetData>
    <row r="2" spans="2:21" ht="25.5" customHeight="1">
      <c r="B2" s="899" t="str">
        <f>+'1_ENTREGA'!A1</f>
        <v>UNIVERSIDAD DE ANTIOQUIA</v>
      </c>
      <c r="C2" s="900"/>
      <c r="D2" s="900"/>
      <c r="E2" s="900"/>
      <c r="F2" s="900"/>
      <c r="G2" s="900"/>
      <c r="H2" s="900"/>
      <c r="I2" s="900"/>
      <c r="J2" s="900"/>
      <c r="K2" s="900"/>
      <c r="L2" s="900"/>
      <c r="M2" s="900"/>
      <c r="N2" s="900"/>
      <c r="O2" s="900"/>
      <c r="P2" s="900"/>
      <c r="Q2" s="901"/>
    </row>
    <row r="3" spans="2:21" ht="48" customHeight="1">
      <c r="B3" s="902" t="str">
        <f>+'1_ENTREGA'!A2</f>
        <v>Invitación Pública N° VA-031-2021</v>
      </c>
      <c r="C3" s="903"/>
      <c r="D3" s="903"/>
      <c r="E3" s="903"/>
      <c r="F3" s="903"/>
      <c r="G3" s="903"/>
      <c r="H3" s="903"/>
      <c r="I3" s="903"/>
      <c r="J3" s="903"/>
      <c r="K3" s="903"/>
      <c r="L3" s="903"/>
      <c r="M3" s="903"/>
      <c r="N3" s="903"/>
      <c r="O3" s="903"/>
      <c r="P3" s="903"/>
      <c r="Q3" s="904"/>
    </row>
    <row r="4" spans="2:21" ht="90.75" customHeight="1">
      <c r="B4" s="902" t="str">
        <f>+'1_ENTREGA'!A4</f>
        <v>Prestación del servicio de mantenimiento preventivo y correctivo, reformas y ampliaciones para: redes de abasto, redes de aguas residuales, redes de aguas lluvias, en unidades sanitarias públicas y privadas, camerinos, laboratorios, clínicas, hospitales y locales comerciales (bajantes de aguas lluvias y aguas residuales, aparatos: sanitarios, orinales, lavamanos, lava escobas, pozuelos, bebederos, duchas y griferías), incluyendo insumos y repuestos nuevos y originales(menores) y mano de obra calificada, en todas las sedes donde la Universidad de Antioquia tiene presencia (área de la salud, las casas de prado, las sedes del centro de la ciudad, la sede de Posgrados; las sedes Regionales y Seccionales y las haciendas ubicadas en los municipios de Antioquia y la sede de Bogotá.) y aquellas que se integren a la institución durante el desarrollo del contrato Ver Especificaciones Técnicas.  (Ver anexo 1).</v>
      </c>
      <c r="C4" s="903"/>
      <c r="D4" s="903"/>
      <c r="E4" s="903"/>
      <c r="F4" s="903"/>
      <c r="G4" s="903"/>
      <c r="H4" s="903"/>
      <c r="I4" s="903"/>
      <c r="J4" s="903"/>
      <c r="K4" s="903"/>
      <c r="L4" s="903"/>
      <c r="M4" s="903"/>
      <c r="N4" s="903"/>
      <c r="O4" s="903"/>
      <c r="P4" s="903"/>
      <c r="Q4" s="904"/>
    </row>
    <row r="5" spans="2:21" ht="26.25" customHeight="1">
      <c r="B5" s="905" t="s">
        <v>153</v>
      </c>
      <c r="C5" s="906"/>
      <c r="D5" s="906"/>
      <c r="E5" s="906"/>
      <c r="F5" s="906"/>
      <c r="G5" s="906"/>
      <c r="H5" s="906"/>
      <c r="I5" s="906"/>
      <c r="J5" s="906"/>
      <c r="K5" s="906"/>
      <c r="L5" s="906"/>
      <c r="M5" s="906"/>
      <c r="N5" s="906"/>
      <c r="O5" s="906"/>
      <c r="P5" s="906"/>
      <c r="Q5" s="907"/>
    </row>
    <row r="6" spans="2:21" ht="16.5" thickBot="1">
      <c r="B6" s="381"/>
      <c r="C6" s="381"/>
      <c r="D6" s="381"/>
      <c r="E6" s="381"/>
      <c r="F6" s="381"/>
      <c r="G6" s="381"/>
      <c r="H6" s="381"/>
      <c r="I6" s="381"/>
      <c r="J6" s="381"/>
      <c r="K6" s="381"/>
      <c r="L6" s="381"/>
      <c r="M6" s="381"/>
      <c r="N6" s="381"/>
      <c r="O6" s="381"/>
      <c r="P6" s="381"/>
    </row>
    <row r="7" spans="2:21" ht="18" customHeight="1" thickBot="1">
      <c r="B7" s="908" t="s">
        <v>27</v>
      </c>
      <c r="C7" s="908"/>
      <c r="D7" s="271">
        <v>3766.94</v>
      </c>
      <c r="E7" s="908" t="s">
        <v>55</v>
      </c>
      <c r="F7" s="908"/>
      <c r="G7" s="908"/>
      <c r="H7" s="909" t="s">
        <v>43</v>
      </c>
      <c r="I7" s="909"/>
      <c r="J7" s="909"/>
      <c r="K7" s="909"/>
      <c r="L7" s="909"/>
      <c r="M7" s="381"/>
      <c r="N7" s="381"/>
      <c r="O7" s="382" t="s">
        <v>26</v>
      </c>
      <c r="P7" s="383">
        <f>+'5.2.1. EXPERIENCIA GRAL'!N6</f>
        <v>889819366</v>
      </c>
    </row>
    <row r="8" spans="2:21" ht="20.25" customHeight="1" thickBot="1">
      <c r="B8" s="888" t="s">
        <v>41</v>
      </c>
      <c r="C8" s="888"/>
      <c r="D8" s="272">
        <v>44489</v>
      </c>
      <c r="E8" s="273">
        <v>1</v>
      </c>
      <c r="F8" s="910" t="s">
        <v>73</v>
      </c>
      <c r="G8" s="910"/>
      <c r="H8" s="384">
        <f>IF(($D$7-TRUNC($D$7))&lt;=0.5,2,1)</f>
        <v>1</v>
      </c>
      <c r="I8" s="911" t="str">
        <f>IF(H8=3,VLOOKUP(H8,$E$8:$F$9,2,FALSE),IF(H8=2,VLOOKUP(H8,$E$8:$F$9,2,FALSE),IF(H8=1,VLOOKUP(H8,$E$8:$F$9,2,FALSE),"NINGUNO")))</f>
        <v>Desviación estándar</v>
      </c>
      <c r="J8" s="911"/>
      <c r="K8" s="912">
        <f ca="1">IF($I$8="Media aritmética",ROUND(SUM(G15:G20)/P8,2),ROUND(_xlfn.STDEV.P(G15:G20),2))</f>
        <v>5505659.79</v>
      </c>
      <c r="L8" s="912"/>
      <c r="M8" s="381"/>
      <c r="N8" s="381"/>
      <c r="O8" s="385" t="s">
        <v>54</v>
      </c>
      <c r="P8" s="386">
        <f ca="1">COUNT(G15:G20)</f>
        <v>5</v>
      </c>
    </row>
    <row r="9" spans="2:21" ht="36.75" customHeight="1" thickBot="1">
      <c r="B9" s="888" t="s">
        <v>299</v>
      </c>
      <c r="C9" s="888"/>
      <c r="D9" s="274">
        <v>889819366</v>
      </c>
      <c r="E9" s="273">
        <v>2</v>
      </c>
      <c r="F9" s="910" t="s">
        <v>53</v>
      </c>
      <c r="G9" s="910"/>
      <c r="H9" s="381"/>
      <c r="I9" s="381"/>
      <c r="J9" s="381"/>
      <c r="K9" s="381"/>
      <c r="L9" s="381"/>
      <c r="M9" s="381"/>
      <c r="N9" s="387"/>
      <c r="O9" s="381"/>
      <c r="P9" s="381"/>
    </row>
    <row r="10" spans="2:21" ht="36.75" customHeight="1" thickBot="1">
      <c r="B10" s="888" t="s">
        <v>414</v>
      </c>
      <c r="C10" s="888"/>
      <c r="D10" s="274">
        <v>872022979</v>
      </c>
      <c r="E10" s="480"/>
      <c r="F10" s="481"/>
      <c r="G10" s="481"/>
      <c r="H10" s="381"/>
      <c r="I10" s="381"/>
      <c r="J10" s="381"/>
      <c r="K10" s="381"/>
      <c r="L10" s="381"/>
      <c r="M10" s="381"/>
      <c r="N10" s="387"/>
      <c r="O10" s="381"/>
      <c r="P10" s="381"/>
    </row>
    <row r="11" spans="2:21" ht="21" customHeight="1" thickBot="1">
      <c r="B11" s="888" t="s">
        <v>106</v>
      </c>
      <c r="C11" s="888"/>
      <c r="D11" s="275">
        <v>0.34660000000000002</v>
      </c>
      <c r="E11" s="381"/>
      <c r="F11" s="381"/>
      <c r="G11" s="381"/>
      <c r="H11" s="381"/>
      <c r="I11" s="381"/>
      <c r="J11" s="381"/>
      <c r="K11" s="381"/>
      <c r="L11" s="381"/>
      <c r="M11" s="381"/>
      <c r="N11" s="381"/>
      <c r="O11" s="381"/>
      <c r="P11" s="381"/>
    </row>
    <row r="12" spans="2:21" ht="28.5" customHeight="1">
      <c r="B12" s="381"/>
      <c r="C12" s="381"/>
      <c r="D12" s="388"/>
      <c r="E12" s="381"/>
      <c r="F12" s="381"/>
      <c r="G12" s="381" t="b">
        <f ca="1">+G15&gt;=K8*100</f>
        <v>1</v>
      </c>
      <c r="I12" s="893" t="s">
        <v>67</v>
      </c>
      <c r="J12" s="894"/>
      <c r="K12" s="894"/>
      <c r="L12" s="895"/>
      <c r="M12" s="389" t="s">
        <v>2</v>
      </c>
      <c r="N12" s="381"/>
    </row>
    <row r="13" spans="2:21" ht="18" customHeight="1">
      <c r="B13" s="390"/>
      <c r="C13" s="387"/>
      <c r="D13" s="390"/>
      <c r="E13" s="387"/>
      <c r="F13" s="391" t="s">
        <v>49</v>
      </c>
      <c r="G13" s="387"/>
      <c r="I13" s="276">
        <v>100</v>
      </c>
      <c r="J13" s="276">
        <v>120</v>
      </c>
      <c r="K13" s="276">
        <f>200-J13</f>
        <v>80</v>
      </c>
      <c r="L13" s="276">
        <v>100</v>
      </c>
      <c r="M13" s="389">
        <f>+SUM(I13:L13)</f>
        <v>400</v>
      </c>
      <c r="N13" s="381"/>
    </row>
    <row r="14" spans="2:21" ht="47.25" customHeight="1">
      <c r="B14" s="392" t="s">
        <v>29</v>
      </c>
      <c r="C14" s="893" t="s">
        <v>30</v>
      </c>
      <c r="D14" s="894"/>
      <c r="E14" s="895"/>
      <c r="F14" s="393" t="s">
        <v>50</v>
      </c>
      <c r="G14" s="392" t="s">
        <v>334</v>
      </c>
      <c r="H14" s="392" t="s">
        <v>112</v>
      </c>
      <c r="I14" s="394" t="s">
        <v>42</v>
      </c>
      <c r="J14" s="394" t="s">
        <v>68</v>
      </c>
      <c r="K14" s="394" t="s">
        <v>69</v>
      </c>
      <c r="L14" s="394" t="s">
        <v>151</v>
      </c>
      <c r="M14" s="395" t="s">
        <v>46</v>
      </c>
      <c r="N14" s="395" t="s">
        <v>152</v>
      </c>
      <c r="O14" s="893" t="s">
        <v>33</v>
      </c>
      <c r="P14" s="894"/>
      <c r="Q14" s="895"/>
      <c r="T14" s="889" t="s">
        <v>28</v>
      </c>
      <c r="U14" s="889"/>
    </row>
    <row r="15" spans="2:21" s="403" customFormat="1" ht="133.5" customHeight="1">
      <c r="B15" s="396">
        <f>+IF('1_ENTREGA'!A8="","",'1_ENTREGA'!A8)</f>
        <v>1</v>
      </c>
      <c r="C15" s="890" t="str">
        <f>IF(B15="","",VLOOKUP(B15,LISTA_OFERENTES,2,FALSE))</f>
        <v>Daniel José Nieves Vergara</v>
      </c>
      <c r="D15" s="891"/>
      <c r="E15" s="892"/>
      <c r="F15" s="397" t="str">
        <f t="shared" ref="F15:F44" si="0">IFERROR(IF(VLOOKUP(B15,ESTATUS,7,FALSE)=0," ",VLOOKUP(B15,ESTATUS,7,FALSE))," ")</f>
        <v>NH</v>
      </c>
      <c r="G15" s="398" t="str">
        <f t="shared" ref="G15:G44" si="1">IF(OR(F15="NH",F15=""),"",IF(VLOOKUP(B15,COSTO_D,2,FALSE)&gt;$D$9,"REVISAR",ROUND(VLOOKUP(B15,COSTO_D,2,FALSE),0)))</f>
        <v/>
      </c>
      <c r="H15" s="399" t="str">
        <f t="shared" ref="H15:H20" si="2">IF(OR(F15="NH",F15=""),"",IF(VLOOKUP(B15,AU,2,FALSE)&gt;$D$11,"REVISAR",VLOOKUP(B15,AU,2,FALSE)))</f>
        <v/>
      </c>
      <c r="I15" s="400" t="str">
        <f>IF(G15="","",IF($I$8="Media aritmética",(G15&lt;=$K$8)*100+(G15&gt;$K$8)*0,IF(AND((AVERAGE($G$15:$G$20)-$K$8/2&lt;=G15),(G15&lt;=(AVERAGE($G$15:$G$20)+$K$8/2))),100,0)))</f>
        <v/>
      </c>
      <c r="J15" s="400" t="str">
        <f>+IF(F15="H",HLOOKUP(B15,'Cálculo Pt2'!$D$7:$BK$11,3,FALSE),"")</f>
        <v/>
      </c>
      <c r="K15" s="400" t="str">
        <f>+IF(F15="H",HLOOKUP(B15,'Cálculo Pt2'!$D$7:$BK$11,4,FALSE),"")</f>
        <v/>
      </c>
      <c r="L15" s="400" t="str">
        <f>IF(F15="H",($L$13*(MIN($H$15:$H$20)/H15))," ")</f>
        <v xml:space="preserve"> </v>
      </c>
      <c r="M15" s="401"/>
      <c r="N15" s="402" t="str">
        <f t="shared" ref="N15:N20" si="3">IFERROR(IF(OR(F15=" ",F15="NH")," ",VLOOKUP(M15,ORDEN,2,FALSE))," ")</f>
        <v xml:space="preserve"> </v>
      </c>
      <c r="O15" s="896" t="str">
        <f>+RESUMEN!I5</f>
        <v>El proponente no subsanó el requerimiento de experiencia y el juridico, no cumple con el requisito del costo total mínimo, teniendo como causales de rechazo: 
14.7. Cuando el valor de la propuesta supera el presupuesto oficial o supere los valores límites establecidos en 12.2. Fase 2. Evaluación económica, para Pt1.
14.11. Cuando el Proponente, habiendo sido requerido por la UdeA. para aportar  documentos, suministrar información o hacer aclaraciones conforme a lo establecido en esta Invitación, no los allegue dentro del término fijado para el efecto en la respectiva comunicación, o que habiéndolos aportado no estén conformes con lo exigido en la comunicación.</v>
      </c>
      <c r="P15" s="897"/>
      <c r="Q15" s="898"/>
      <c r="T15" s="436">
        <f ca="1">IFERROR(LARGE($M$15:$M$20,U15)," ")</f>
        <v>271.35353535353534</v>
      </c>
      <c r="U15" s="404">
        <v>1</v>
      </c>
    </row>
    <row r="16" spans="2:21" s="403" customFormat="1" ht="15.75" customHeight="1">
      <c r="B16" s="396">
        <f>+IF('1_ENTREGA'!A9="","",'1_ENTREGA'!A9)</f>
        <v>2</v>
      </c>
      <c r="C16" s="890" t="str">
        <f t="shared" ref="C16:C30" si="4">IF(B16="","",VLOOKUP(B16,LISTA_OFERENTES,2,FALSE))</f>
        <v>CONDEIN SAS</v>
      </c>
      <c r="D16" s="891"/>
      <c r="E16" s="892"/>
      <c r="F16" s="397" t="str">
        <f t="shared" si="0"/>
        <v>H</v>
      </c>
      <c r="G16" s="398">
        <f t="shared" ca="1" si="1"/>
        <v>877781214</v>
      </c>
      <c r="H16" s="399">
        <f t="shared" ca="1" si="2"/>
        <v>0.33</v>
      </c>
      <c r="I16" s="400">
        <f t="shared" ref="I16:I20" ca="1" si="5">IF(G16="","",IF($I$8="Media aritmética",(G16&lt;=$K$8)*100+(G16&gt;$K$8)*0,IF(AND((AVERAGE($G$15:$G$20)-$K$8/2&lt;=G16),(G16&lt;=(AVERAGE($G$15:$G$20)+$K$8/2))),100,0)))</f>
        <v>100</v>
      </c>
      <c r="J16" s="400">
        <f>+IF(F16="H",HLOOKUP(B16,'Cálculo Pt2'!$D$7:$BK$11,3,FALSE),"")</f>
        <v>96</v>
      </c>
      <c r="K16" s="400">
        <f>+IF(F16="H",HLOOKUP(B16,'Cálculo Pt2'!$D$7:$BK$11,4,FALSE),"")</f>
        <v>17.777777777777779</v>
      </c>
      <c r="L16" s="400">
        <f t="shared" ref="L16:L20" ca="1" si="6">IF(F16="H",($L$13*(MIN($H$15:$H$20)/H16))," ")</f>
        <v>57.575757575757571</v>
      </c>
      <c r="M16" s="401">
        <f t="shared" ref="M16:M20" ca="1" si="7">SUM(I16:L16)</f>
        <v>271.35353535353534</v>
      </c>
      <c r="N16" s="402">
        <f t="shared" ca="1" si="3"/>
        <v>1</v>
      </c>
      <c r="O16" s="896" t="str">
        <f>+RESUMEN!I6</f>
        <v>Cumple con los requisitos habilitantes</v>
      </c>
      <c r="P16" s="897"/>
      <c r="Q16" s="898"/>
      <c r="T16" s="436">
        <f t="shared" ref="T16:T44" ca="1" si="8">IFERROR(LARGE($M$15:$M$20,U16)," ")</f>
        <v>183.55555555555554</v>
      </c>
      <c r="U16" s="404">
        <v>2</v>
      </c>
    </row>
    <row r="17" spans="2:21" s="403" customFormat="1">
      <c r="B17" s="396">
        <f>+IF('1_ENTREGA'!A10="","",'1_ENTREGA'!A10)</f>
        <v>3</v>
      </c>
      <c r="C17" s="890" t="str">
        <f t="shared" si="4"/>
        <v>INGAP S.A.S</v>
      </c>
      <c r="D17" s="891"/>
      <c r="E17" s="892"/>
      <c r="F17" s="397" t="str">
        <f t="shared" si="0"/>
        <v>H</v>
      </c>
      <c r="G17" s="398">
        <f t="shared" ca="1" si="1"/>
        <v>889404027</v>
      </c>
      <c r="H17" s="399">
        <f t="shared" ca="1" si="2"/>
        <v>0.29499999999999998</v>
      </c>
      <c r="I17" s="400">
        <f t="shared" ca="1" si="5"/>
        <v>0</v>
      </c>
      <c r="J17" s="400">
        <f>+IF(F17="H",HLOOKUP(B17,'Cálculo Pt2'!$D$7:$BK$11,3,FALSE),"")</f>
        <v>96</v>
      </c>
      <c r="K17" s="400">
        <f>+IF(F17="H",HLOOKUP(B17,'Cálculo Pt2'!$D$7:$BK$11,4,FALSE),"")</f>
        <v>17.777777777777779</v>
      </c>
      <c r="L17" s="400">
        <f t="shared" ca="1" si="6"/>
        <v>64.406779661016955</v>
      </c>
      <c r="M17" s="401">
        <f t="shared" ca="1" si="7"/>
        <v>178.18455743879474</v>
      </c>
      <c r="N17" s="402">
        <f t="shared" ca="1" si="3"/>
        <v>3</v>
      </c>
      <c r="O17" s="896" t="str">
        <f>+RESUMEN!I7</f>
        <v>Cumple con los requisitos habilitantes</v>
      </c>
      <c r="P17" s="897"/>
      <c r="Q17" s="898"/>
      <c r="T17" s="436">
        <f t="shared" ca="1" si="8"/>
        <v>178.18455743879474</v>
      </c>
      <c r="U17" s="404">
        <v>3</v>
      </c>
    </row>
    <row r="18" spans="2:21" s="403" customFormat="1">
      <c r="B18" s="396">
        <f>+IF('1_ENTREGA'!A11="","",'1_ENTREGA'!A11)</f>
        <v>4</v>
      </c>
      <c r="C18" s="890" t="str">
        <f t="shared" si="4"/>
        <v>ENETEL S.A.S</v>
      </c>
      <c r="D18" s="891"/>
      <c r="E18" s="892"/>
      <c r="F18" s="397" t="str">
        <f t="shared" si="0"/>
        <v>H</v>
      </c>
      <c r="G18" s="398">
        <f t="shared" ca="1" si="1"/>
        <v>877933953</v>
      </c>
      <c r="H18" s="399">
        <f t="shared" ca="1" si="2"/>
        <v>0.28000000000000003</v>
      </c>
      <c r="I18" s="400">
        <f t="shared" ca="1" si="5"/>
        <v>100</v>
      </c>
      <c r="J18" s="400">
        <f>+IF(F18="H",HLOOKUP(B18,'Cálculo Pt2'!$D$7:$BK$11,3,FALSE),"")</f>
        <v>0</v>
      </c>
      <c r="K18" s="400">
        <f>+IF(F18="H",HLOOKUP(B18,'Cálculo Pt2'!$D$7:$BK$11,4,FALSE),"")</f>
        <v>0</v>
      </c>
      <c r="L18" s="400">
        <f t="shared" ca="1" si="6"/>
        <v>67.857142857142847</v>
      </c>
      <c r="M18" s="401">
        <f t="shared" ca="1" si="7"/>
        <v>167.85714285714283</v>
      </c>
      <c r="N18" s="402">
        <f t="shared" ca="1" si="3"/>
        <v>4</v>
      </c>
      <c r="O18" s="896" t="str">
        <f>+RESUMEN!I8</f>
        <v>Cumple con los requisitos habilitantes</v>
      </c>
      <c r="P18" s="897"/>
      <c r="Q18" s="898"/>
      <c r="T18" s="436">
        <f t="shared" ca="1" si="8"/>
        <v>167.85714285714283</v>
      </c>
      <c r="U18" s="404">
        <v>4</v>
      </c>
    </row>
    <row r="19" spans="2:21" s="403" customFormat="1" ht="15.75" customHeight="1">
      <c r="B19" s="396">
        <f>+IF('1_ENTREGA'!A12="","",'1_ENTREGA'!A12)</f>
        <v>5</v>
      </c>
      <c r="C19" s="890" t="str">
        <f t="shared" si="4"/>
        <v>Viacol Ingenieros Contratistas</v>
      </c>
      <c r="D19" s="891"/>
      <c r="E19" s="892"/>
      <c r="F19" s="397" t="str">
        <f t="shared" si="0"/>
        <v>H</v>
      </c>
      <c r="G19" s="398">
        <f t="shared" ca="1" si="1"/>
        <v>875239906</v>
      </c>
      <c r="H19" s="399">
        <f t="shared" ca="1" si="2"/>
        <v>0.33</v>
      </c>
      <c r="I19" s="400">
        <f t="shared" ca="1" si="5"/>
        <v>0</v>
      </c>
      <c r="J19" s="400">
        <f>+IF(F19="H",HLOOKUP(B19,'Cálculo Pt2'!$D$7:$BK$11,3,FALSE),"")</f>
        <v>24</v>
      </c>
      <c r="K19" s="400">
        <f>+IF(F19="H",HLOOKUP(B19,'Cálculo Pt2'!$D$7:$BK$11,4,FALSE),"")</f>
        <v>8.8888888888888893</v>
      </c>
      <c r="L19" s="400">
        <f t="shared" ca="1" si="6"/>
        <v>57.575757575757571</v>
      </c>
      <c r="M19" s="401">
        <f t="shared" ca="1" si="7"/>
        <v>90.464646464646449</v>
      </c>
      <c r="N19" s="402">
        <f t="shared" ca="1" si="3"/>
        <v>5</v>
      </c>
      <c r="O19" s="896" t="str">
        <f>+RESUMEN!I9</f>
        <v>Cumple con los requisitos habilitantes</v>
      </c>
      <c r="P19" s="897"/>
      <c r="Q19" s="898"/>
      <c r="T19" s="436">
        <f t="shared" ca="1" si="8"/>
        <v>90.464646464646449</v>
      </c>
      <c r="U19" s="404">
        <v>5</v>
      </c>
    </row>
    <row r="20" spans="2:21" s="403" customFormat="1" ht="25.5" customHeight="1">
      <c r="B20" s="396">
        <f>+IF('1_ENTREGA'!A13="","",'1_ENTREGA'!A13)</f>
        <v>6</v>
      </c>
      <c r="C20" s="890" t="str">
        <f t="shared" si="4"/>
        <v>WORLDTEK SAS</v>
      </c>
      <c r="D20" s="891"/>
      <c r="E20" s="892"/>
      <c r="F20" s="397" t="str">
        <f t="shared" si="0"/>
        <v>H</v>
      </c>
      <c r="G20" s="398">
        <f t="shared" ca="1" si="1"/>
        <v>873833987</v>
      </c>
      <c r="H20" s="399">
        <f t="shared" ca="1" si="2"/>
        <v>0.19</v>
      </c>
      <c r="I20" s="400">
        <f t="shared" ca="1" si="5"/>
        <v>0</v>
      </c>
      <c r="J20" s="400">
        <f>+IF(F20="H",HLOOKUP(B20,'Cálculo Pt2'!$D$7:$BK$11,3,FALSE),"")</f>
        <v>48</v>
      </c>
      <c r="K20" s="400">
        <f>+IF(F20="H",HLOOKUP(B20,'Cálculo Pt2'!$D$7:$BK$11,4,FALSE),"")</f>
        <v>35.555555555555557</v>
      </c>
      <c r="L20" s="400">
        <f t="shared" ca="1" si="6"/>
        <v>100</v>
      </c>
      <c r="M20" s="401">
        <f t="shared" ca="1" si="7"/>
        <v>183.55555555555554</v>
      </c>
      <c r="N20" s="402">
        <f t="shared" ca="1" si="3"/>
        <v>2</v>
      </c>
      <c r="O20" s="896" t="str">
        <f>+RESUMEN!I10</f>
        <v>Cumple con los requisitos habilitantes</v>
      </c>
      <c r="P20" s="897"/>
      <c r="Q20" s="898"/>
      <c r="T20" s="436" t="str">
        <f t="shared" ca="1" si="8"/>
        <v xml:space="preserve"> </v>
      </c>
      <c r="U20" s="404">
        <v>6</v>
      </c>
    </row>
    <row r="21" spans="2:21" s="403" customFormat="1" hidden="1">
      <c r="B21" s="396">
        <f>+IF('1_ENTREGA'!A14="","",'1_ENTREGA'!A14)</f>
        <v>7</v>
      </c>
      <c r="C21" s="890" t="str">
        <f t="shared" si="4"/>
        <v>O7</v>
      </c>
      <c r="D21" s="891"/>
      <c r="E21" s="892"/>
      <c r="F21" s="397" t="str">
        <f t="shared" si="0"/>
        <v xml:space="preserve"> </v>
      </c>
      <c r="G21" s="398" t="e">
        <f t="shared" si="1"/>
        <v>#N/A</v>
      </c>
      <c r="H21" s="399" t="e">
        <f t="shared" ref="H21:H44" si="9">IF(OR(F21="NH",F21=""),"",IF(VLOOKUP(B21,AU,2,FALSE)&gt;$D$11,"REVISAR",VLOOKUP(B21,AU,2,FALSE)))</f>
        <v>#N/A</v>
      </c>
      <c r="I21" s="400" t="e">
        <f t="shared" ref="I21:I44" si="10">IF(G21="","",IF($I$8="Media aritmética",(G21&lt;=$K$8)*100+(G21&gt;$K$8)*0,IF(AND((AVERAGE($G$15:$G$20)-$K$8/2&lt;=G21),(G21&lt;=(AVERAGE($G$15:$G$20)+$K$8/2))),100,0)))</f>
        <v>#N/A</v>
      </c>
      <c r="J21" s="400" t="str">
        <f>+IF(F21="H",HLOOKUP(B21,'Cálculo Pt2'!$D$7:$BK$11,3,FALSE),"")</f>
        <v/>
      </c>
      <c r="K21" s="400" t="str">
        <f>+IF(F21="H",HLOOKUP(B21,'Cálculo Pt2'!$D$7:$BK$11,4,FALSE),"")</f>
        <v/>
      </c>
      <c r="L21" s="400" t="str">
        <f t="shared" ref="L21:L44" si="11">IF(F21="H",($L$13*(MIN($H$15:$H$20)/H21))," ")</f>
        <v xml:space="preserve"> </v>
      </c>
      <c r="M21" s="401" t="e">
        <f t="shared" ref="M21:M44" si="12">IF(OR(F21="",F21="NH"),"",SUM(I21:L21))</f>
        <v>#N/A</v>
      </c>
      <c r="N21" s="402" t="str">
        <f t="shared" ref="N21:N44" si="13">IFERROR(IF(OR(F21=" ",F20="NH")," ",VLOOKUP(M21,ORDEN,2,FALSE))," ")</f>
        <v xml:space="preserve"> </v>
      </c>
      <c r="O21" s="913"/>
      <c r="P21" s="914"/>
      <c r="Q21" s="915"/>
      <c r="T21" s="436" t="str">
        <f t="shared" ca="1" si="8"/>
        <v xml:space="preserve"> </v>
      </c>
      <c r="U21" s="404">
        <v>7</v>
      </c>
    </row>
    <row r="22" spans="2:21" s="403" customFormat="1" hidden="1">
      <c r="B22" s="396">
        <f>+IF('1_ENTREGA'!A15="","",'1_ENTREGA'!A15)</f>
        <v>8</v>
      </c>
      <c r="C22" s="890" t="str">
        <f t="shared" si="4"/>
        <v>O8</v>
      </c>
      <c r="D22" s="891"/>
      <c r="E22" s="892"/>
      <c r="F22" s="397" t="str">
        <f t="shared" si="0"/>
        <v xml:space="preserve"> </v>
      </c>
      <c r="G22" s="398" t="e">
        <f t="shared" si="1"/>
        <v>#N/A</v>
      </c>
      <c r="H22" s="399" t="e">
        <f t="shared" si="9"/>
        <v>#N/A</v>
      </c>
      <c r="I22" s="400" t="e">
        <f t="shared" si="10"/>
        <v>#N/A</v>
      </c>
      <c r="J22" s="400" t="str">
        <f>+IF(F22="H",HLOOKUP(B22,'Cálculo Pt2'!$D$7:$BK$11,3,FALSE),"")</f>
        <v/>
      </c>
      <c r="K22" s="400" t="str">
        <f>+IF(F22="H",HLOOKUP(B22,'Cálculo Pt2'!$D$7:$BK$11,4,FALSE),"")</f>
        <v/>
      </c>
      <c r="L22" s="400" t="str">
        <f t="shared" si="11"/>
        <v xml:space="preserve"> </v>
      </c>
      <c r="M22" s="401" t="e">
        <f t="shared" si="12"/>
        <v>#N/A</v>
      </c>
      <c r="N22" s="402" t="str">
        <f t="shared" si="13"/>
        <v xml:space="preserve"> </v>
      </c>
      <c r="O22" s="913"/>
      <c r="P22" s="914"/>
      <c r="Q22" s="915"/>
      <c r="T22" s="436" t="str">
        <f t="shared" ca="1" si="8"/>
        <v xml:space="preserve"> </v>
      </c>
      <c r="U22" s="404">
        <v>8</v>
      </c>
    </row>
    <row r="23" spans="2:21" s="403" customFormat="1" ht="68.25" hidden="1" customHeight="1">
      <c r="B23" s="396">
        <f>+IF('1_ENTREGA'!A16="","",'1_ENTREGA'!A16)</f>
        <v>9</v>
      </c>
      <c r="C23" s="890" t="str">
        <f t="shared" si="4"/>
        <v>O9</v>
      </c>
      <c r="D23" s="891"/>
      <c r="E23" s="892"/>
      <c r="F23" s="397" t="str">
        <f t="shared" si="0"/>
        <v xml:space="preserve"> </v>
      </c>
      <c r="G23" s="398" t="e">
        <f t="shared" si="1"/>
        <v>#N/A</v>
      </c>
      <c r="H23" s="399" t="e">
        <f t="shared" si="9"/>
        <v>#N/A</v>
      </c>
      <c r="I23" s="400" t="e">
        <f t="shared" si="10"/>
        <v>#N/A</v>
      </c>
      <c r="J23" s="400" t="str">
        <f>+IF(F23="H",HLOOKUP(B23,'Cálculo Pt2'!$D$7:$BK$11,3,FALSE),"")</f>
        <v/>
      </c>
      <c r="K23" s="400" t="str">
        <f>+IF(F23="H",HLOOKUP(B23,'Cálculo Pt2'!$D$7:$BK$11,4,FALSE),"")</f>
        <v/>
      </c>
      <c r="L23" s="400" t="str">
        <f t="shared" si="11"/>
        <v xml:space="preserve"> </v>
      </c>
      <c r="M23" s="401" t="e">
        <f t="shared" si="12"/>
        <v>#N/A</v>
      </c>
      <c r="N23" s="402" t="str">
        <f t="shared" si="13"/>
        <v xml:space="preserve"> </v>
      </c>
      <c r="O23" s="916"/>
      <c r="P23" s="917"/>
      <c r="Q23" s="918"/>
      <c r="T23" s="436" t="str">
        <f t="shared" ca="1" si="8"/>
        <v xml:space="preserve"> </v>
      </c>
      <c r="U23" s="404">
        <v>9</v>
      </c>
    </row>
    <row r="24" spans="2:21" s="403" customFormat="1" ht="68.25" hidden="1" customHeight="1">
      <c r="B24" s="396">
        <f>+IF('1_ENTREGA'!A17="","",'1_ENTREGA'!A17)</f>
        <v>10</v>
      </c>
      <c r="C24" s="890" t="str">
        <f t="shared" si="4"/>
        <v>O10</v>
      </c>
      <c r="D24" s="891"/>
      <c r="E24" s="892"/>
      <c r="F24" s="397" t="str">
        <f t="shared" si="0"/>
        <v xml:space="preserve"> </v>
      </c>
      <c r="G24" s="398" t="e">
        <f t="shared" si="1"/>
        <v>#N/A</v>
      </c>
      <c r="H24" s="399" t="e">
        <f t="shared" si="9"/>
        <v>#N/A</v>
      </c>
      <c r="I24" s="400" t="e">
        <f t="shared" si="10"/>
        <v>#N/A</v>
      </c>
      <c r="J24" s="400" t="str">
        <f>+IF(F24="H",HLOOKUP(B24,'Cálculo Pt2'!$D$7:$BK$11,3,FALSE),"")</f>
        <v/>
      </c>
      <c r="K24" s="400" t="str">
        <f>+IF(F24="H",HLOOKUP(B24,'Cálculo Pt2'!$D$7:$BK$11,4,FALSE),"")</f>
        <v/>
      </c>
      <c r="L24" s="400" t="str">
        <f t="shared" si="11"/>
        <v xml:space="preserve"> </v>
      </c>
      <c r="M24" s="401" t="e">
        <f t="shared" si="12"/>
        <v>#N/A</v>
      </c>
      <c r="N24" s="402" t="str">
        <f t="shared" si="13"/>
        <v xml:space="preserve"> </v>
      </c>
      <c r="O24" s="916"/>
      <c r="P24" s="917"/>
      <c r="Q24" s="918"/>
      <c r="T24" s="436" t="str">
        <f t="shared" ca="1" si="8"/>
        <v xml:space="preserve"> </v>
      </c>
      <c r="U24" s="404">
        <v>10</v>
      </c>
    </row>
    <row r="25" spans="2:21" s="403" customFormat="1" hidden="1">
      <c r="B25" s="396">
        <f>+IF('1_ENTREGA'!A18="","",'1_ENTREGA'!A18)</f>
        <v>11</v>
      </c>
      <c r="C25" s="890" t="str">
        <f t="shared" si="4"/>
        <v>O11</v>
      </c>
      <c r="D25" s="891"/>
      <c r="E25" s="892"/>
      <c r="F25" s="397" t="str">
        <f t="shared" si="0"/>
        <v xml:space="preserve"> </v>
      </c>
      <c r="G25" s="398" t="e">
        <f t="shared" si="1"/>
        <v>#N/A</v>
      </c>
      <c r="H25" s="399" t="e">
        <f t="shared" si="9"/>
        <v>#N/A</v>
      </c>
      <c r="I25" s="400" t="e">
        <f t="shared" si="10"/>
        <v>#N/A</v>
      </c>
      <c r="J25" s="400" t="str">
        <f>+IF(F25="H",HLOOKUP(B25,'Cálculo Pt2'!$D$7:$BK$11,3,FALSE),"")</f>
        <v/>
      </c>
      <c r="K25" s="400" t="str">
        <f>+IF(F25="H",HLOOKUP(B25,'Cálculo Pt2'!$D$7:$BK$11,4,FALSE),"")</f>
        <v/>
      </c>
      <c r="L25" s="400" t="str">
        <f t="shared" si="11"/>
        <v xml:space="preserve"> </v>
      </c>
      <c r="M25" s="401" t="e">
        <f t="shared" si="12"/>
        <v>#N/A</v>
      </c>
      <c r="N25" s="402" t="str">
        <f t="shared" si="13"/>
        <v xml:space="preserve"> </v>
      </c>
      <c r="O25" s="913"/>
      <c r="P25" s="914"/>
      <c r="Q25" s="915"/>
      <c r="T25" s="436" t="str">
        <f t="shared" ca="1" si="8"/>
        <v xml:space="preserve"> </v>
      </c>
      <c r="U25" s="404">
        <v>11</v>
      </c>
    </row>
    <row r="26" spans="2:21" s="403" customFormat="1" ht="106.5" hidden="1" customHeight="1">
      <c r="B26" s="396">
        <f>+IF('1_ENTREGA'!A19="","",'1_ENTREGA'!A19)</f>
        <v>12</v>
      </c>
      <c r="C26" s="890" t="str">
        <f t="shared" si="4"/>
        <v>O12</v>
      </c>
      <c r="D26" s="891"/>
      <c r="E26" s="892"/>
      <c r="F26" s="397" t="str">
        <f t="shared" si="0"/>
        <v xml:space="preserve"> </v>
      </c>
      <c r="G26" s="398" t="e">
        <f t="shared" si="1"/>
        <v>#N/A</v>
      </c>
      <c r="H26" s="399" t="e">
        <f t="shared" si="9"/>
        <v>#N/A</v>
      </c>
      <c r="I26" s="400" t="e">
        <f t="shared" si="10"/>
        <v>#N/A</v>
      </c>
      <c r="J26" s="400" t="str">
        <f>+IF(F26="H",HLOOKUP(B26,'Cálculo Pt2'!$D$7:$BK$11,3,FALSE),"")</f>
        <v/>
      </c>
      <c r="K26" s="400" t="str">
        <f>+IF(F26="H",HLOOKUP(B26,'Cálculo Pt2'!$D$7:$BK$11,4,FALSE),"")</f>
        <v/>
      </c>
      <c r="L26" s="400" t="str">
        <f t="shared" si="11"/>
        <v xml:space="preserve"> </v>
      </c>
      <c r="M26" s="401" t="e">
        <f t="shared" si="12"/>
        <v>#N/A</v>
      </c>
      <c r="N26" s="402" t="str">
        <f t="shared" si="13"/>
        <v xml:space="preserve"> </v>
      </c>
      <c r="O26" s="916"/>
      <c r="P26" s="917"/>
      <c r="Q26" s="918"/>
      <c r="T26" s="436" t="str">
        <f t="shared" ca="1" si="8"/>
        <v xml:space="preserve"> </v>
      </c>
      <c r="U26" s="404">
        <v>12</v>
      </c>
    </row>
    <row r="27" spans="2:21" s="403" customFormat="1" hidden="1">
      <c r="B27" s="396">
        <f>+IF('1_ENTREGA'!A20="","",'1_ENTREGA'!A20)</f>
        <v>13</v>
      </c>
      <c r="C27" s="890" t="str">
        <f t="shared" si="4"/>
        <v>O13</v>
      </c>
      <c r="D27" s="891"/>
      <c r="E27" s="892"/>
      <c r="F27" s="397" t="str">
        <f t="shared" si="0"/>
        <v xml:space="preserve"> </v>
      </c>
      <c r="G27" s="398" t="e">
        <f t="shared" si="1"/>
        <v>#N/A</v>
      </c>
      <c r="H27" s="399" t="e">
        <f t="shared" si="9"/>
        <v>#N/A</v>
      </c>
      <c r="I27" s="400" t="e">
        <f t="shared" si="10"/>
        <v>#N/A</v>
      </c>
      <c r="J27" s="400" t="str">
        <f>+IF(F27="H",HLOOKUP(B27,'Cálculo Pt2'!$D$7:$BK$11,3,FALSE),"")</f>
        <v/>
      </c>
      <c r="K27" s="400" t="str">
        <f>+IF(F27="H",HLOOKUP(B27,'Cálculo Pt2'!$D$7:$BK$11,4,FALSE),"")</f>
        <v/>
      </c>
      <c r="L27" s="400" t="str">
        <f t="shared" si="11"/>
        <v xml:space="preserve"> </v>
      </c>
      <c r="M27" s="401" t="e">
        <f t="shared" si="12"/>
        <v>#N/A</v>
      </c>
      <c r="N27" s="402" t="str">
        <f t="shared" si="13"/>
        <v xml:space="preserve"> </v>
      </c>
      <c r="O27" s="913"/>
      <c r="P27" s="914"/>
      <c r="Q27" s="915"/>
      <c r="T27" s="436" t="str">
        <f t="shared" ca="1" si="8"/>
        <v xml:space="preserve"> </v>
      </c>
      <c r="U27" s="404">
        <v>13</v>
      </c>
    </row>
    <row r="28" spans="2:21" s="403" customFormat="1" hidden="1">
      <c r="B28" s="396">
        <f>+IF('1_ENTREGA'!A21="","",'1_ENTREGA'!A21)</f>
        <v>14</v>
      </c>
      <c r="C28" s="890" t="str">
        <f t="shared" si="4"/>
        <v>O14</v>
      </c>
      <c r="D28" s="891"/>
      <c r="E28" s="892"/>
      <c r="F28" s="397" t="str">
        <f t="shared" si="0"/>
        <v xml:space="preserve"> </v>
      </c>
      <c r="G28" s="398" t="e">
        <f t="shared" si="1"/>
        <v>#N/A</v>
      </c>
      <c r="H28" s="399" t="e">
        <f t="shared" si="9"/>
        <v>#N/A</v>
      </c>
      <c r="I28" s="400" t="e">
        <f t="shared" si="10"/>
        <v>#N/A</v>
      </c>
      <c r="J28" s="400" t="str">
        <f>+IF(F28="H",HLOOKUP(B28,'Cálculo Pt2'!$D$7:$BK$11,3,FALSE),"")</f>
        <v/>
      </c>
      <c r="K28" s="400" t="str">
        <f>+IF(F28="H",HLOOKUP(B28,'Cálculo Pt2'!$D$7:$BK$11,4,FALSE),"")</f>
        <v/>
      </c>
      <c r="L28" s="400" t="str">
        <f t="shared" si="11"/>
        <v xml:space="preserve"> </v>
      </c>
      <c r="M28" s="401" t="e">
        <f t="shared" si="12"/>
        <v>#N/A</v>
      </c>
      <c r="N28" s="402" t="str">
        <f t="shared" si="13"/>
        <v xml:space="preserve"> </v>
      </c>
      <c r="O28" s="913"/>
      <c r="P28" s="914"/>
      <c r="Q28" s="915"/>
      <c r="T28" s="436" t="str">
        <f t="shared" ca="1" si="8"/>
        <v xml:space="preserve"> </v>
      </c>
      <c r="U28" s="404">
        <v>14</v>
      </c>
    </row>
    <row r="29" spans="2:21" s="403" customFormat="1" hidden="1">
      <c r="B29" s="396">
        <f>+IF('1_ENTREGA'!A22="","",'1_ENTREGA'!A22)</f>
        <v>15</v>
      </c>
      <c r="C29" s="890" t="str">
        <f t="shared" si="4"/>
        <v>O15</v>
      </c>
      <c r="D29" s="891"/>
      <c r="E29" s="892"/>
      <c r="F29" s="397" t="str">
        <f t="shared" si="0"/>
        <v xml:space="preserve"> </v>
      </c>
      <c r="G29" s="398" t="e">
        <f t="shared" si="1"/>
        <v>#N/A</v>
      </c>
      <c r="H29" s="399" t="e">
        <f t="shared" si="9"/>
        <v>#N/A</v>
      </c>
      <c r="I29" s="400" t="e">
        <f t="shared" si="10"/>
        <v>#N/A</v>
      </c>
      <c r="J29" s="400" t="str">
        <f>+IF(F29="H",HLOOKUP(B29,'Cálculo Pt2'!$D$7:$BK$11,3,FALSE),"")</f>
        <v/>
      </c>
      <c r="K29" s="400" t="str">
        <f>+IF(F29="H",HLOOKUP(B29,'Cálculo Pt2'!$D$7:$BK$11,4,FALSE),"")</f>
        <v/>
      </c>
      <c r="L29" s="400" t="str">
        <f t="shared" si="11"/>
        <v xml:space="preserve"> </v>
      </c>
      <c r="M29" s="401" t="e">
        <f t="shared" si="12"/>
        <v>#N/A</v>
      </c>
      <c r="N29" s="402" t="str">
        <f t="shared" si="13"/>
        <v xml:space="preserve"> </v>
      </c>
      <c r="O29" s="913"/>
      <c r="P29" s="914"/>
      <c r="Q29" s="915"/>
      <c r="T29" s="436" t="str">
        <f t="shared" ca="1" si="8"/>
        <v xml:space="preserve"> </v>
      </c>
      <c r="U29" s="404">
        <v>15</v>
      </c>
    </row>
    <row r="30" spans="2:21" s="403" customFormat="1" hidden="1">
      <c r="B30" s="396">
        <f>+IF('1_ENTREGA'!A23="","",'1_ENTREGA'!A23)</f>
        <v>16</v>
      </c>
      <c r="C30" s="890" t="str">
        <f t="shared" si="4"/>
        <v>O16</v>
      </c>
      <c r="D30" s="891"/>
      <c r="E30" s="892"/>
      <c r="F30" s="397" t="str">
        <f t="shared" si="0"/>
        <v xml:space="preserve"> </v>
      </c>
      <c r="G30" s="398" t="e">
        <f t="shared" si="1"/>
        <v>#N/A</v>
      </c>
      <c r="H30" s="399" t="e">
        <f t="shared" si="9"/>
        <v>#N/A</v>
      </c>
      <c r="I30" s="400" t="e">
        <f t="shared" si="10"/>
        <v>#N/A</v>
      </c>
      <c r="J30" s="400" t="str">
        <f>+IF(F30="H",HLOOKUP(B30,'Cálculo Pt2'!$D$7:$BK$11,3,FALSE),"")</f>
        <v/>
      </c>
      <c r="K30" s="400" t="str">
        <f>+IF(F30="H",HLOOKUP(B30,'Cálculo Pt2'!$D$7:$BK$11,4,FALSE),"")</f>
        <v/>
      </c>
      <c r="L30" s="400" t="str">
        <f t="shared" si="11"/>
        <v xml:space="preserve"> </v>
      </c>
      <c r="M30" s="401" t="e">
        <f t="shared" si="12"/>
        <v>#N/A</v>
      </c>
      <c r="N30" s="402" t="str">
        <f t="shared" si="13"/>
        <v xml:space="preserve"> </v>
      </c>
      <c r="O30" s="913"/>
      <c r="P30" s="914"/>
      <c r="Q30" s="915"/>
      <c r="T30" s="436" t="str">
        <f t="shared" ca="1" si="8"/>
        <v xml:space="preserve"> </v>
      </c>
      <c r="U30" s="404">
        <v>16</v>
      </c>
    </row>
    <row r="31" spans="2:21" s="403" customFormat="1" hidden="1">
      <c r="B31" s="396">
        <f>+IF('1_ENTREGA'!A24="","",'1_ENTREGA'!A24)</f>
        <v>17</v>
      </c>
      <c r="C31" s="890" t="str">
        <f t="shared" ref="C31:C43" si="14">IF(B31="","",VLOOKUP(B31,LISTA_OFERENTES,2,FALSE))</f>
        <v>O17</v>
      </c>
      <c r="D31" s="891"/>
      <c r="E31" s="892"/>
      <c r="F31" s="397" t="str">
        <f t="shared" si="0"/>
        <v xml:space="preserve"> </v>
      </c>
      <c r="G31" s="398" t="e">
        <f t="shared" si="1"/>
        <v>#N/A</v>
      </c>
      <c r="H31" s="399" t="e">
        <f t="shared" si="9"/>
        <v>#N/A</v>
      </c>
      <c r="I31" s="400" t="e">
        <f t="shared" si="10"/>
        <v>#N/A</v>
      </c>
      <c r="J31" s="400" t="str">
        <f>+IF(F31="H",HLOOKUP(B31,'Cálculo Pt2'!$D$7:$BK$11,3,FALSE),"")</f>
        <v/>
      </c>
      <c r="K31" s="400" t="str">
        <f>+IF(F31="H",HLOOKUP(B31,'Cálculo Pt2'!$D$7:$BK$11,4,FALSE),"")</f>
        <v/>
      </c>
      <c r="L31" s="400" t="str">
        <f t="shared" si="11"/>
        <v xml:space="preserve"> </v>
      </c>
      <c r="M31" s="401" t="e">
        <f t="shared" si="12"/>
        <v>#N/A</v>
      </c>
      <c r="N31" s="402" t="str">
        <f t="shared" si="13"/>
        <v xml:space="preserve"> </v>
      </c>
      <c r="O31" s="913"/>
      <c r="P31" s="914"/>
      <c r="Q31" s="915"/>
      <c r="T31" s="436" t="str">
        <f t="shared" ca="1" si="8"/>
        <v xml:space="preserve"> </v>
      </c>
      <c r="U31" s="404">
        <v>17</v>
      </c>
    </row>
    <row r="32" spans="2:21" s="403" customFormat="1" hidden="1">
      <c r="B32" s="396">
        <f>+IF('1_ENTREGA'!A25="","",'1_ENTREGA'!A25)</f>
        <v>18</v>
      </c>
      <c r="C32" s="890" t="str">
        <f t="shared" si="14"/>
        <v>O18</v>
      </c>
      <c r="D32" s="891"/>
      <c r="E32" s="892"/>
      <c r="F32" s="397" t="str">
        <f t="shared" si="0"/>
        <v xml:space="preserve"> </v>
      </c>
      <c r="G32" s="398" t="e">
        <f t="shared" si="1"/>
        <v>#N/A</v>
      </c>
      <c r="H32" s="399" t="e">
        <f t="shared" si="9"/>
        <v>#N/A</v>
      </c>
      <c r="I32" s="400" t="e">
        <f t="shared" si="10"/>
        <v>#N/A</v>
      </c>
      <c r="J32" s="400" t="str">
        <f>+IF(F32="H",HLOOKUP(B32,'Cálculo Pt2'!$D$7:$BK$11,3,FALSE),"")</f>
        <v/>
      </c>
      <c r="K32" s="400" t="str">
        <f>+IF(F32="H",HLOOKUP(B32,'Cálculo Pt2'!$D$7:$BK$11,4,FALSE),"")</f>
        <v/>
      </c>
      <c r="L32" s="400" t="str">
        <f t="shared" si="11"/>
        <v xml:space="preserve"> </v>
      </c>
      <c r="M32" s="401" t="e">
        <f t="shared" si="12"/>
        <v>#N/A</v>
      </c>
      <c r="N32" s="402" t="str">
        <f t="shared" si="13"/>
        <v xml:space="preserve"> </v>
      </c>
      <c r="O32" s="913"/>
      <c r="P32" s="914"/>
      <c r="Q32" s="915"/>
      <c r="T32" s="436" t="str">
        <f t="shared" ca="1" si="8"/>
        <v xml:space="preserve"> </v>
      </c>
      <c r="U32" s="404">
        <v>18</v>
      </c>
    </row>
    <row r="33" spans="2:21" s="403" customFormat="1" ht="81.75" hidden="1" customHeight="1">
      <c r="B33" s="396">
        <f>+IF('1_ENTREGA'!A26="","",'1_ENTREGA'!A26)</f>
        <v>19</v>
      </c>
      <c r="C33" s="890" t="str">
        <f t="shared" si="14"/>
        <v>O19</v>
      </c>
      <c r="D33" s="891"/>
      <c r="E33" s="892"/>
      <c r="F33" s="397" t="str">
        <f t="shared" si="0"/>
        <v xml:space="preserve"> </v>
      </c>
      <c r="G33" s="398" t="e">
        <f t="shared" si="1"/>
        <v>#N/A</v>
      </c>
      <c r="H33" s="399" t="e">
        <f t="shared" si="9"/>
        <v>#N/A</v>
      </c>
      <c r="I33" s="400" t="e">
        <f t="shared" si="10"/>
        <v>#N/A</v>
      </c>
      <c r="J33" s="400" t="str">
        <f>+IF(F33="H",HLOOKUP(B33,'Cálculo Pt2'!$D$7:$BK$11,3,FALSE),"")</f>
        <v/>
      </c>
      <c r="K33" s="400" t="str">
        <f>+IF(F33="H",HLOOKUP(B33,'Cálculo Pt2'!$D$7:$BK$11,4,FALSE),"")</f>
        <v/>
      </c>
      <c r="L33" s="400" t="str">
        <f t="shared" si="11"/>
        <v xml:space="preserve"> </v>
      </c>
      <c r="M33" s="401" t="e">
        <f t="shared" si="12"/>
        <v>#N/A</v>
      </c>
      <c r="N33" s="402" t="str">
        <f t="shared" si="13"/>
        <v xml:space="preserve"> </v>
      </c>
      <c r="O33" s="916"/>
      <c r="P33" s="917"/>
      <c r="Q33" s="918"/>
      <c r="T33" s="436" t="str">
        <f t="shared" ca="1" si="8"/>
        <v xml:space="preserve"> </v>
      </c>
      <c r="U33" s="404">
        <v>19</v>
      </c>
    </row>
    <row r="34" spans="2:21" s="403" customFormat="1" hidden="1">
      <c r="B34" s="396">
        <f>+IF('1_ENTREGA'!A27="","",'1_ENTREGA'!A27)</f>
        <v>20</v>
      </c>
      <c r="C34" s="890" t="str">
        <f t="shared" si="14"/>
        <v>O20</v>
      </c>
      <c r="D34" s="891"/>
      <c r="E34" s="892"/>
      <c r="F34" s="397" t="str">
        <f t="shared" si="0"/>
        <v xml:space="preserve"> </v>
      </c>
      <c r="G34" s="398" t="e">
        <f t="shared" si="1"/>
        <v>#N/A</v>
      </c>
      <c r="H34" s="399" t="e">
        <f t="shared" si="9"/>
        <v>#N/A</v>
      </c>
      <c r="I34" s="400" t="e">
        <f t="shared" si="10"/>
        <v>#N/A</v>
      </c>
      <c r="J34" s="400" t="str">
        <f>+IF(F34="H",HLOOKUP(B34,'Cálculo Pt2'!$D$7:$BK$11,3,FALSE),"")</f>
        <v/>
      </c>
      <c r="K34" s="400" t="str">
        <f>+IF(F34="H",HLOOKUP(B34,'Cálculo Pt2'!$D$7:$BK$11,4,FALSE),"")</f>
        <v/>
      </c>
      <c r="L34" s="400" t="str">
        <f t="shared" si="11"/>
        <v xml:space="preserve"> </v>
      </c>
      <c r="M34" s="401" t="e">
        <f t="shared" si="12"/>
        <v>#N/A</v>
      </c>
      <c r="N34" s="402" t="str">
        <f t="shared" si="13"/>
        <v xml:space="preserve"> </v>
      </c>
      <c r="O34" s="913"/>
      <c r="P34" s="914"/>
      <c r="Q34" s="915"/>
      <c r="T34" s="436" t="str">
        <f t="shared" ca="1" si="8"/>
        <v xml:space="preserve"> </v>
      </c>
      <c r="U34" s="404">
        <v>20</v>
      </c>
    </row>
    <row r="35" spans="2:21" s="403" customFormat="1" ht="69" hidden="1" customHeight="1">
      <c r="B35" s="396">
        <f>+IF('1_ENTREGA'!A28="","",'1_ENTREGA'!A28)</f>
        <v>21</v>
      </c>
      <c r="C35" s="890" t="str">
        <f t="shared" si="14"/>
        <v>O21</v>
      </c>
      <c r="D35" s="891"/>
      <c r="E35" s="892"/>
      <c r="F35" s="397" t="str">
        <f t="shared" si="0"/>
        <v xml:space="preserve"> </v>
      </c>
      <c r="G35" s="398" t="e">
        <f t="shared" si="1"/>
        <v>#N/A</v>
      </c>
      <c r="H35" s="399" t="e">
        <f t="shared" si="9"/>
        <v>#N/A</v>
      </c>
      <c r="I35" s="400" t="e">
        <f t="shared" si="10"/>
        <v>#N/A</v>
      </c>
      <c r="J35" s="400" t="str">
        <f>+IF(F35="H",HLOOKUP(B35,'Cálculo Pt2'!$D$7:$BK$11,3,FALSE),"")</f>
        <v/>
      </c>
      <c r="K35" s="400" t="str">
        <f>+IF(F35="H",HLOOKUP(B35,'Cálculo Pt2'!$D$7:$BK$11,4,FALSE),"")</f>
        <v/>
      </c>
      <c r="L35" s="400" t="str">
        <f t="shared" si="11"/>
        <v xml:space="preserve"> </v>
      </c>
      <c r="M35" s="401" t="e">
        <f t="shared" si="12"/>
        <v>#N/A</v>
      </c>
      <c r="N35" s="402" t="str">
        <f t="shared" si="13"/>
        <v xml:space="preserve"> </v>
      </c>
      <c r="O35" s="916"/>
      <c r="P35" s="917"/>
      <c r="Q35" s="918"/>
      <c r="T35" s="436" t="str">
        <f t="shared" ca="1" si="8"/>
        <v xml:space="preserve"> </v>
      </c>
      <c r="U35" s="404">
        <v>21</v>
      </c>
    </row>
    <row r="36" spans="2:21" s="403" customFormat="1" ht="63" hidden="1" customHeight="1">
      <c r="B36" s="396">
        <f>+IF('1_ENTREGA'!A29="","",'1_ENTREGA'!A29)</f>
        <v>22</v>
      </c>
      <c r="C36" s="890" t="str">
        <f t="shared" si="14"/>
        <v>O22</v>
      </c>
      <c r="D36" s="891"/>
      <c r="E36" s="892"/>
      <c r="F36" s="397" t="str">
        <f t="shared" si="0"/>
        <v xml:space="preserve"> </v>
      </c>
      <c r="G36" s="398" t="e">
        <f t="shared" si="1"/>
        <v>#N/A</v>
      </c>
      <c r="H36" s="399" t="e">
        <f t="shared" si="9"/>
        <v>#N/A</v>
      </c>
      <c r="I36" s="400" t="e">
        <f t="shared" si="10"/>
        <v>#N/A</v>
      </c>
      <c r="J36" s="400" t="str">
        <f>+IF(F36="H",HLOOKUP(B36,'Cálculo Pt2'!$D$7:$BK$11,3,FALSE),"")</f>
        <v/>
      </c>
      <c r="K36" s="400" t="str">
        <f>+IF(F36="H",HLOOKUP(B36,'Cálculo Pt2'!$D$7:$BK$11,4,FALSE),"")</f>
        <v/>
      </c>
      <c r="L36" s="400" t="str">
        <f t="shared" si="11"/>
        <v xml:space="preserve"> </v>
      </c>
      <c r="M36" s="401" t="e">
        <f t="shared" si="12"/>
        <v>#N/A</v>
      </c>
      <c r="N36" s="402" t="str">
        <f t="shared" si="13"/>
        <v xml:space="preserve"> </v>
      </c>
      <c r="O36" s="916"/>
      <c r="P36" s="917"/>
      <c r="Q36" s="918"/>
      <c r="T36" s="436" t="str">
        <f t="shared" ca="1" si="8"/>
        <v xml:space="preserve"> </v>
      </c>
      <c r="U36" s="404">
        <v>22</v>
      </c>
    </row>
    <row r="37" spans="2:21" s="403" customFormat="1" ht="65.25" hidden="1" customHeight="1">
      <c r="B37" s="396">
        <f>+IF('1_ENTREGA'!A30="","",'1_ENTREGA'!A30)</f>
        <v>23</v>
      </c>
      <c r="C37" s="890" t="str">
        <f t="shared" si="14"/>
        <v>O23</v>
      </c>
      <c r="D37" s="891"/>
      <c r="E37" s="892"/>
      <c r="F37" s="397" t="str">
        <f t="shared" si="0"/>
        <v xml:space="preserve"> </v>
      </c>
      <c r="G37" s="398" t="e">
        <f t="shared" si="1"/>
        <v>#N/A</v>
      </c>
      <c r="H37" s="399" t="e">
        <f t="shared" si="9"/>
        <v>#N/A</v>
      </c>
      <c r="I37" s="400" t="e">
        <f t="shared" si="10"/>
        <v>#N/A</v>
      </c>
      <c r="J37" s="400" t="str">
        <f>+IF(F37="H",HLOOKUP(B37,'Cálculo Pt2'!$D$7:$BK$11,3,FALSE),"")</f>
        <v/>
      </c>
      <c r="K37" s="400" t="str">
        <f>+IF(F37="H",HLOOKUP(B37,'Cálculo Pt2'!$D$7:$BK$11,4,FALSE),"")</f>
        <v/>
      </c>
      <c r="L37" s="400" t="str">
        <f t="shared" si="11"/>
        <v xml:space="preserve"> </v>
      </c>
      <c r="M37" s="401" t="e">
        <f t="shared" si="12"/>
        <v>#N/A</v>
      </c>
      <c r="N37" s="402" t="str">
        <f t="shared" si="13"/>
        <v xml:space="preserve"> </v>
      </c>
      <c r="O37" s="916"/>
      <c r="P37" s="917"/>
      <c r="Q37" s="918"/>
      <c r="T37" s="436" t="str">
        <f t="shared" ca="1" si="8"/>
        <v xml:space="preserve"> </v>
      </c>
      <c r="U37" s="404">
        <v>23</v>
      </c>
    </row>
    <row r="38" spans="2:21" s="403" customFormat="1" ht="70.5" hidden="1" customHeight="1">
      <c r="B38" s="396">
        <f>+IF('1_ENTREGA'!A31="","",'1_ENTREGA'!A31)</f>
        <v>24</v>
      </c>
      <c r="C38" s="890" t="str">
        <f t="shared" si="14"/>
        <v>O24</v>
      </c>
      <c r="D38" s="891"/>
      <c r="E38" s="892"/>
      <c r="F38" s="397" t="str">
        <f t="shared" si="0"/>
        <v xml:space="preserve"> </v>
      </c>
      <c r="G38" s="398" t="e">
        <f t="shared" si="1"/>
        <v>#N/A</v>
      </c>
      <c r="H38" s="399" t="e">
        <f t="shared" si="9"/>
        <v>#N/A</v>
      </c>
      <c r="I38" s="400" t="e">
        <f t="shared" si="10"/>
        <v>#N/A</v>
      </c>
      <c r="J38" s="400" t="str">
        <f>+IF(F38="H",HLOOKUP(B38,'Cálculo Pt2'!$D$7:$BK$11,3,FALSE),"")</f>
        <v/>
      </c>
      <c r="K38" s="400" t="str">
        <f>+IF(F38="H",HLOOKUP(B38,'Cálculo Pt2'!$D$7:$BK$11,4,FALSE),"")</f>
        <v/>
      </c>
      <c r="L38" s="400" t="str">
        <f t="shared" si="11"/>
        <v xml:space="preserve"> </v>
      </c>
      <c r="M38" s="401" t="e">
        <f t="shared" si="12"/>
        <v>#N/A</v>
      </c>
      <c r="N38" s="402" t="str">
        <f t="shared" si="13"/>
        <v xml:space="preserve"> </v>
      </c>
      <c r="O38" s="916"/>
      <c r="P38" s="917"/>
      <c r="Q38" s="918"/>
      <c r="T38" s="436" t="str">
        <f t="shared" ca="1" si="8"/>
        <v xml:space="preserve"> </v>
      </c>
      <c r="U38" s="404">
        <v>24</v>
      </c>
    </row>
    <row r="39" spans="2:21" s="403" customFormat="1" ht="78.75" hidden="1" customHeight="1">
      <c r="B39" s="396">
        <f>+IF('1_ENTREGA'!A32="","",'1_ENTREGA'!A32)</f>
        <v>25</v>
      </c>
      <c r="C39" s="890" t="str">
        <f t="shared" si="14"/>
        <v>O25</v>
      </c>
      <c r="D39" s="891"/>
      <c r="E39" s="892"/>
      <c r="F39" s="397" t="str">
        <f t="shared" si="0"/>
        <v xml:space="preserve"> </v>
      </c>
      <c r="G39" s="398" t="e">
        <f t="shared" si="1"/>
        <v>#N/A</v>
      </c>
      <c r="H39" s="399" t="e">
        <f t="shared" si="9"/>
        <v>#N/A</v>
      </c>
      <c r="I39" s="400" t="e">
        <f t="shared" si="10"/>
        <v>#N/A</v>
      </c>
      <c r="J39" s="400" t="str">
        <f>+IF(F39="H",HLOOKUP(B39,'Cálculo Pt2'!$D$7:$BK$11,3,FALSE),"")</f>
        <v/>
      </c>
      <c r="K39" s="400" t="str">
        <f>+IF(F39="H",HLOOKUP(B39,'Cálculo Pt2'!$D$7:$BK$11,4,FALSE),"")</f>
        <v/>
      </c>
      <c r="L39" s="400" t="str">
        <f t="shared" si="11"/>
        <v xml:space="preserve"> </v>
      </c>
      <c r="M39" s="401" t="e">
        <f t="shared" si="12"/>
        <v>#N/A</v>
      </c>
      <c r="N39" s="402" t="str">
        <f t="shared" si="13"/>
        <v xml:space="preserve"> </v>
      </c>
      <c r="O39" s="916"/>
      <c r="P39" s="917"/>
      <c r="Q39" s="918"/>
      <c r="T39" s="436" t="str">
        <f t="shared" ca="1" si="8"/>
        <v xml:space="preserve"> </v>
      </c>
      <c r="U39" s="404">
        <v>25</v>
      </c>
    </row>
    <row r="40" spans="2:21" s="403" customFormat="1" hidden="1">
      <c r="B40" s="396">
        <f>+IF('1_ENTREGA'!A33="","",'1_ENTREGA'!A33)</f>
        <v>26</v>
      </c>
      <c r="C40" s="890" t="str">
        <f t="shared" si="14"/>
        <v>O26</v>
      </c>
      <c r="D40" s="891"/>
      <c r="E40" s="892"/>
      <c r="F40" s="397" t="str">
        <f t="shared" si="0"/>
        <v xml:space="preserve"> </v>
      </c>
      <c r="G40" s="398" t="e">
        <f t="shared" si="1"/>
        <v>#N/A</v>
      </c>
      <c r="H40" s="399" t="e">
        <f t="shared" si="9"/>
        <v>#N/A</v>
      </c>
      <c r="I40" s="400" t="e">
        <f t="shared" si="10"/>
        <v>#N/A</v>
      </c>
      <c r="J40" s="400" t="str">
        <f>+IF(F40="H",HLOOKUP(B40,'Cálculo Pt2'!$D$7:$BK$11,3,FALSE),"")</f>
        <v/>
      </c>
      <c r="K40" s="400" t="str">
        <f>+IF(F40="H",HLOOKUP(B40,'Cálculo Pt2'!$D$7:$BK$11,4,FALSE),"")</f>
        <v/>
      </c>
      <c r="L40" s="400" t="str">
        <f t="shared" si="11"/>
        <v xml:space="preserve"> </v>
      </c>
      <c r="M40" s="401" t="e">
        <f t="shared" si="12"/>
        <v>#N/A</v>
      </c>
      <c r="N40" s="402" t="str">
        <f t="shared" si="13"/>
        <v xml:space="preserve"> </v>
      </c>
      <c r="O40" s="913"/>
      <c r="P40" s="914"/>
      <c r="Q40" s="915"/>
      <c r="T40" s="436" t="str">
        <f t="shared" ca="1" si="8"/>
        <v xml:space="preserve"> </v>
      </c>
      <c r="U40" s="404">
        <v>26</v>
      </c>
    </row>
    <row r="41" spans="2:21" s="403" customFormat="1" ht="43.5" hidden="1" customHeight="1">
      <c r="B41" s="396">
        <f>+IF('1_ENTREGA'!A34="","",'1_ENTREGA'!A34)</f>
        <v>27</v>
      </c>
      <c r="C41" s="890" t="str">
        <f t="shared" si="14"/>
        <v>O27</v>
      </c>
      <c r="D41" s="891"/>
      <c r="E41" s="892"/>
      <c r="F41" s="397" t="str">
        <f t="shared" si="0"/>
        <v xml:space="preserve"> </v>
      </c>
      <c r="G41" s="398" t="e">
        <f t="shared" si="1"/>
        <v>#N/A</v>
      </c>
      <c r="H41" s="399" t="e">
        <f t="shared" si="9"/>
        <v>#N/A</v>
      </c>
      <c r="I41" s="400" t="e">
        <f t="shared" si="10"/>
        <v>#N/A</v>
      </c>
      <c r="J41" s="400" t="str">
        <f>+IF(F41="H",HLOOKUP(B41,'Cálculo Pt2'!$D$7:$BK$11,3,FALSE),"")</f>
        <v/>
      </c>
      <c r="K41" s="400" t="str">
        <f>+IF(F41="H",HLOOKUP(B41,'Cálculo Pt2'!$D$7:$BK$11,4,FALSE),"")</f>
        <v/>
      </c>
      <c r="L41" s="400" t="str">
        <f t="shared" si="11"/>
        <v xml:space="preserve"> </v>
      </c>
      <c r="M41" s="401" t="e">
        <f t="shared" si="12"/>
        <v>#N/A</v>
      </c>
      <c r="N41" s="402" t="str">
        <f t="shared" si="13"/>
        <v xml:space="preserve"> </v>
      </c>
      <c r="O41" s="922"/>
      <c r="P41" s="923"/>
      <c r="Q41" s="924"/>
      <c r="T41" s="436" t="str">
        <f t="shared" ca="1" si="8"/>
        <v xml:space="preserve"> </v>
      </c>
      <c r="U41" s="404">
        <v>27</v>
      </c>
    </row>
    <row r="42" spans="2:21" s="403" customFormat="1" ht="18" hidden="1" customHeight="1">
      <c r="B42" s="396">
        <f>+IF('1_ENTREGA'!A35="","",'1_ENTREGA'!A35)</f>
        <v>28</v>
      </c>
      <c r="C42" s="890" t="str">
        <f t="shared" si="14"/>
        <v>O28</v>
      </c>
      <c r="D42" s="891"/>
      <c r="E42" s="892"/>
      <c r="F42" s="397" t="str">
        <f t="shared" si="0"/>
        <v xml:space="preserve"> </v>
      </c>
      <c r="G42" s="398" t="e">
        <f t="shared" si="1"/>
        <v>#N/A</v>
      </c>
      <c r="H42" s="399" t="e">
        <f t="shared" si="9"/>
        <v>#N/A</v>
      </c>
      <c r="I42" s="400" t="e">
        <f t="shared" si="10"/>
        <v>#N/A</v>
      </c>
      <c r="J42" s="400" t="str">
        <f>+IF(F42="H",HLOOKUP(B42,'Cálculo Pt2'!$D$7:$BK$11,3,FALSE),"")</f>
        <v/>
      </c>
      <c r="K42" s="400" t="str">
        <f>+IF(F42="H",HLOOKUP(B42,'Cálculo Pt2'!$D$7:$BK$11,4,FALSE),"")</f>
        <v/>
      </c>
      <c r="L42" s="400" t="str">
        <f t="shared" si="11"/>
        <v xml:space="preserve"> </v>
      </c>
      <c r="M42" s="401" t="e">
        <f t="shared" si="12"/>
        <v>#N/A</v>
      </c>
      <c r="N42" s="402" t="str">
        <f t="shared" si="13"/>
        <v xml:space="preserve"> </v>
      </c>
      <c r="O42" s="360"/>
      <c r="P42" s="361"/>
      <c r="Q42" s="362"/>
      <c r="T42" s="436" t="str">
        <f t="shared" ca="1" si="8"/>
        <v xml:space="preserve"> </v>
      </c>
      <c r="U42" s="404">
        <v>28</v>
      </c>
    </row>
    <row r="43" spans="2:21" s="403" customFormat="1" hidden="1">
      <c r="B43" s="396">
        <f>+IF('1_ENTREGA'!A36="","",'1_ENTREGA'!A36)</f>
        <v>29</v>
      </c>
      <c r="C43" s="890" t="str">
        <f t="shared" si="14"/>
        <v>O29</v>
      </c>
      <c r="D43" s="891"/>
      <c r="E43" s="892"/>
      <c r="F43" s="397" t="str">
        <f t="shared" si="0"/>
        <v xml:space="preserve"> </v>
      </c>
      <c r="G43" s="398" t="e">
        <f t="shared" si="1"/>
        <v>#N/A</v>
      </c>
      <c r="H43" s="399" t="e">
        <f t="shared" si="9"/>
        <v>#N/A</v>
      </c>
      <c r="I43" s="400" t="e">
        <f t="shared" si="10"/>
        <v>#N/A</v>
      </c>
      <c r="J43" s="400" t="str">
        <f>+IF(F43="H",HLOOKUP(B43,'Cálculo Pt2'!$D$7:$BK$11,3,FALSE),"")</f>
        <v/>
      </c>
      <c r="K43" s="400" t="str">
        <f>+IF(F43="H",HLOOKUP(B43,'Cálculo Pt2'!$D$7:$BK$11,4,FALSE),"")</f>
        <v/>
      </c>
      <c r="L43" s="400" t="str">
        <f t="shared" si="11"/>
        <v xml:space="preserve"> </v>
      </c>
      <c r="M43" s="401" t="e">
        <f t="shared" si="12"/>
        <v>#N/A</v>
      </c>
      <c r="N43" s="402" t="str">
        <f t="shared" si="13"/>
        <v xml:space="preserve"> </v>
      </c>
      <c r="O43" s="360"/>
      <c r="P43" s="361"/>
      <c r="Q43" s="362"/>
      <c r="T43" s="436" t="str">
        <f t="shared" ca="1" si="8"/>
        <v xml:space="preserve"> </v>
      </c>
      <c r="U43" s="404">
        <v>29</v>
      </c>
    </row>
    <row r="44" spans="2:21" s="403" customFormat="1" hidden="1">
      <c r="B44" s="396">
        <f>+IF('1_ENTREGA'!A37="","",'1_ENTREGA'!A37)</f>
        <v>30</v>
      </c>
      <c r="C44" s="890" t="str">
        <f>IF(B44="","",VLOOKUP(B44,LISTA_OFERENTES,2,FALSE))</f>
        <v>O30</v>
      </c>
      <c r="D44" s="891"/>
      <c r="E44" s="892"/>
      <c r="F44" s="397" t="str">
        <f t="shared" si="0"/>
        <v xml:space="preserve"> </v>
      </c>
      <c r="G44" s="398" t="e">
        <f t="shared" si="1"/>
        <v>#N/A</v>
      </c>
      <c r="H44" s="399" t="e">
        <f t="shared" si="9"/>
        <v>#N/A</v>
      </c>
      <c r="I44" s="400" t="e">
        <f t="shared" si="10"/>
        <v>#N/A</v>
      </c>
      <c r="J44" s="400" t="str">
        <f>+IF(F44="H",HLOOKUP(B44,'Cálculo Pt2'!$D$7:$BK$11,3,FALSE),"")</f>
        <v/>
      </c>
      <c r="K44" s="400" t="str">
        <f>+IF(F44="H",HLOOKUP(B44,'Cálculo Pt2'!$D$7:$BK$11,4,FALSE),"")</f>
        <v/>
      </c>
      <c r="L44" s="400" t="str">
        <f t="shared" si="11"/>
        <v xml:space="preserve"> </v>
      </c>
      <c r="M44" s="401" t="e">
        <f t="shared" si="12"/>
        <v>#N/A</v>
      </c>
      <c r="N44" s="402" t="str">
        <f t="shared" si="13"/>
        <v xml:space="preserve"> </v>
      </c>
      <c r="O44" s="919"/>
      <c r="P44" s="920"/>
      <c r="Q44" s="921"/>
      <c r="T44" s="436" t="str">
        <f t="shared" ca="1" si="8"/>
        <v xml:space="preserve"> </v>
      </c>
      <c r="U44" s="404">
        <v>30</v>
      </c>
    </row>
    <row r="45" spans="2:21">
      <c r="G45" s="431"/>
      <c r="I45" s="406"/>
    </row>
    <row r="46" spans="2:21" hidden="1">
      <c r="F46" s="434" t="s">
        <v>102</v>
      </c>
      <c r="G46" s="535">
        <f ca="1">_xlfn.STDEV.P(G16:G20)</f>
        <v>5505659.7937726807</v>
      </c>
      <c r="H46" s="434"/>
      <c r="I46" s="433"/>
      <c r="J46" s="406"/>
      <c r="K46" s="405"/>
      <c r="L46" s="405"/>
    </row>
    <row r="47" spans="2:21" hidden="1">
      <c r="F47" s="434"/>
      <c r="G47" s="432">
        <f ca="1">+AVERAGE(G16:G20)</f>
        <v>878838617.39999998</v>
      </c>
      <c r="H47" s="434"/>
      <c r="I47" s="433"/>
      <c r="J47" s="405"/>
      <c r="K47" s="405"/>
      <c r="L47" s="405"/>
    </row>
    <row r="48" spans="2:21" hidden="1">
      <c r="F48" s="434" t="s">
        <v>456</v>
      </c>
      <c r="G48" s="433">
        <f ca="1">+G47+(G46/2)</f>
        <v>881591447.29688632</v>
      </c>
      <c r="H48" s="434"/>
      <c r="I48" s="434"/>
      <c r="J48" s="405"/>
      <c r="K48" s="405"/>
      <c r="L48" s="405"/>
    </row>
    <row r="49" spans="6:12" hidden="1">
      <c r="F49" s="434" t="s">
        <v>457</v>
      </c>
      <c r="G49" s="433">
        <f ca="1">+G47-(G46/2)</f>
        <v>876085787.50311363</v>
      </c>
      <c r="H49" s="434"/>
      <c r="I49" s="434"/>
      <c r="J49" s="405"/>
      <c r="K49" s="405"/>
      <c r="L49" s="407"/>
    </row>
    <row r="50" spans="6:12">
      <c r="F50" s="434"/>
      <c r="G50" s="434"/>
      <c r="H50" s="434"/>
      <c r="I50" s="434"/>
      <c r="J50" s="405"/>
      <c r="K50" s="405"/>
      <c r="L50" s="405"/>
    </row>
    <row r="51" spans="6:12">
      <c r="F51" s="435"/>
      <c r="G51" s="435"/>
      <c r="H51" s="435"/>
      <c r="I51" s="435"/>
    </row>
    <row r="52" spans="6:12">
      <c r="F52" s="435"/>
      <c r="G52" s="435"/>
      <c r="H52" s="435"/>
      <c r="I52" s="435"/>
    </row>
    <row r="53" spans="6:12">
      <c r="F53" s="435"/>
      <c r="G53" s="435"/>
      <c r="H53" s="435"/>
      <c r="I53" s="435"/>
    </row>
  </sheetData>
  <sheetProtection algorithmName="SHA-512" hashValue="FdTLr9mdQBChpsvcapBYVSXyzmayKANm0VPJhBvxQQMRFsDPV3Clspc+Y+j+oe0nF+V5ZgBhkMaBryuOKWDj+g==" saltValue="EpeEGz4THk2jfkX0kBJN/Q==" spinCount="100000" sheet="1" objects="1" scenarios="1"/>
  <mergeCells count="77">
    <mergeCell ref="C39:E39"/>
    <mergeCell ref="C40:E40"/>
    <mergeCell ref="C41:E41"/>
    <mergeCell ref="O28:Q28"/>
    <mergeCell ref="O29:Q29"/>
    <mergeCell ref="O30:Q30"/>
    <mergeCell ref="O31:Q31"/>
    <mergeCell ref="O36:Q36"/>
    <mergeCell ref="O37:Q37"/>
    <mergeCell ref="O39:Q39"/>
    <mergeCell ref="O32:Q32"/>
    <mergeCell ref="O33:Q33"/>
    <mergeCell ref="O34:Q34"/>
    <mergeCell ref="O35:Q35"/>
    <mergeCell ref="O40:Q40"/>
    <mergeCell ref="O41:Q41"/>
    <mergeCell ref="O44:Q44"/>
    <mergeCell ref="C29:E29"/>
    <mergeCell ref="C30:E30"/>
    <mergeCell ref="C28:E28"/>
    <mergeCell ref="C44:E44"/>
    <mergeCell ref="C31:E31"/>
    <mergeCell ref="C32:E32"/>
    <mergeCell ref="C33:E33"/>
    <mergeCell ref="C34:E34"/>
    <mergeCell ref="C35:E35"/>
    <mergeCell ref="C36:E36"/>
    <mergeCell ref="C37:E37"/>
    <mergeCell ref="C38:E38"/>
    <mergeCell ref="O38:Q38"/>
    <mergeCell ref="C42:E42"/>
    <mergeCell ref="C43:E43"/>
    <mergeCell ref="O27:Q27"/>
    <mergeCell ref="C25:E25"/>
    <mergeCell ref="C26:E26"/>
    <mergeCell ref="C27:E27"/>
    <mergeCell ref="C22:E22"/>
    <mergeCell ref="C23:E23"/>
    <mergeCell ref="C24:E24"/>
    <mergeCell ref="O22:Q22"/>
    <mergeCell ref="O23:Q23"/>
    <mergeCell ref="O24:Q24"/>
    <mergeCell ref="O25:Q25"/>
    <mergeCell ref="O26:Q26"/>
    <mergeCell ref="C18:E18"/>
    <mergeCell ref="C19:E19"/>
    <mergeCell ref="C20:E20"/>
    <mergeCell ref="C21:E21"/>
    <mergeCell ref="O21:Q21"/>
    <mergeCell ref="O18:Q18"/>
    <mergeCell ref="O19:Q19"/>
    <mergeCell ref="O20:Q20"/>
    <mergeCell ref="B8:C8"/>
    <mergeCell ref="F8:G8"/>
    <mergeCell ref="I8:J8"/>
    <mergeCell ref="K8:L8"/>
    <mergeCell ref="B9:C9"/>
    <mergeCell ref="F9:G9"/>
    <mergeCell ref="B2:Q2"/>
    <mergeCell ref="B3:Q3"/>
    <mergeCell ref="B4:Q4"/>
    <mergeCell ref="B5:Q5"/>
    <mergeCell ref="B7:C7"/>
    <mergeCell ref="E7:G7"/>
    <mergeCell ref="H7:L7"/>
    <mergeCell ref="B10:C10"/>
    <mergeCell ref="T14:U14"/>
    <mergeCell ref="C16:E16"/>
    <mergeCell ref="C17:E17"/>
    <mergeCell ref="C15:E15"/>
    <mergeCell ref="B11:C11"/>
    <mergeCell ref="I12:L12"/>
    <mergeCell ref="C14:E14"/>
    <mergeCell ref="O14:Q14"/>
    <mergeCell ref="O15:Q15"/>
    <mergeCell ref="O16:Q16"/>
    <mergeCell ref="O17:Q17"/>
  </mergeCells>
  <conditionalFormatting sqref="N15:N44">
    <cfRule type="cellIs" dxfId="2" priority="5" operator="equal">
      <formula>1</formula>
    </cfRule>
  </conditionalFormatting>
  <conditionalFormatting sqref="F15:F44">
    <cfRule type="cellIs" dxfId="1" priority="1" operator="equal">
      <formula>"NH"</formula>
    </cfRule>
    <cfRule type="cellIs" dxfId="0" priority="2" operator="equal">
      <formula>"H"</formula>
    </cfRule>
  </conditionalFormatting>
  <printOptions horizontalCentered="1"/>
  <pageMargins left="0.39370078740157483" right="0.19685039370078741" top="0.59055118110236227" bottom="0.39370078740157483" header="0.31496062992125984" footer="0.31496062992125984"/>
  <pageSetup scale="76" fitToHeight="0" orientation="landscape" horizontalDpi="300" verticalDpi="30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K38"/>
  <sheetViews>
    <sheetView showGridLines="0" zoomScale="85" zoomScaleNormal="85" workbookViewId="0">
      <selection activeCell="A5" sqref="A5:J12"/>
    </sheetView>
  </sheetViews>
  <sheetFormatPr baseColWidth="10" defaultColWidth="11.42578125" defaultRowHeight="14.25"/>
  <cols>
    <col min="1" max="1" width="3.42578125" style="19" bestFit="1" customWidth="1"/>
    <col min="2" max="2" width="17.42578125" style="19" customWidth="1"/>
    <col min="3" max="3" width="26.140625" style="19" customWidth="1"/>
    <col min="4" max="4" width="24.140625" style="19" customWidth="1"/>
    <col min="5" max="5" width="28" style="19" bestFit="1" customWidth="1"/>
    <col min="6" max="6" width="25.5703125" style="19" bestFit="1" customWidth="1"/>
    <col min="7" max="9" width="25.5703125" style="19" customWidth="1"/>
    <col min="10" max="10" width="26.140625" style="19" customWidth="1"/>
    <col min="11" max="11" width="22.5703125" style="19" customWidth="1"/>
    <col min="12" max="16384" width="11.42578125" style="19"/>
  </cols>
  <sheetData>
    <row r="1" spans="1:11" ht="34.5" customHeight="1">
      <c r="A1" s="554"/>
      <c r="B1" s="556" t="s">
        <v>4</v>
      </c>
      <c r="C1" s="556"/>
      <c r="D1" s="556"/>
      <c r="E1" s="556"/>
      <c r="F1" s="556"/>
      <c r="G1" s="557"/>
      <c r="H1" s="557"/>
      <c r="I1" s="557"/>
      <c r="J1" s="556"/>
      <c r="K1" s="558"/>
    </row>
    <row r="2" spans="1:11" ht="32.25" customHeight="1">
      <c r="A2" s="555"/>
      <c r="B2" s="559" t="str">
        <f>+'1_ENTREGA'!A2</f>
        <v>Invitación Pública N° VA-031-2021</v>
      </c>
      <c r="C2" s="559"/>
      <c r="D2" s="559"/>
      <c r="E2" s="559"/>
      <c r="F2" s="559"/>
      <c r="G2" s="559"/>
      <c r="H2" s="559"/>
      <c r="I2" s="559"/>
      <c r="J2" s="559"/>
      <c r="K2" s="560"/>
    </row>
    <row r="3" spans="1:11" ht="95.25" customHeight="1">
      <c r="A3" s="555"/>
      <c r="B3" s="561" t="str">
        <f>+'1_ENTREGA'!A4</f>
        <v>Prestación del servicio de mantenimiento preventivo y correctivo, reformas y ampliaciones para: redes de abasto, redes de aguas residuales, redes de aguas lluvias, en unidades sanitarias públicas y privadas, camerinos, laboratorios, clínicas, hospitales y locales comerciales (bajantes de aguas lluvias y aguas residuales, aparatos: sanitarios, orinales, lavamanos, lava escobas, pozuelos, bebederos, duchas y griferías), incluyendo insumos y repuestos nuevos y originales(menores) y mano de obra calificada, en todas las sedes donde la Universidad de Antioquia tiene presencia (área de la salud, las casas de prado, las sedes del centro de la ciudad, la sede de Posgrados; las sedes Regionales y Seccionales y las haciendas ubicadas en los municipios de Antioquia y la sede de Bogotá.) y aquellas que se integren a la institución durante el desarrollo del contrato Ver Especificaciones Técnicas.  (Ver anexo 1).</v>
      </c>
      <c r="C3" s="561"/>
      <c r="D3" s="561"/>
      <c r="E3" s="561"/>
      <c r="F3" s="561"/>
      <c r="G3" s="561"/>
      <c r="H3" s="561"/>
      <c r="I3" s="561"/>
      <c r="J3" s="561"/>
      <c r="K3" s="562"/>
    </row>
    <row r="4" spans="1:11" ht="18" customHeight="1">
      <c r="A4" s="563" t="s">
        <v>40</v>
      </c>
      <c r="B4" s="564"/>
      <c r="C4" s="564"/>
      <c r="D4" s="564"/>
      <c r="E4" s="564"/>
      <c r="F4" s="564"/>
      <c r="G4" s="564"/>
      <c r="H4" s="564"/>
      <c r="I4" s="564"/>
      <c r="J4" s="564"/>
      <c r="K4" s="565"/>
    </row>
    <row r="5" spans="1:11" ht="33" customHeight="1">
      <c r="A5" s="566" t="s">
        <v>347</v>
      </c>
      <c r="B5" s="567"/>
      <c r="C5" s="20"/>
      <c r="D5" s="21"/>
      <c r="E5" s="21"/>
      <c r="F5" s="21"/>
      <c r="G5" s="21"/>
      <c r="H5" s="21"/>
      <c r="I5" s="21"/>
      <c r="J5" s="21"/>
      <c r="K5" s="22"/>
    </row>
    <row r="6" spans="1:11" ht="30">
      <c r="A6" s="289" t="s">
        <v>34</v>
      </c>
      <c r="B6" s="461" t="s">
        <v>246</v>
      </c>
      <c r="C6" s="468" t="s">
        <v>31</v>
      </c>
      <c r="D6" s="461" t="s">
        <v>35</v>
      </c>
      <c r="E6" s="461" t="s">
        <v>36</v>
      </c>
      <c r="F6" s="461" t="s">
        <v>247</v>
      </c>
      <c r="G6" s="461" t="s">
        <v>312</v>
      </c>
      <c r="H6" s="461" t="s">
        <v>280</v>
      </c>
      <c r="I6" s="461" t="s">
        <v>281</v>
      </c>
      <c r="J6" s="461" t="s">
        <v>37</v>
      </c>
      <c r="K6" s="461" t="s">
        <v>13</v>
      </c>
    </row>
    <row r="7" spans="1:11" ht="60.75" customHeight="1">
      <c r="A7" s="460">
        <f>IF('1_ENTREGA'!A8="","",'1_ENTREGA'!A8)</f>
        <v>1</v>
      </c>
      <c r="B7" s="463">
        <v>44488.590844907405</v>
      </c>
      <c r="C7" s="293" t="str">
        <f t="shared" ref="C7:C30" si="0">IF(A7="","",VLOOKUP(A7,LISTA_OFERENTES,2,FALSE))</f>
        <v>Daniel José Nieves Vergara</v>
      </c>
      <c r="D7" s="464">
        <v>10765782</v>
      </c>
      <c r="E7" s="466" t="s">
        <v>341</v>
      </c>
      <c r="F7" s="458" t="s">
        <v>348</v>
      </c>
      <c r="G7" s="470">
        <v>659220108</v>
      </c>
      <c r="H7" s="471">
        <v>0.17</v>
      </c>
      <c r="I7" s="418">
        <v>0.03</v>
      </c>
      <c r="J7" s="472">
        <v>784471929</v>
      </c>
      <c r="K7" s="295"/>
    </row>
    <row r="8" spans="1:11" ht="60.75" customHeight="1">
      <c r="A8" s="460">
        <f>IF('1_ENTREGA'!A9="","",'1_ENTREGA'!A9)</f>
        <v>2</v>
      </c>
      <c r="B8" s="463">
        <v>44488.59275462963</v>
      </c>
      <c r="C8" s="293" t="str">
        <f t="shared" si="0"/>
        <v>CONDEIN SAS</v>
      </c>
      <c r="D8" s="464">
        <v>9010080021</v>
      </c>
      <c r="E8" s="466" t="s">
        <v>349</v>
      </c>
      <c r="F8" s="458" t="s">
        <v>350</v>
      </c>
      <c r="G8" s="470">
        <v>737631273</v>
      </c>
      <c r="H8" s="471">
        <v>0.28000000000000003</v>
      </c>
      <c r="I8" s="418">
        <v>0.05</v>
      </c>
      <c r="J8" s="472">
        <v>877781214</v>
      </c>
      <c r="K8" s="295"/>
    </row>
    <row r="9" spans="1:11" ht="60" customHeight="1">
      <c r="A9" s="460">
        <f>IF('1_ENTREGA'!A10="","",'1_ENTREGA'!A10)</f>
        <v>3</v>
      </c>
      <c r="B9" s="463">
        <v>44488.593576388892</v>
      </c>
      <c r="C9" s="293" t="str">
        <f t="shared" si="0"/>
        <v>INGAP S.A.S</v>
      </c>
      <c r="D9" s="464">
        <v>8110471880</v>
      </c>
      <c r="E9" s="466" t="s">
        <v>351</v>
      </c>
      <c r="F9" s="458">
        <v>2032128</v>
      </c>
      <c r="G9" s="470">
        <v>747398342</v>
      </c>
      <c r="H9" s="458" t="s">
        <v>352</v>
      </c>
      <c r="I9" s="418">
        <v>0.05</v>
      </c>
      <c r="J9" s="472">
        <v>889404027</v>
      </c>
      <c r="K9" s="295"/>
    </row>
    <row r="10" spans="1:11" ht="60.75" customHeight="1">
      <c r="A10" s="460">
        <f>IF('1_ENTREGA'!A11="","",'1_ENTREGA'!A11)</f>
        <v>4</v>
      </c>
      <c r="B10" s="463">
        <v>44488.594004629631</v>
      </c>
      <c r="C10" s="293" t="str">
        <f t="shared" si="0"/>
        <v>ENETEL S.A.S</v>
      </c>
      <c r="D10" s="464">
        <v>9010606652</v>
      </c>
      <c r="E10" s="466" t="s">
        <v>353</v>
      </c>
      <c r="F10" s="458" t="s">
        <v>354</v>
      </c>
      <c r="G10" s="470">
        <v>737759626</v>
      </c>
      <c r="H10" s="471">
        <v>0.23</v>
      </c>
      <c r="I10" s="418">
        <v>0.05</v>
      </c>
      <c r="J10" s="472">
        <v>877933953</v>
      </c>
      <c r="K10" s="295"/>
    </row>
    <row r="11" spans="1:11" ht="42" customHeight="1">
      <c r="A11" s="460">
        <f>IF('1_ENTREGA'!A12="","",'1_ENTREGA'!A12)</f>
        <v>5</v>
      </c>
      <c r="B11" s="463">
        <v>44488.613206018519</v>
      </c>
      <c r="C11" s="293" t="str">
        <f t="shared" si="0"/>
        <v>Viacol Ingenieros Contratistas</v>
      </c>
      <c r="D11" s="464">
        <v>900034836</v>
      </c>
      <c r="E11" s="466" t="s">
        <v>355</v>
      </c>
      <c r="F11" s="458" t="s">
        <v>356</v>
      </c>
      <c r="G11" s="470">
        <v>735495720</v>
      </c>
      <c r="H11" s="471">
        <v>0.28000000000000003</v>
      </c>
      <c r="I11" s="418">
        <v>0.05</v>
      </c>
      <c r="J11" s="472">
        <v>875239906</v>
      </c>
      <c r="K11" s="295"/>
    </row>
    <row r="12" spans="1:11" ht="42" customHeight="1">
      <c r="A12" s="460">
        <f>IF('1_ENTREGA'!A13="","",'1_ENTREGA'!A13)</f>
        <v>6</v>
      </c>
      <c r="B12" s="463">
        <v>44488.619143518517</v>
      </c>
      <c r="C12" s="293" t="str">
        <f t="shared" si="0"/>
        <v>WORLDTEK SAS</v>
      </c>
      <c r="D12" s="464">
        <v>900151287</v>
      </c>
      <c r="E12" s="466" t="s">
        <v>357</v>
      </c>
      <c r="F12" s="458">
        <v>101068190</v>
      </c>
      <c r="G12" s="470">
        <v>734314275</v>
      </c>
      <c r="H12" s="471">
        <v>0.14000000000000001</v>
      </c>
      <c r="I12" s="418">
        <v>0.05</v>
      </c>
      <c r="J12" s="472">
        <v>873833987</v>
      </c>
      <c r="K12" s="295"/>
    </row>
    <row r="13" spans="1:11" ht="42" hidden="1" customHeight="1">
      <c r="A13" s="290">
        <f>IF('1_ENTREGA'!A14="","",'1_ENTREGA'!A14)</f>
        <v>7</v>
      </c>
      <c r="B13" s="462"/>
      <c r="C13" s="122" t="str">
        <f t="shared" si="0"/>
        <v>O7</v>
      </c>
      <c r="D13" s="465"/>
      <c r="E13" s="465"/>
      <c r="F13" s="467"/>
      <c r="G13" s="467"/>
      <c r="H13" s="467"/>
      <c r="I13" s="467"/>
      <c r="J13" s="469"/>
      <c r="K13" s="91"/>
    </row>
    <row r="14" spans="1:11" ht="42" hidden="1" customHeight="1">
      <c r="A14" s="290">
        <f>IF('1_ENTREGA'!A15="","",'1_ENTREGA'!A15)</f>
        <v>8</v>
      </c>
      <c r="B14" s="291"/>
      <c r="C14" s="293" t="str">
        <f t="shared" si="0"/>
        <v>O8</v>
      </c>
      <c r="D14" s="292"/>
      <c r="E14" s="292"/>
      <c r="F14" s="294"/>
      <c r="G14" s="294"/>
      <c r="H14" s="294"/>
      <c r="I14" s="294"/>
      <c r="J14" s="296"/>
      <c r="K14" s="297"/>
    </row>
    <row r="15" spans="1:11" ht="42" hidden="1" customHeight="1">
      <c r="A15" s="290">
        <f>IF('1_ENTREGA'!A16="","",'1_ENTREGA'!A16)</f>
        <v>9</v>
      </c>
      <c r="B15" s="291"/>
      <c r="C15" s="293" t="str">
        <f t="shared" si="0"/>
        <v>O9</v>
      </c>
      <c r="D15" s="292"/>
      <c r="E15" s="292"/>
      <c r="F15" s="294"/>
      <c r="G15" s="294"/>
      <c r="H15" s="294"/>
      <c r="I15" s="294"/>
      <c r="J15" s="296"/>
      <c r="K15" s="297"/>
    </row>
    <row r="16" spans="1:11" ht="42" hidden="1" customHeight="1">
      <c r="A16" s="290">
        <f>IF('1_ENTREGA'!A17="","",'1_ENTREGA'!A17)</f>
        <v>10</v>
      </c>
      <c r="B16" s="291"/>
      <c r="C16" s="293" t="str">
        <f t="shared" si="0"/>
        <v>O10</v>
      </c>
      <c r="D16" s="292"/>
      <c r="E16" s="292"/>
      <c r="F16" s="294"/>
      <c r="G16" s="294"/>
      <c r="H16" s="294"/>
      <c r="I16" s="294"/>
      <c r="J16" s="296"/>
      <c r="K16" s="297"/>
    </row>
    <row r="17" spans="1:11" ht="42" hidden="1" customHeight="1">
      <c r="A17" s="290">
        <f>IF('1_ENTREGA'!A18="","",'1_ENTREGA'!A18)</f>
        <v>11</v>
      </c>
      <c r="B17" s="291"/>
      <c r="C17" s="293" t="str">
        <f t="shared" si="0"/>
        <v>O11</v>
      </c>
      <c r="D17" s="292"/>
      <c r="E17" s="292"/>
      <c r="F17" s="294"/>
      <c r="G17" s="294"/>
      <c r="H17" s="294"/>
      <c r="I17" s="294"/>
      <c r="J17" s="296"/>
      <c r="K17" s="297"/>
    </row>
    <row r="18" spans="1:11" ht="42" hidden="1" customHeight="1">
      <c r="A18" s="290">
        <f>IF('1_ENTREGA'!A19="","",'1_ENTREGA'!A19)</f>
        <v>12</v>
      </c>
      <c r="B18" s="291"/>
      <c r="C18" s="293" t="str">
        <f t="shared" si="0"/>
        <v>O12</v>
      </c>
      <c r="D18" s="292"/>
      <c r="E18" s="292"/>
      <c r="F18" s="294"/>
      <c r="G18" s="294"/>
      <c r="H18" s="294"/>
      <c r="I18" s="294"/>
      <c r="J18" s="296"/>
      <c r="K18" s="297"/>
    </row>
    <row r="19" spans="1:11" ht="42" hidden="1" customHeight="1">
      <c r="A19" s="290">
        <f>IF('1_ENTREGA'!A20="","",'1_ENTREGA'!A20)</f>
        <v>13</v>
      </c>
      <c r="B19" s="291"/>
      <c r="C19" s="293" t="str">
        <f t="shared" si="0"/>
        <v>O13</v>
      </c>
      <c r="D19" s="292"/>
      <c r="E19" s="292"/>
      <c r="F19" s="294"/>
      <c r="G19" s="294"/>
      <c r="H19" s="294"/>
      <c r="I19" s="294"/>
      <c r="J19" s="296"/>
      <c r="K19" s="297"/>
    </row>
    <row r="20" spans="1:11" ht="42" hidden="1" customHeight="1">
      <c r="A20" s="290">
        <f>IF('1_ENTREGA'!A21="","",'1_ENTREGA'!A21)</f>
        <v>14</v>
      </c>
      <c r="B20" s="291"/>
      <c r="C20" s="293" t="str">
        <f t="shared" si="0"/>
        <v>O14</v>
      </c>
      <c r="D20" s="292"/>
      <c r="E20" s="292"/>
      <c r="F20" s="294"/>
      <c r="G20" s="294"/>
      <c r="H20" s="294"/>
      <c r="I20" s="294"/>
      <c r="J20" s="296"/>
      <c r="K20" s="297"/>
    </row>
    <row r="21" spans="1:11" ht="42" hidden="1" customHeight="1">
      <c r="A21" s="290">
        <f>IF('1_ENTREGA'!A22="","",'1_ENTREGA'!A22)</f>
        <v>15</v>
      </c>
      <c r="B21" s="291"/>
      <c r="C21" s="293" t="str">
        <f t="shared" si="0"/>
        <v>O15</v>
      </c>
      <c r="D21" s="292"/>
      <c r="E21" s="292"/>
      <c r="F21" s="294"/>
      <c r="G21" s="294"/>
      <c r="H21" s="294"/>
      <c r="I21" s="294"/>
      <c r="J21" s="296"/>
      <c r="K21" s="297"/>
    </row>
    <row r="22" spans="1:11" ht="42" hidden="1" customHeight="1">
      <c r="A22" s="290">
        <f>IF('1_ENTREGA'!A23="","",'1_ENTREGA'!A23)</f>
        <v>16</v>
      </c>
      <c r="B22" s="291"/>
      <c r="C22" s="293" t="str">
        <f t="shared" si="0"/>
        <v>O16</v>
      </c>
      <c r="D22" s="292"/>
      <c r="E22" s="292"/>
      <c r="F22" s="294"/>
      <c r="G22" s="294"/>
      <c r="H22" s="294"/>
      <c r="I22" s="294"/>
      <c r="J22" s="296"/>
      <c r="K22" s="297"/>
    </row>
    <row r="23" spans="1:11" ht="57" hidden="1" customHeight="1">
      <c r="A23" s="290">
        <f>IF('1_ENTREGA'!A24="","",'1_ENTREGA'!A24)</f>
        <v>17</v>
      </c>
      <c r="B23" s="291"/>
      <c r="C23" s="293" t="str">
        <f t="shared" si="0"/>
        <v>O17</v>
      </c>
      <c r="D23" s="292"/>
      <c r="E23" s="292"/>
      <c r="F23" s="294"/>
      <c r="G23" s="294"/>
      <c r="H23" s="294"/>
      <c r="I23" s="294"/>
      <c r="J23" s="296"/>
      <c r="K23" s="297"/>
    </row>
    <row r="24" spans="1:11" ht="42" hidden="1" customHeight="1">
      <c r="A24" s="290">
        <f>IF('1_ENTREGA'!A25="","",'1_ENTREGA'!A25)</f>
        <v>18</v>
      </c>
      <c r="B24" s="291"/>
      <c r="C24" s="293" t="str">
        <f t="shared" si="0"/>
        <v>O18</v>
      </c>
      <c r="D24" s="292"/>
      <c r="E24" s="292"/>
      <c r="F24" s="294"/>
      <c r="G24" s="294"/>
      <c r="H24" s="294"/>
      <c r="I24" s="294"/>
      <c r="J24" s="296"/>
      <c r="K24" s="297"/>
    </row>
    <row r="25" spans="1:11" ht="42" hidden="1" customHeight="1">
      <c r="A25" s="290">
        <f>IF('1_ENTREGA'!A26="","",'1_ENTREGA'!A26)</f>
        <v>19</v>
      </c>
      <c r="B25" s="291"/>
      <c r="C25" s="293" t="str">
        <f t="shared" si="0"/>
        <v>O19</v>
      </c>
      <c r="D25" s="292"/>
      <c r="E25" s="292"/>
      <c r="F25" s="294"/>
      <c r="G25" s="294"/>
      <c r="H25" s="294"/>
      <c r="I25" s="294"/>
      <c r="J25" s="296"/>
      <c r="K25" s="297"/>
    </row>
    <row r="26" spans="1:11" ht="42" hidden="1" customHeight="1">
      <c r="A26" s="290">
        <f>IF('1_ENTREGA'!A27="","",'1_ENTREGA'!A27)</f>
        <v>20</v>
      </c>
      <c r="B26" s="291"/>
      <c r="C26" s="293" t="str">
        <f t="shared" si="0"/>
        <v>O20</v>
      </c>
      <c r="D26" s="292"/>
      <c r="E26" s="292"/>
      <c r="F26" s="294"/>
      <c r="G26" s="294"/>
      <c r="H26" s="294"/>
      <c r="I26" s="294"/>
      <c r="J26" s="296"/>
      <c r="K26" s="297"/>
    </row>
    <row r="27" spans="1:11" ht="42" hidden="1" customHeight="1">
      <c r="A27" s="290">
        <f>IF('1_ENTREGA'!A28="","",'1_ENTREGA'!A28)</f>
        <v>21</v>
      </c>
      <c r="B27" s="291"/>
      <c r="C27" s="293" t="str">
        <f t="shared" si="0"/>
        <v>O21</v>
      </c>
      <c r="D27" s="292"/>
      <c r="E27" s="292"/>
      <c r="F27" s="294"/>
      <c r="G27" s="294"/>
      <c r="H27" s="294"/>
      <c r="I27" s="294"/>
      <c r="J27" s="296"/>
      <c r="K27" s="297"/>
    </row>
    <row r="28" spans="1:11" ht="42" hidden="1" customHeight="1">
      <c r="A28" s="290">
        <f>IF('1_ENTREGA'!A29="","",'1_ENTREGA'!A29)</f>
        <v>22</v>
      </c>
      <c r="B28" s="291"/>
      <c r="C28" s="293" t="str">
        <f t="shared" si="0"/>
        <v>O22</v>
      </c>
      <c r="D28" s="292"/>
      <c r="E28" s="292"/>
      <c r="F28" s="294"/>
      <c r="G28" s="294"/>
      <c r="H28" s="294"/>
      <c r="I28" s="294"/>
      <c r="J28" s="296"/>
      <c r="K28" s="297"/>
    </row>
    <row r="29" spans="1:11" ht="42" hidden="1" customHeight="1">
      <c r="A29" s="290">
        <f>IF('1_ENTREGA'!A30="","",'1_ENTREGA'!A30)</f>
        <v>23</v>
      </c>
      <c r="B29" s="291"/>
      <c r="C29" s="293" t="str">
        <f t="shared" si="0"/>
        <v>O23</v>
      </c>
      <c r="D29" s="292"/>
      <c r="E29" s="292"/>
      <c r="F29" s="294"/>
      <c r="G29" s="294"/>
      <c r="H29" s="294"/>
      <c r="I29" s="294"/>
      <c r="J29" s="296"/>
      <c r="K29" s="297"/>
    </row>
    <row r="30" spans="1:11" ht="42" hidden="1" customHeight="1">
      <c r="A30" s="290">
        <f>IF('1_ENTREGA'!A31="","",'1_ENTREGA'!A31)</f>
        <v>24</v>
      </c>
      <c r="B30" s="291"/>
      <c r="C30" s="293" t="str">
        <f t="shared" si="0"/>
        <v>O24</v>
      </c>
      <c r="D30" s="292"/>
      <c r="E30" s="292"/>
      <c r="F30" s="294"/>
      <c r="G30" s="294"/>
      <c r="H30" s="294"/>
      <c r="I30" s="294"/>
      <c r="J30" s="296"/>
      <c r="K30" s="297"/>
    </row>
    <row r="31" spans="1:11" ht="42" hidden="1" customHeight="1">
      <c r="A31" s="290">
        <f>IF('1_ENTREGA'!A32="","",'1_ENTREGA'!A32)</f>
        <v>25</v>
      </c>
      <c r="B31" s="291"/>
      <c r="C31" s="293" t="str">
        <f t="shared" ref="C31:C36" si="1">IF(A31="","",VLOOKUP(A31,LISTA_OFERENTES,2,FALSE))</f>
        <v>O25</v>
      </c>
      <c r="D31" s="298"/>
      <c r="E31" s="298"/>
      <c r="F31" s="294"/>
      <c r="G31" s="294"/>
      <c r="H31" s="294"/>
      <c r="I31" s="294"/>
      <c r="J31" s="296"/>
      <c r="K31" s="297"/>
    </row>
    <row r="32" spans="1:11" ht="42" hidden="1" customHeight="1">
      <c r="A32" s="290">
        <f>IF('1_ENTREGA'!A33="","",'1_ENTREGA'!A33)</f>
        <v>26</v>
      </c>
      <c r="B32" s="291"/>
      <c r="C32" s="293" t="str">
        <f t="shared" si="1"/>
        <v>O26</v>
      </c>
      <c r="D32" s="298"/>
      <c r="E32" s="298"/>
      <c r="F32" s="294"/>
      <c r="G32" s="294"/>
      <c r="H32" s="294"/>
      <c r="I32" s="294"/>
      <c r="J32" s="296"/>
      <c r="K32" s="297"/>
    </row>
    <row r="33" spans="1:11" ht="42" hidden="1" customHeight="1">
      <c r="A33" s="290">
        <f>IF('1_ENTREGA'!A34="","",'1_ENTREGA'!A34)</f>
        <v>27</v>
      </c>
      <c r="B33" s="291"/>
      <c r="C33" s="293" t="str">
        <f t="shared" si="1"/>
        <v>O27</v>
      </c>
      <c r="D33" s="298"/>
      <c r="E33" s="298"/>
      <c r="F33" s="294"/>
      <c r="G33" s="294"/>
      <c r="H33" s="294"/>
      <c r="I33" s="294"/>
      <c r="J33" s="296"/>
      <c r="K33" s="297"/>
    </row>
    <row r="34" spans="1:11" ht="42" hidden="1" customHeight="1">
      <c r="A34" s="23">
        <f>IF('1_ENTREGA'!A35="","",'1_ENTREGA'!A35)</f>
        <v>28</v>
      </c>
      <c r="B34" s="87"/>
      <c r="C34" s="122" t="str">
        <f t="shared" si="1"/>
        <v>O28</v>
      </c>
      <c r="D34" s="88"/>
      <c r="E34" s="89"/>
      <c r="F34" s="89"/>
      <c r="G34" s="89"/>
      <c r="H34" s="89"/>
      <c r="I34" s="89"/>
      <c r="J34" s="90"/>
      <c r="K34" s="91"/>
    </row>
    <row r="35" spans="1:11" ht="42" hidden="1" customHeight="1">
      <c r="A35" s="23">
        <f>IF('1_ENTREGA'!A36="","",'1_ENTREGA'!A36)</f>
        <v>29</v>
      </c>
      <c r="B35" s="87"/>
      <c r="C35" s="122" t="str">
        <f t="shared" si="1"/>
        <v>O29</v>
      </c>
      <c r="D35" s="88"/>
      <c r="E35" s="89"/>
      <c r="F35" s="89"/>
      <c r="G35" s="89"/>
      <c r="H35" s="89"/>
      <c r="I35" s="89"/>
      <c r="J35" s="90"/>
      <c r="K35" s="91"/>
    </row>
    <row r="36" spans="1:11" ht="42" hidden="1" customHeight="1">
      <c r="A36" s="23">
        <f>IF('1_ENTREGA'!A37="","",'1_ENTREGA'!A37)</f>
        <v>30</v>
      </c>
      <c r="B36" s="87"/>
      <c r="C36" s="122" t="str">
        <f t="shared" si="1"/>
        <v>O30</v>
      </c>
      <c r="D36" s="88"/>
      <c r="E36" s="89"/>
      <c r="F36" s="89"/>
      <c r="G36" s="89"/>
      <c r="H36" s="89"/>
      <c r="I36" s="89"/>
      <c r="J36" s="90"/>
      <c r="K36" s="91"/>
    </row>
    <row r="37" spans="1:11">
      <c r="A37" s="24"/>
      <c r="B37" s="24"/>
      <c r="C37" s="24"/>
      <c r="D37" s="24"/>
      <c r="E37" s="24"/>
      <c r="F37" s="24"/>
      <c r="G37" s="24"/>
      <c r="H37" s="24"/>
      <c r="I37" s="24"/>
      <c r="J37" s="24"/>
      <c r="K37" s="24"/>
    </row>
    <row r="38" spans="1:11" ht="54.75" customHeight="1">
      <c r="A38" s="552" t="s">
        <v>298</v>
      </c>
      <c r="B38" s="552"/>
      <c r="C38" s="553"/>
      <c r="D38" s="553"/>
      <c r="E38" s="553"/>
      <c r="F38" s="553"/>
      <c r="G38" s="553"/>
      <c r="H38" s="553"/>
      <c r="I38" s="553"/>
      <c r="J38" s="553"/>
      <c r="K38" s="553"/>
    </row>
  </sheetData>
  <sheetProtection algorithmName="SHA-512" hashValue="GOUulMIBGOxAI/zSbj/RJw48dJdF3ZATaADvgR57zBmsUssYRuOhrpV2UWCPFgDZIrUOk9ScqbvZi3coKVVRvQ==" saltValue="vApJl4UHBeNqCL678uIhnQ==" spinCount="100000" sheet="1" objects="1" scenarios="1"/>
  <mergeCells count="7">
    <mergeCell ref="A38:K38"/>
    <mergeCell ref="A1:A3"/>
    <mergeCell ref="B1:K1"/>
    <mergeCell ref="B2:K2"/>
    <mergeCell ref="B3:K3"/>
    <mergeCell ref="A4:K4"/>
    <mergeCell ref="A5:B5"/>
  </mergeCells>
  <printOptions horizontalCentered="1"/>
  <pageMargins left="0.70866141732283472" right="0.70866141732283472" top="0.74803149606299213" bottom="0.74803149606299213" header="0.31496062992125984" footer="0.31496062992125984"/>
  <pageSetup scale="56"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pageSetUpPr fitToPage="1"/>
  </sheetPr>
  <dimension ref="A1:AG46"/>
  <sheetViews>
    <sheetView zoomScaleNormal="100" zoomScaleSheetLayoutView="55" workbookViewId="0">
      <pane xSplit="2" ySplit="5" topLeftCell="G6" activePane="bottomRight" state="frozen"/>
      <selection pane="topRight" activeCell="C1" sqref="C1"/>
      <selection pane="bottomLeft" activeCell="A6" sqref="A6"/>
      <selection pane="bottomRight" activeCell="B25" sqref="B25"/>
    </sheetView>
  </sheetViews>
  <sheetFormatPr baseColWidth="10" defaultColWidth="11.42578125" defaultRowHeight="15"/>
  <cols>
    <col min="1" max="1" width="13.140625" style="352" bestFit="1" customWidth="1"/>
    <col min="2" max="2" width="81.42578125" style="352" bestFit="1" customWidth="1"/>
    <col min="3" max="3" width="81.42578125" style="352" customWidth="1"/>
    <col min="4" max="9" width="39.28515625" style="352" customWidth="1"/>
    <col min="10" max="30" width="39.28515625" style="352" hidden="1" customWidth="1"/>
    <col min="31" max="33" width="66.5703125" style="352" hidden="1" customWidth="1"/>
    <col min="34" max="16384" width="11.42578125" style="310"/>
  </cols>
  <sheetData>
    <row r="1" spans="1:33" ht="41.25" customHeight="1">
      <c r="A1" s="309"/>
      <c r="B1" s="299" t="s">
        <v>61</v>
      </c>
      <c r="C1" s="299"/>
      <c r="D1" s="299"/>
      <c r="E1" s="299"/>
      <c r="F1" s="299"/>
      <c r="G1" s="299"/>
      <c r="H1" s="299"/>
      <c r="I1" s="299"/>
      <c r="J1" s="299"/>
      <c r="K1" s="299"/>
      <c r="L1" s="299"/>
      <c r="M1" s="299"/>
      <c r="N1" s="299"/>
      <c r="O1" s="299"/>
      <c r="P1" s="299"/>
      <c r="Q1" s="299"/>
      <c r="R1" s="299"/>
      <c r="S1" s="299"/>
      <c r="T1" s="299"/>
      <c r="U1" s="299"/>
      <c r="V1" s="299"/>
      <c r="W1" s="299"/>
      <c r="X1" s="299"/>
      <c r="Y1" s="299"/>
      <c r="Z1" s="299"/>
      <c r="AA1" s="299"/>
      <c r="AB1" s="299"/>
      <c r="AC1" s="299"/>
      <c r="AD1" s="299"/>
      <c r="AE1" s="299"/>
      <c r="AF1" s="299"/>
      <c r="AG1" s="299"/>
    </row>
    <row r="2" spans="1:33" ht="15.75">
      <c r="A2" s="25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row>
    <row r="3" spans="1:33" ht="15.75">
      <c r="A3" s="311"/>
      <c r="B3" s="123" t="s">
        <v>25</v>
      </c>
      <c r="C3" s="409"/>
      <c r="D3" s="124">
        <v>1</v>
      </c>
      <c r="E3" s="124">
        <v>2</v>
      </c>
      <c r="F3" s="124">
        <v>3</v>
      </c>
      <c r="G3" s="124">
        <v>4</v>
      </c>
      <c r="H3" s="124">
        <v>5</v>
      </c>
      <c r="I3" s="124">
        <v>6</v>
      </c>
      <c r="J3" s="124">
        <v>7</v>
      </c>
      <c r="K3" s="124">
        <v>8</v>
      </c>
      <c r="L3" s="124">
        <v>9</v>
      </c>
      <c r="M3" s="124">
        <v>10</v>
      </c>
      <c r="N3" s="124">
        <v>11</v>
      </c>
      <c r="O3" s="124">
        <v>12</v>
      </c>
      <c r="P3" s="124">
        <v>13</v>
      </c>
      <c r="Q3" s="124">
        <v>14</v>
      </c>
      <c r="R3" s="124">
        <v>15</v>
      </c>
      <c r="S3" s="124">
        <v>16</v>
      </c>
      <c r="T3" s="124">
        <v>17</v>
      </c>
      <c r="U3" s="124">
        <v>18</v>
      </c>
      <c r="V3" s="124">
        <v>19</v>
      </c>
      <c r="W3" s="124">
        <v>20</v>
      </c>
      <c r="X3" s="124">
        <v>21</v>
      </c>
      <c r="Y3" s="124">
        <v>22</v>
      </c>
      <c r="Z3" s="124">
        <v>23</v>
      </c>
      <c r="AA3" s="124">
        <v>24</v>
      </c>
      <c r="AB3" s="124">
        <v>25</v>
      </c>
      <c r="AC3" s="124">
        <v>26</v>
      </c>
      <c r="AD3" s="124">
        <v>27</v>
      </c>
      <c r="AE3" s="124">
        <v>28</v>
      </c>
      <c r="AF3" s="124">
        <v>29</v>
      </c>
      <c r="AG3" s="124">
        <v>30</v>
      </c>
    </row>
    <row r="4" spans="1:33" ht="63.75" customHeight="1">
      <c r="A4" s="311"/>
      <c r="B4" s="123" t="s">
        <v>31</v>
      </c>
      <c r="C4" s="409"/>
      <c r="D4" s="124" t="str">
        <f t="shared" ref="D4:Q4" si="0">+VLOOKUP(D3,LISTA_OFERENTES,2,FALSE)</f>
        <v>Daniel José Nieves Vergara</v>
      </c>
      <c r="E4" s="124" t="str">
        <f t="shared" si="0"/>
        <v>CONDEIN SAS</v>
      </c>
      <c r="F4" s="124" t="str">
        <f t="shared" si="0"/>
        <v>INGAP S.A.S</v>
      </c>
      <c r="G4" s="124" t="str">
        <f t="shared" si="0"/>
        <v>ENETEL S.A.S</v>
      </c>
      <c r="H4" s="124" t="str">
        <f t="shared" si="0"/>
        <v>Viacol Ingenieros Contratistas</v>
      </c>
      <c r="I4" s="124" t="str">
        <f t="shared" si="0"/>
        <v>WORLDTEK SAS</v>
      </c>
      <c r="J4" s="124" t="str">
        <f t="shared" si="0"/>
        <v>O7</v>
      </c>
      <c r="K4" s="124" t="str">
        <f t="shared" si="0"/>
        <v>O8</v>
      </c>
      <c r="L4" s="124" t="str">
        <f t="shared" si="0"/>
        <v>O9</v>
      </c>
      <c r="M4" s="124" t="str">
        <f t="shared" si="0"/>
        <v>O10</v>
      </c>
      <c r="N4" s="124" t="str">
        <f t="shared" si="0"/>
        <v>O11</v>
      </c>
      <c r="O4" s="124" t="str">
        <f t="shared" si="0"/>
        <v>O12</v>
      </c>
      <c r="P4" s="124" t="str">
        <f t="shared" si="0"/>
        <v>O13</v>
      </c>
      <c r="Q4" s="124" t="str">
        <f t="shared" si="0"/>
        <v>O14</v>
      </c>
      <c r="R4" s="124" t="str">
        <f>+VLOOKUP(R3,LISTA_OFERENTES,2,FALSE)</f>
        <v>O15</v>
      </c>
      <c r="S4" s="124" t="str">
        <f>+VLOOKUP(S3,LISTA_OFERENTES,2,FALSE)</f>
        <v>O16</v>
      </c>
      <c r="T4" s="124" t="str">
        <f t="shared" ref="T4:AG4" si="1">+VLOOKUP(T3,LISTA_OFERENTES,2,FALSE)</f>
        <v>O17</v>
      </c>
      <c r="U4" s="124" t="str">
        <f t="shared" si="1"/>
        <v>O18</v>
      </c>
      <c r="V4" s="124" t="str">
        <f t="shared" si="1"/>
        <v>O19</v>
      </c>
      <c r="W4" s="124" t="str">
        <f t="shared" si="1"/>
        <v>O20</v>
      </c>
      <c r="X4" s="124" t="str">
        <f t="shared" si="1"/>
        <v>O21</v>
      </c>
      <c r="Y4" s="124" t="str">
        <f t="shared" si="1"/>
        <v>O22</v>
      </c>
      <c r="Z4" s="124" t="str">
        <f t="shared" si="1"/>
        <v>O23</v>
      </c>
      <c r="AA4" s="124" t="str">
        <f t="shared" si="1"/>
        <v>O24</v>
      </c>
      <c r="AB4" s="124" t="str">
        <f t="shared" si="1"/>
        <v>O25</v>
      </c>
      <c r="AC4" s="124" t="str">
        <f t="shared" si="1"/>
        <v>O26</v>
      </c>
      <c r="AD4" s="124" t="str">
        <f t="shared" si="1"/>
        <v>O27</v>
      </c>
      <c r="AE4" s="124" t="str">
        <f t="shared" si="1"/>
        <v>O28</v>
      </c>
      <c r="AF4" s="124" t="str">
        <f t="shared" si="1"/>
        <v>O29</v>
      </c>
      <c r="AG4" s="124" t="str">
        <f t="shared" si="1"/>
        <v>O30</v>
      </c>
    </row>
    <row r="5" spans="1:33" ht="20.25" customHeight="1">
      <c r="A5" s="311"/>
      <c r="B5" s="123" t="s">
        <v>38</v>
      </c>
      <c r="C5" s="409"/>
      <c r="D5" s="124">
        <f>IF('1_ENTREGA'!$A7="","",VLOOKUP(D3,'2_APERTURA DE SOBRES'!$A$7:$K$36,4,FALSE))</f>
        <v>10765782</v>
      </c>
      <c r="E5" s="124">
        <f>IF('1_ENTREGA'!$A7="","",VLOOKUP(E3,'2_APERTURA DE SOBRES'!$A$7:$K$36,4,FALSE))</f>
        <v>9010080021</v>
      </c>
      <c r="F5" s="124">
        <f>IF('1_ENTREGA'!$A7="","",VLOOKUP(F3,'2_APERTURA DE SOBRES'!$A$7:$K$36,4,FALSE))</f>
        <v>8110471880</v>
      </c>
      <c r="G5" s="124">
        <f>IF('1_ENTREGA'!$A7="","",VLOOKUP(G3,'2_APERTURA DE SOBRES'!$A$7:$K$36,4,FALSE))</f>
        <v>9010606652</v>
      </c>
      <c r="H5" s="124">
        <f>IF('1_ENTREGA'!$A7="","",VLOOKUP(H3,'2_APERTURA DE SOBRES'!$A$7:$K$36,4,FALSE))</f>
        <v>900034836</v>
      </c>
      <c r="I5" s="124">
        <f>IF('1_ENTREGA'!$A7="","",VLOOKUP(I3,'2_APERTURA DE SOBRES'!$A$7:$K$36,4,FALSE))</f>
        <v>900151287</v>
      </c>
      <c r="J5" s="124">
        <f>IF('1_ENTREGA'!$A7="","",VLOOKUP(J3,'2_APERTURA DE SOBRES'!$A$7:$K$36,4,FALSE))</f>
        <v>0</v>
      </c>
      <c r="K5" s="124">
        <f>IF('1_ENTREGA'!$A7="","",VLOOKUP(K3,'2_APERTURA DE SOBRES'!$A$7:$K$36,4,FALSE))</f>
        <v>0</v>
      </c>
      <c r="L5" s="124">
        <f>IF('1_ENTREGA'!$A7="","",VLOOKUP(L3,'2_APERTURA DE SOBRES'!$A$7:$K$36,4,FALSE))</f>
        <v>0</v>
      </c>
      <c r="M5" s="124">
        <f>IF('1_ENTREGA'!$A7="","",VLOOKUP(M3,'2_APERTURA DE SOBRES'!$A$7:$K$36,4,FALSE))</f>
        <v>0</v>
      </c>
      <c r="N5" s="124">
        <f>IF('1_ENTREGA'!$A7="","",VLOOKUP(N3,'2_APERTURA DE SOBRES'!$A$7:$K$36,4,FALSE))</f>
        <v>0</v>
      </c>
      <c r="O5" s="124">
        <f>IF('1_ENTREGA'!$A7="","",VLOOKUP(O3,'2_APERTURA DE SOBRES'!$A$7:$K$36,4,FALSE))</f>
        <v>0</v>
      </c>
      <c r="P5" s="124">
        <f>IF('1_ENTREGA'!$A7="","",VLOOKUP(P3,'2_APERTURA DE SOBRES'!$A$7:$K$36,4,FALSE))</f>
        <v>0</v>
      </c>
      <c r="Q5" s="124">
        <f>IF('1_ENTREGA'!$A7="","",VLOOKUP(Q3,'2_APERTURA DE SOBRES'!$A$7:$K$36,4,FALSE))</f>
        <v>0</v>
      </c>
      <c r="R5" s="124">
        <f>IF('1_ENTREGA'!$A7="","",VLOOKUP(R3,'2_APERTURA DE SOBRES'!$A$7:$K$36,4,FALSE))</f>
        <v>0</v>
      </c>
      <c r="S5" s="124">
        <f>IF('1_ENTREGA'!$A7="","",VLOOKUP(S3,'2_APERTURA DE SOBRES'!$A$7:$K$36,4,FALSE))</f>
        <v>0</v>
      </c>
      <c r="T5" s="124">
        <f>IF('1_ENTREGA'!$A7="","",VLOOKUP(T3,'2_APERTURA DE SOBRES'!$A$7:$K$36,4,FALSE))</f>
        <v>0</v>
      </c>
      <c r="U5" s="124">
        <f>IF('1_ENTREGA'!$A7="","",VLOOKUP(U3,'2_APERTURA DE SOBRES'!$A$7:$K$36,4,FALSE))</f>
        <v>0</v>
      </c>
      <c r="V5" s="124">
        <f>IF('1_ENTREGA'!$A7="","",VLOOKUP(V3,'2_APERTURA DE SOBRES'!$A$7:$K$36,4,FALSE))</f>
        <v>0</v>
      </c>
      <c r="W5" s="124">
        <f>IF('1_ENTREGA'!$A7="","",VLOOKUP(W3,'2_APERTURA DE SOBRES'!$A$7:$K$36,4,FALSE))</f>
        <v>0</v>
      </c>
      <c r="X5" s="124">
        <f>IF('1_ENTREGA'!$A7="","",VLOOKUP(X3,'2_APERTURA DE SOBRES'!$A$7:$K$36,4,FALSE))</f>
        <v>0</v>
      </c>
      <c r="Y5" s="124">
        <f>IF('1_ENTREGA'!$A7="","",VLOOKUP(Y3,'2_APERTURA DE SOBRES'!$A$7:$K$36,4,FALSE))</f>
        <v>0</v>
      </c>
      <c r="Z5" s="124">
        <f>IF('1_ENTREGA'!$A7="","",VLOOKUP(Z3,'2_APERTURA DE SOBRES'!$A$7:$K$36,4,FALSE))</f>
        <v>0</v>
      </c>
      <c r="AA5" s="124">
        <f>IF('1_ENTREGA'!$A7="","",VLOOKUP(AA3,'2_APERTURA DE SOBRES'!$A$7:$K$36,4,FALSE))</f>
        <v>0</v>
      </c>
      <c r="AB5" s="124">
        <f>IF('1_ENTREGA'!$A7="","",VLOOKUP(AB3,'2_APERTURA DE SOBRES'!$A$7:$K$36,4,FALSE))</f>
        <v>0</v>
      </c>
      <c r="AC5" s="124">
        <f>IF('1_ENTREGA'!$A7="","",VLOOKUP(AC3,'2_APERTURA DE SOBRES'!$A$7:$K$36,4,FALSE))</f>
        <v>0</v>
      </c>
      <c r="AD5" s="124">
        <f>IF('1_ENTREGA'!$A7="","",VLOOKUP(AD3,'2_APERTURA DE SOBRES'!$A$7:$K$36,4,FALSE))</f>
        <v>0</v>
      </c>
      <c r="AE5" s="124">
        <f>IF('1_ENTREGA'!$A7="","",VLOOKUP(AE3,'2_APERTURA DE SOBRES'!$A$7:$K$36,4,FALSE))</f>
        <v>0</v>
      </c>
      <c r="AF5" s="124">
        <f>IF('1_ENTREGA'!$A7="","",VLOOKUP(AF3,'2_APERTURA DE SOBRES'!$A$7:$K$36,4,FALSE))</f>
        <v>0</v>
      </c>
      <c r="AG5" s="124">
        <f>IF('1_ENTREGA'!$A7="","",VLOOKUP(AG3,'2_APERTURA DE SOBRES'!$A$7:$K$36,4,FALSE))</f>
        <v>0</v>
      </c>
    </row>
    <row r="6" spans="1:33" ht="49.5" customHeight="1">
      <c r="A6" s="312"/>
      <c r="B6" s="252" t="s">
        <v>244</v>
      </c>
      <c r="C6" s="252" t="s">
        <v>282</v>
      </c>
      <c r="D6" s="253"/>
      <c r="E6" s="253"/>
      <c r="F6" s="253"/>
      <c r="G6" s="253"/>
      <c r="H6" s="253"/>
      <c r="I6" s="253"/>
      <c r="J6" s="253"/>
      <c r="K6" s="253"/>
      <c r="L6" s="253"/>
      <c r="M6" s="253"/>
      <c r="N6" s="253"/>
      <c r="O6" s="253"/>
      <c r="P6" s="253"/>
      <c r="Q6" s="253"/>
      <c r="R6" s="253"/>
      <c r="S6" s="253"/>
      <c r="T6" s="254"/>
      <c r="U6" s="254"/>
      <c r="V6" s="254"/>
      <c r="W6" s="254"/>
      <c r="X6" s="254"/>
      <c r="Y6" s="254"/>
      <c r="Z6" s="254"/>
      <c r="AA6" s="254"/>
      <c r="AB6" s="254"/>
      <c r="AC6" s="254"/>
      <c r="AD6" s="254"/>
      <c r="AE6" s="254"/>
      <c r="AF6" s="254"/>
      <c r="AG6" s="253"/>
    </row>
    <row r="7" spans="1:33" ht="33" customHeight="1">
      <c r="A7" s="255" t="s">
        <v>12</v>
      </c>
      <c r="B7" s="300" t="s">
        <v>283</v>
      </c>
      <c r="C7" s="410"/>
      <c r="D7" s="313"/>
      <c r="E7" s="313"/>
      <c r="F7" s="313"/>
      <c r="G7" s="313"/>
      <c r="H7" s="313"/>
      <c r="I7" s="313"/>
      <c r="J7" s="313"/>
      <c r="K7" s="313"/>
      <c r="L7" s="313"/>
      <c r="M7" s="313"/>
      <c r="N7" s="313"/>
      <c r="O7" s="313"/>
      <c r="P7" s="313"/>
      <c r="Q7" s="313"/>
      <c r="R7" s="313"/>
      <c r="S7" s="313"/>
      <c r="T7" s="314"/>
      <c r="U7" s="314"/>
      <c r="V7" s="314"/>
      <c r="W7" s="314"/>
      <c r="X7" s="314"/>
      <c r="Y7" s="314"/>
      <c r="Z7" s="314"/>
      <c r="AA7" s="314"/>
      <c r="AB7" s="314"/>
      <c r="AC7" s="314"/>
      <c r="AD7" s="314"/>
      <c r="AE7" s="314"/>
      <c r="AF7" s="314"/>
      <c r="AG7" s="313"/>
    </row>
    <row r="8" spans="1:33" ht="120">
      <c r="A8" s="315">
        <v>1</v>
      </c>
      <c r="B8" s="411" t="s">
        <v>358</v>
      </c>
      <c r="C8" s="411" t="s">
        <v>335</v>
      </c>
      <c r="D8" s="287" t="s">
        <v>253</v>
      </c>
      <c r="E8" s="278" t="s">
        <v>433</v>
      </c>
      <c r="F8" s="278" t="s">
        <v>433</v>
      </c>
      <c r="G8" s="278" t="s">
        <v>433</v>
      </c>
      <c r="H8" s="278" t="s">
        <v>433</v>
      </c>
      <c r="I8" s="278" t="s">
        <v>433</v>
      </c>
      <c r="J8" s="287"/>
      <c r="K8" s="287"/>
      <c r="L8" s="277"/>
      <c r="M8" s="287"/>
      <c r="N8" s="277"/>
      <c r="O8" s="277"/>
      <c r="P8" s="287"/>
      <c r="Q8" s="287"/>
      <c r="R8" s="287"/>
      <c r="S8" s="277"/>
      <c r="T8" s="287"/>
      <c r="U8" s="287"/>
      <c r="V8" s="287"/>
      <c r="W8" s="277"/>
      <c r="X8" s="287"/>
      <c r="Y8" s="277"/>
      <c r="Z8" s="277"/>
      <c r="AA8" s="287"/>
      <c r="AB8" s="287"/>
      <c r="AC8" s="287"/>
      <c r="AD8" s="287"/>
      <c r="AE8" s="256"/>
      <c r="AF8" s="256"/>
      <c r="AG8" s="316"/>
    </row>
    <row r="9" spans="1:33" ht="75">
      <c r="A9" s="315">
        <v>2</v>
      </c>
      <c r="B9" s="411" t="s">
        <v>359</v>
      </c>
      <c r="C9" s="411" t="s">
        <v>300</v>
      </c>
      <c r="D9" s="287" t="s">
        <v>253</v>
      </c>
      <c r="E9" s="278" t="s">
        <v>433</v>
      </c>
      <c r="F9" s="278" t="s">
        <v>433</v>
      </c>
      <c r="G9" s="278" t="s">
        <v>433</v>
      </c>
      <c r="H9" s="278" t="s">
        <v>433</v>
      </c>
      <c r="I9" s="278" t="s">
        <v>433</v>
      </c>
      <c r="J9" s="287"/>
      <c r="K9" s="287"/>
      <c r="L9" s="277"/>
      <c r="M9" s="287"/>
      <c r="N9" s="277"/>
      <c r="O9" s="277"/>
      <c r="P9" s="287"/>
      <c r="Q9" s="287"/>
      <c r="R9" s="287"/>
      <c r="S9" s="277"/>
      <c r="T9" s="287"/>
      <c r="U9" s="287"/>
      <c r="V9" s="287"/>
      <c r="W9" s="277"/>
      <c r="X9" s="287"/>
      <c r="Y9" s="277"/>
      <c r="Z9" s="277"/>
      <c r="AA9" s="287"/>
      <c r="AB9" s="287"/>
      <c r="AC9" s="287"/>
      <c r="AD9" s="287"/>
      <c r="AE9" s="256"/>
      <c r="AF9" s="256"/>
      <c r="AG9" s="317"/>
    </row>
    <row r="10" spans="1:33" ht="120">
      <c r="A10" s="315">
        <v>3</v>
      </c>
      <c r="B10" s="411" t="s">
        <v>285</v>
      </c>
      <c r="C10" s="411" t="s">
        <v>286</v>
      </c>
      <c r="D10" s="530" t="s">
        <v>434</v>
      </c>
      <c r="E10" s="278" t="s">
        <v>433</v>
      </c>
      <c r="F10" s="278" t="s">
        <v>433</v>
      </c>
      <c r="G10" s="278" t="s">
        <v>433</v>
      </c>
      <c r="H10" s="278" t="s">
        <v>433</v>
      </c>
      <c r="I10" s="278" t="s">
        <v>433</v>
      </c>
      <c r="J10" s="287"/>
      <c r="K10" s="287"/>
      <c r="L10" s="277"/>
      <c r="M10" s="287"/>
      <c r="N10" s="277"/>
      <c r="O10" s="277"/>
      <c r="P10" s="287"/>
      <c r="Q10" s="287"/>
      <c r="R10" s="287"/>
      <c r="S10" s="277"/>
      <c r="T10" s="287"/>
      <c r="U10" s="287"/>
      <c r="V10" s="287"/>
      <c r="W10" s="277"/>
      <c r="X10" s="287"/>
      <c r="Y10" s="277"/>
      <c r="Z10" s="318"/>
      <c r="AA10" s="287"/>
      <c r="AB10" s="287"/>
      <c r="AC10" s="287"/>
      <c r="AD10" s="287"/>
      <c r="AE10" s="256"/>
      <c r="AF10" s="256"/>
      <c r="AG10" s="316"/>
    </row>
    <row r="11" spans="1:33" ht="45">
      <c r="A11" s="315">
        <v>4</v>
      </c>
      <c r="B11" s="411" t="s">
        <v>301</v>
      </c>
      <c r="C11" s="411" t="s">
        <v>360</v>
      </c>
      <c r="D11" s="287" t="s">
        <v>253</v>
      </c>
      <c r="E11" s="278" t="s">
        <v>433</v>
      </c>
      <c r="F11" s="278" t="s">
        <v>433</v>
      </c>
      <c r="G11" s="278" t="s">
        <v>433</v>
      </c>
      <c r="H11" s="278" t="s">
        <v>433</v>
      </c>
      <c r="I11" s="278" t="s">
        <v>433</v>
      </c>
      <c r="J11" s="287"/>
      <c r="K11" s="287"/>
      <c r="L11" s="277"/>
      <c r="M11" s="287"/>
      <c r="N11" s="277"/>
      <c r="O11" s="277"/>
      <c r="P11" s="287"/>
      <c r="Q11" s="287"/>
      <c r="R11" s="287"/>
      <c r="S11" s="277"/>
      <c r="T11" s="287"/>
      <c r="U11" s="287"/>
      <c r="V11" s="287"/>
      <c r="W11" s="277"/>
      <c r="X11" s="287"/>
      <c r="Y11" s="277"/>
      <c r="Z11" s="277"/>
      <c r="AA11" s="287"/>
      <c r="AB11" s="287"/>
      <c r="AC11" s="287"/>
      <c r="AD11" s="287"/>
      <c r="AE11" s="256"/>
      <c r="AF11" s="256"/>
      <c r="AG11" s="316"/>
    </row>
    <row r="12" spans="1:33" ht="45">
      <c r="A12" s="315">
        <v>5</v>
      </c>
      <c r="B12" s="411" t="s">
        <v>288</v>
      </c>
      <c r="C12" s="411" t="s">
        <v>361</v>
      </c>
      <c r="D12" s="287" t="s">
        <v>253</v>
      </c>
      <c r="E12" s="278" t="s">
        <v>433</v>
      </c>
      <c r="F12" s="278" t="s">
        <v>433</v>
      </c>
      <c r="G12" s="278" t="s">
        <v>433</v>
      </c>
      <c r="H12" s="278" t="s">
        <v>433</v>
      </c>
      <c r="I12" s="278" t="s">
        <v>433</v>
      </c>
      <c r="J12" s="287"/>
      <c r="K12" s="287"/>
      <c r="L12" s="277"/>
      <c r="M12" s="287"/>
      <c r="N12" s="277"/>
      <c r="O12" s="277"/>
      <c r="P12" s="287"/>
      <c r="Q12" s="287"/>
      <c r="R12" s="287"/>
      <c r="S12" s="277"/>
      <c r="T12" s="287"/>
      <c r="U12" s="287"/>
      <c r="V12" s="287"/>
      <c r="W12" s="277"/>
      <c r="X12" s="287"/>
      <c r="Y12" s="277"/>
      <c r="Z12" s="277"/>
      <c r="AA12" s="287"/>
      <c r="AB12" s="287"/>
      <c r="AC12" s="287"/>
      <c r="AD12" s="287"/>
      <c r="AE12" s="256"/>
      <c r="AF12" s="256"/>
      <c r="AG12" s="316"/>
    </row>
    <row r="13" spans="1:33" ht="45">
      <c r="A13" s="315">
        <v>6</v>
      </c>
      <c r="B13" s="411" t="s">
        <v>289</v>
      </c>
      <c r="C13" s="411" t="s">
        <v>362</v>
      </c>
      <c r="D13" s="287" t="s">
        <v>253</v>
      </c>
      <c r="E13" s="278" t="s">
        <v>433</v>
      </c>
      <c r="F13" s="278" t="s">
        <v>433</v>
      </c>
      <c r="G13" s="278" t="s">
        <v>433</v>
      </c>
      <c r="H13" s="278" t="s">
        <v>433</v>
      </c>
      <c r="I13" s="278" t="s">
        <v>433</v>
      </c>
      <c r="J13" s="287"/>
      <c r="K13" s="287"/>
      <c r="L13" s="277"/>
      <c r="M13" s="287"/>
      <c r="N13" s="277"/>
      <c r="O13" s="277"/>
      <c r="P13" s="287"/>
      <c r="Q13" s="287"/>
      <c r="R13" s="287"/>
      <c r="S13" s="277"/>
      <c r="T13" s="287"/>
      <c r="U13" s="287"/>
      <c r="V13" s="287"/>
      <c r="W13" s="277"/>
      <c r="X13" s="287"/>
      <c r="Y13" s="277"/>
      <c r="Z13" s="277"/>
      <c r="AA13" s="287"/>
      <c r="AB13" s="287"/>
      <c r="AC13" s="287"/>
      <c r="AD13" s="287"/>
      <c r="AE13" s="256"/>
      <c r="AF13" s="256"/>
      <c r="AG13" s="316"/>
    </row>
    <row r="14" spans="1:33" ht="45">
      <c r="A14" s="315">
        <v>7</v>
      </c>
      <c r="B14" s="411" t="s">
        <v>290</v>
      </c>
      <c r="C14" s="411" t="s">
        <v>363</v>
      </c>
      <c r="D14" s="287" t="s">
        <v>253</v>
      </c>
      <c r="E14" s="278" t="s">
        <v>433</v>
      </c>
      <c r="F14" s="278" t="s">
        <v>433</v>
      </c>
      <c r="G14" s="278" t="s">
        <v>433</v>
      </c>
      <c r="H14" s="278" t="s">
        <v>433</v>
      </c>
      <c r="I14" s="278" t="s">
        <v>433</v>
      </c>
      <c r="J14" s="287"/>
      <c r="K14" s="287"/>
      <c r="L14" s="277"/>
      <c r="M14" s="287"/>
      <c r="N14" s="277"/>
      <c r="O14" s="277"/>
      <c r="P14" s="287"/>
      <c r="Q14" s="287"/>
      <c r="R14" s="287"/>
      <c r="S14" s="277"/>
      <c r="T14" s="287"/>
      <c r="U14" s="287"/>
      <c r="V14" s="287"/>
      <c r="W14" s="277"/>
      <c r="X14" s="287"/>
      <c r="Y14" s="277"/>
      <c r="Z14" s="277"/>
      <c r="AA14" s="287"/>
      <c r="AB14" s="287"/>
      <c r="AC14" s="287"/>
      <c r="AD14" s="287"/>
      <c r="AE14" s="256"/>
      <c r="AF14" s="256"/>
      <c r="AG14" s="316"/>
    </row>
    <row r="15" spans="1:33" ht="25.5" customHeight="1">
      <c r="A15" s="315">
        <v>8</v>
      </c>
      <c r="B15" s="411" t="s">
        <v>291</v>
      </c>
      <c r="C15" s="411" t="s">
        <v>292</v>
      </c>
      <c r="D15" s="287" t="s">
        <v>253</v>
      </c>
      <c r="E15" s="278" t="s">
        <v>433</v>
      </c>
      <c r="F15" s="278" t="s">
        <v>433</v>
      </c>
      <c r="G15" s="278" t="s">
        <v>433</v>
      </c>
      <c r="H15" s="278" t="s">
        <v>433</v>
      </c>
      <c r="I15" s="278" t="s">
        <v>433</v>
      </c>
      <c r="J15" s="287"/>
      <c r="K15" s="287"/>
      <c r="L15" s="277"/>
      <c r="M15" s="287"/>
      <c r="N15" s="277"/>
      <c r="O15" s="277"/>
      <c r="P15" s="287"/>
      <c r="Q15" s="287"/>
      <c r="R15" s="287"/>
      <c r="S15" s="277"/>
      <c r="T15" s="287"/>
      <c r="U15" s="287"/>
      <c r="V15" s="287"/>
      <c r="W15" s="277"/>
      <c r="X15" s="287"/>
      <c r="Y15" s="277"/>
      <c r="Z15" s="277"/>
      <c r="AA15" s="287"/>
      <c r="AB15" s="287"/>
      <c r="AC15" s="287"/>
      <c r="AD15" s="287"/>
      <c r="AE15" s="256"/>
      <c r="AF15" s="256"/>
      <c r="AG15" s="316"/>
    </row>
    <row r="16" spans="1:33" ht="60">
      <c r="A16" s="315">
        <v>9</v>
      </c>
      <c r="B16" s="411" t="s">
        <v>364</v>
      </c>
      <c r="C16" s="411" t="s">
        <v>302</v>
      </c>
      <c r="D16" s="287" t="s">
        <v>253</v>
      </c>
      <c r="E16" s="278" t="s">
        <v>433</v>
      </c>
      <c r="F16" s="278" t="s">
        <v>433</v>
      </c>
      <c r="G16" s="278" t="s">
        <v>433</v>
      </c>
      <c r="H16" s="278" t="s">
        <v>433</v>
      </c>
      <c r="I16" s="278" t="s">
        <v>433</v>
      </c>
      <c r="J16" s="287"/>
      <c r="K16" s="287"/>
      <c r="L16" s="277"/>
      <c r="M16" s="287"/>
      <c r="N16" s="277"/>
      <c r="O16" s="277"/>
      <c r="P16" s="287"/>
      <c r="Q16" s="287"/>
      <c r="R16" s="287"/>
      <c r="S16" s="277"/>
      <c r="T16" s="287"/>
      <c r="U16" s="287"/>
      <c r="V16" s="287"/>
      <c r="W16" s="277"/>
      <c r="X16" s="287"/>
      <c r="Y16" s="277"/>
      <c r="Z16" s="277"/>
      <c r="AA16" s="287"/>
      <c r="AB16" s="287"/>
      <c r="AC16" s="287"/>
      <c r="AD16" s="287"/>
      <c r="AE16" s="256"/>
      <c r="AF16" s="256"/>
      <c r="AG16" s="316"/>
    </row>
    <row r="17" spans="1:33" ht="30">
      <c r="A17" s="315">
        <v>10</v>
      </c>
      <c r="B17" s="411" t="s">
        <v>245</v>
      </c>
      <c r="C17" s="411"/>
      <c r="D17" s="287" t="s">
        <v>253</v>
      </c>
      <c r="E17" s="278" t="s">
        <v>433</v>
      </c>
      <c r="F17" s="278" t="s">
        <v>433</v>
      </c>
      <c r="G17" s="278" t="s">
        <v>433</v>
      </c>
      <c r="H17" s="278" t="s">
        <v>433</v>
      </c>
      <c r="I17" s="278" t="s">
        <v>433</v>
      </c>
      <c r="J17" s="287"/>
      <c r="K17" s="287"/>
      <c r="L17" s="277"/>
      <c r="M17" s="287"/>
      <c r="N17" s="277"/>
      <c r="O17" s="277"/>
      <c r="P17" s="287"/>
      <c r="Q17" s="287"/>
      <c r="R17" s="287"/>
      <c r="S17" s="277"/>
      <c r="T17" s="287"/>
      <c r="U17" s="287"/>
      <c r="V17" s="287"/>
      <c r="W17" s="277"/>
      <c r="X17" s="287"/>
      <c r="Y17" s="256"/>
      <c r="Z17" s="277"/>
      <c r="AA17" s="287"/>
      <c r="AB17" s="287"/>
      <c r="AC17" s="287"/>
      <c r="AD17" s="287"/>
      <c r="AE17" s="256"/>
      <c r="AF17" s="256"/>
      <c r="AG17" s="316"/>
    </row>
    <row r="18" spans="1:33" ht="15.75">
      <c r="A18" s="315"/>
      <c r="B18" s="411" t="s">
        <v>125</v>
      </c>
      <c r="C18" s="411"/>
      <c r="D18" s="278" t="s">
        <v>435</v>
      </c>
      <c r="E18" s="278" t="s">
        <v>433</v>
      </c>
      <c r="F18" s="278" t="s">
        <v>433</v>
      </c>
      <c r="G18" s="278" t="s">
        <v>433</v>
      </c>
      <c r="H18" s="278" t="s">
        <v>433</v>
      </c>
      <c r="I18" s="278" t="s">
        <v>433</v>
      </c>
      <c r="J18" s="277"/>
      <c r="K18" s="277"/>
      <c r="L18" s="277"/>
      <c r="M18" s="277"/>
      <c r="N18" s="277"/>
      <c r="O18" s="277"/>
      <c r="P18" s="277"/>
      <c r="Q18" s="277"/>
      <c r="R18" s="277"/>
      <c r="S18" s="277"/>
      <c r="T18" s="319"/>
      <c r="U18" s="320"/>
      <c r="V18" s="277"/>
      <c r="W18" s="277"/>
      <c r="X18" s="277"/>
      <c r="Y18" s="256"/>
      <c r="Z18" s="277"/>
      <c r="AA18" s="277"/>
      <c r="AB18" s="256"/>
      <c r="AC18" s="256"/>
      <c r="AD18" s="256"/>
      <c r="AE18" s="256"/>
      <c r="AF18" s="256"/>
      <c r="AG18" s="317"/>
    </row>
    <row r="19" spans="1:33" ht="15.75">
      <c r="A19" s="315"/>
      <c r="B19" s="411" t="s">
        <v>128</v>
      </c>
      <c r="C19" s="411"/>
      <c r="D19" s="278" t="s">
        <v>436</v>
      </c>
      <c r="E19" s="278" t="s">
        <v>433</v>
      </c>
      <c r="F19" s="278" t="s">
        <v>433</v>
      </c>
      <c r="G19" s="278" t="s">
        <v>433</v>
      </c>
      <c r="H19" s="278" t="s">
        <v>433</v>
      </c>
      <c r="I19" s="278" t="s">
        <v>433</v>
      </c>
      <c r="J19" s="277"/>
      <c r="K19" s="277"/>
      <c r="L19" s="277"/>
      <c r="M19" s="277"/>
      <c r="N19" s="277"/>
      <c r="O19" s="277"/>
      <c r="P19" s="277"/>
      <c r="Q19" s="277"/>
      <c r="R19" s="277"/>
      <c r="S19" s="277"/>
      <c r="T19" s="321"/>
      <c r="U19" s="321"/>
      <c r="V19" s="277"/>
      <c r="W19" s="277"/>
      <c r="X19" s="277"/>
      <c r="Y19" s="256"/>
      <c r="Z19" s="277"/>
      <c r="AA19" s="277"/>
      <c r="AB19" s="256"/>
      <c r="AC19" s="256"/>
      <c r="AD19" s="256"/>
      <c r="AE19" s="256"/>
      <c r="AF19" s="256"/>
      <c r="AG19" s="316"/>
    </row>
    <row r="20" spans="1:33" ht="15.75">
      <c r="A20" s="315"/>
      <c r="B20" s="411" t="s">
        <v>129</v>
      </c>
      <c r="C20" s="411"/>
      <c r="D20" s="424">
        <v>88981936.599999994</v>
      </c>
      <c r="E20" s="278" t="s">
        <v>433</v>
      </c>
      <c r="F20" s="278" t="s">
        <v>433</v>
      </c>
      <c r="G20" s="278" t="s">
        <v>433</v>
      </c>
      <c r="H20" s="278" t="s">
        <v>433</v>
      </c>
      <c r="I20" s="278" t="s">
        <v>433</v>
      </c>
      <c r="J20" s="277"/>
      <c r="K20" s="277"/>
      <c r="L20" s="277"/>
      <c r="M20" s="277"/>
      <c r="N20" s="277"/>
      <c r="O20" s="277"/>
      <c r="P20" s="277"/>
      <c r="Q20" s="277"/>
      <c r="R20" s="277"/>
      <c r="S20" s="277"/>
      <c r="T20" s="322"/>
      <c r="U20" s="322"/>
      <c r="V20" s="277"/>
      <c r="W20" s="277"/>
      <c r="X20" s="277"/>
      <c r="Y20" s="256"/>
      <c r="Z20" s="277"/>
      <c r="AA20" s="277"/>
      <c r="AB20" s="256"/>
      <c r="AC20" s="256"/>
      <c r="AD20" s="256"/>
      <c r="AE20" s="256"/>
      <c r="AF20" s="256"/>
      <c r="AG20" s="316"/>
    </row>
    <row r="21" spans="1:33" ht="15.75">
      <c r="A21" s="315"/>
      <c r="B21" s="411" t="s">
        <v>130</v>
      </c>
      <c r="C21" s="411"/>
      <c r="D21" s="278" t="s">
        <v>437</v>
      </c>
      <c r="E21" s="278" t="s">
        <v>433</v>
      </c>
      <c r="F21" s="278" t="s">
        <v>433</v>
      </c>
      <c r="G21" s="278" t="s">
        <v>433</v>
      </c>
      <c r="H21" s="278" t="s">
        <v>433</v>
      </c>
      <c r="I21" s="278" t="s">
        <v>433</v>
      </c>
      <c r="J21" s="277"/>
      <c r="K21" s="277"/>
      <c r="L21" s="277"/>
      <c r="M21" s="277"/>
      <c r="N21" s="277"/>
      <c r="O21" s="277"/>
      <c r="P21" s="277"/>
      <c r="Q21" s="277"/>
      <c r="R21" s="277"/>
      <c r="S21" s="277"/>
      <c r="T21" s="319"/>
      <c r="U21" s="322"/>
      <c r="V21" s="277"/>
      <c r="W21" s="277"/>
      <c r="X21" s="277"/>
      <c r="Y21" s="256"/>
      <c r="Z21" s="277"/>
      <c r="AA21" s="277"/>
      <c r="AB21" s="256"/>
      <c r="AC21" s="256"/>
      <c r="AD21" s="256"/>
      <c r="AE21" s="256"/>
      <c r="AF21" s="256"/>
      <c r="AG21" s="316"/>
    </row>
    <row r="22" spans="1:33" ht="15.75">
      <c r="A22" s="323"/>
      <c r="B22" s="257" t="s">
        <v>135</v>
      </c>
      <c r="C22" s="412"/>
      <c r="D22" s="529" t="s">
        <v>434</v>
      </c>
      <c r="E22" s="278" t="s">
        <v>433</v>
      </c>
      <c r="F22" s="278" t="s">
        <v>433</v>
      </c>
      <c r="G22" s="278" t="s">
        <v>433</v>
      </c>
      <c r="H22" s="278" t="s">
        <v>433</v>
      </c>
      <c r="I22" s="278" t="s">
        <v>433</v>
      </c>
      <c r="J22" s="287"/>
      <c r="K22" s="287"/>
      <c r="L22" s="324"/>
      <c r="M22" s="277"/>
      <c r="N22" s="324"/>
      <c r="O22" s="324"/>
      <c r="P22" s="287"/>
      <c r="Q22" s="287"/>
      <c r="R22" s="287"/>
      <c r="S22" s="324"/>
      <c r="T22" s="287"/>
      <c r="U22" s="287"/>
      <c r="V22" s="287"/>
      <c r="W22" s="324"/>
      <c r="X22" s="287"/>
      <c r="Y22" s="324"/>
      <c r="Z22" s="324"/>
      <c r="AA22" s="287"/>
      <c r="AB22" s="287"/>
      <c r="AC22" s="287"/>
      <c r="AD22" s="287"/>
      <c r="AE22" s="324"/>
      <c r="AF22" s="324"/>
      <c r="AG22" s="325"/>
    </row>
    <row r="23" spans="1:33" s="328" customFormat="1" ht="15.75">
      <c r="A23" s="258"/>
      <c r="B23" s="301"/>
      <c r="C23" s="413"/>
      <c r="D23" s="326"/>
      <c r="E23" s="327"/>
      <c r="F23" s="327"/>
      <c r="G23" s="327"/>
      <c r="H23" s="326"/>
      <c r="I23" s="327"/>
      <c r="J23" s="327"/>
      <c r="K23" s="327"/>
      <c r="L23" s="326"/>
      <c r="M23" s="327"/>
      <c r="N23" s="327"/>
      <c r="O23" s="327"/>
      <c r="P23" s="327"/>
      <c r="Q23" s="327"/>
      <c r="R23" s="327"/>
      <c r="S23" s="327"/>
      <c r="T23" s="327"/>
      <c r="U23" s="327"/>
      <c r="V23" s="327"/>
      <c r="W23" s="327"/>
      <c r="X23" s="327"/>
      <c r="Y23" s="327"/>
      <c r="Z23" s="327"/>
      <c r="AA23" s="327"/>
      <c r="AB23" s="327"/>
      <c r="AC23" s="327"/>
      <c r="AD23" s="327"/>
      <c r="AE23" s="327"/>
      <c r="AF23" s="327"/>
      <c r="AG23" s="327"/>
    </row>
    <row r="24" spans="1:33" ht="24.75" customHeight="1">
      <c r="A24" s="302" t="s">
        <v>12</v>
      </c>
      <c r="B24" s="303" t="s">
        <v>284</v>
      </c>
      <c r="C24" s="414"/>
      <c r="D24" s="329"/>
      <c r="E24" s="329"/>
      <c r="F24" s="329"/>
      <c r="G24" s="329"/>
      <c r="H24" s="329"/>
      <c r="I24" s="329"/>
      <c r="J24" s="329"/>
      <c r="K24" s="329"/>
      <c r="L24" s="329"/>
      <c r="M24" s="329"/>
      <c r="N24" s="329"/>
      <c r="O24" s="329"/>
      <c r="P24" s="329"/>
      <c r="Q24" s="329"/>
      <c r="R24" s="329"/>
      <c r="S24" s="329"/>
      <c r="T24" s="330"/>
      <c r="U24" s="330"/>
      <c r="V24" s="330"/>
      <c r="W24" s="330"/>
      <c r="X24" s="330"/>
      <c r="Y24" s="330"/>
      <c r="Z24" s="330"/>
      <c r="AA24" s="330"/>
      <c r="AB24" s="330"/>
      <c r="AC24" s="330"/>
      <c r="AD24" s="330"/>
      <c r="AE24" s="330"/>
      <c r="AF24" s="330"/>
      <c r="AG24" s="329"/>
    </row>
    <row r="25" spans="1:33" ht="270">
      <c r="A25" s="331">
        <v>1</v>
      </c>
      <c r="B25" s="415" t="s">
        <v>303</v>
      </c>
      <c r="C25" s="415" t="s">
        <v>365</v>
      </c>
      <c r="D25" s="277" t="s">
        <v>433</v>
      </c>
      <c r="E25" s="287" t="s">
        <v>253</v>
      </c>
      <c r="F25" s="423" t="s">
        <v>253</v>
      </c>
      <c r="G25" s="287" t="s">
        <v>253</v>
      </c>
      <c r="H25" s="423" t="s">
        <v>253</v>
      </c>
      <c r="I25" s="287" t="s">
        <v>253</v>
      </c>
      <c r="J25" s="277"/>
      <c r="K25" s="277"/>
      <c r="L25" s="287"/>
      <c r="M25" s="571"/>
      <c r="N25" s="287"/>
      <c r="O25" s="287"/>
      <c r="P25" s="277"/>
      <c r="Q25" s="277"/>
      <c r="R25" s="277"/>
      <c r="S25" s="287"/>
      <c r="T25" s="277"/>
      <c r="U25" s="277"/>
      <c r="V25" s="277"/>
      <c r="W25" s="287"/>
      <c r="X25" s="277"/>
      <c r="Y25" s="287"/>
      <c r="Z25" s="287"/>
      <c r="AA25" s="277"/>
      <c r="AB25" s="277"/>
      <c r="AC25" s="277"/>
      <c r="AD25" s="277"/>
      <c r="AE25" s="259"/>
      <c r="AF25" s="259"/>
      <c r="AG25" s="260"/>
    </row>
    <row r="26" spans="1:33" ht="150">
      <c r="A26" s="332">
        <v>2</v>
      </c>
      <c r="B26" s="415" t="s">
        <v>366</v>
      </c>
      <c r="C26" s="415" t="s">
        <v>304</v>
      </c>
      <c r="D26" s="277" t="s">
        <v>433</v>
      </c>
      <c r="E26" s="287" t="s">
        <v>253</v>
      </c>
      <c r="F26" s="423" t="s">
        <v>253</v>
      </c>
      <c r="G26" s="278" t="s">
        <v>438</v>
      </c>
      <c r="H26" s="423" t="s">
        <v>439</v>
      </c>
      <c r="I26" s="287" t="s">
        <v>440</v>
      </c>
      <c r="J26" s="277"/>
      <c r="K26" s="277"/>
      <c r="L26" s="287"/>
      <c r="M26" s="572"/>
      <c r="N26" s="287"/>
      <c r="O26" s="287"/>
      <c r="P26" s="277"/>
      <c r="Q26" s="277"/>
      <c r="R26" s="277"/>
      <c r="S26" s="287"/>
      <c r="T26" s="277"/>
      <c r="U26" s="277"/>
      <c r="V26" s="277"/>
      <c r="W26" s="287"/>
      <c r="X26" s="277"/>
      <c r="Y26" s="287"/>
      <c r="Z26" s="287"/>
      <c r="AA26" s="277"/>
      <c r="AB26" s="277"/>
      <c r="AC26" s="277"/>
      <c r="AD26" s="277"/>
      <c r="AE26" s="259"/>
      <c r="AF26" s="259"/>
      <c r="AG26" s="261"/>
    </row>
    <row r="27" spans="1:33" ht="60">
      <c r="A27" s="331">
        <v>3</v>
      </c>
      <c r="B27" s="279" t="s">
        <v>293</v>
      </c>
      <c r="C27" s="279" t="s">
        <v>305</v>
      </c>
      <c r="D27" s="277" t="s">
        <v>433</v>
      </c>
      <c r="E27" s="287" t="s">
        <v>253</v>
      </c>
      <c r="F27" s="423" t="s">
        <v>253</v>
      </c>
      <c r="G27" s="287" t="s">
        <v>253</v>
      </c>
      <c r="H27" s="423" t="s">
        <v>253</v>
      </c>
      <c r="I27" s="287" t="s">
        <v>253</v>
      </c>
      <c r="J27" s="277"/>
      <c r="K27" s="277"/>
      <c r="L27" s="287"/>
      <c r="M27" s="572"/>
      <c r="N27" s="287"/>
      <c r="O27" s="287"/>
      <c r="P27" s="277"/>
      <c r="Q27" s="277"/>
      <c r="R27" s="277"/>
      <c r="S27" s="287"/>
      <c r="T27" s="277"/>
      <c r="U27" s="277"/>
      <c r="V27" s="277"/>
      <c r="W27" s="287"/>
      <c r="X27" s="277"/>
      <c r="Y27" s="287"/>
      <c r="Z27" s="287"/>
      <c r="AA27" s="277"/>
      <c r="AB27" s="277"/>
      <c r="AC27" s="277"/>
      <c r="AD27" s="277"/>
      <c r="AE27" s="278"/>
      <c r="AF27" s="278"/>
      <c r="AG27" s="304"/>
    </row>
    <row r="28" spans="1:33" ht="60">
      <c r="A28" s="331">
        <v>4</v>
      </c>
      <c r="B28" s="279" t="s">
        <v>287</v>
      </c>
      <c r="C28" s="279" t="s">
        <v>360</v>
      </c>
      <c r="D28" s="277" t="s">
        <v>433</v>
      </c>
      <c r="E28" s="287" t="s">
        <v>253</v>
      </c>
      <c r="F28" s="423" t="s">
        <v>253</v>
      </c>
      <c r="G28" s="287" t="s">
        <v>253</v>
      </c>
      <c r="H28" s="423" t="s">
        <v>253</v>
      </c>
      <c r="I28" s="287" t="s">
        <v>253</v>
      </c>
      <c r="J28" s="277"/>
      <c r="K28" s="277"/>
      <c r="L28" s="287"/>
      <c r="M28" s="572"/>
      <c r="N28" s="287"/>
      <c r="O28" s="287"/>
      <c r="P28" s="277"/>
      <c r="Q28" s="277"/>
      <c r="R28" s="277"/>
      <c r="S28" s="287"/>
      <c r="T28" s="277"/>
      <c r="U28" s="277"/>
      <c r="V28" s="277"/>
      <c r="W28" s="287"/>
      <c r="X28" s="277"/>
      <c r="Y28" s="287"/>
      <c r="Z28" s="287"/>
      <c r="AA28" s="277"/>
      <c r="AB28" s="277"/>
      <c r="AC28" s="277"/>
      <c r="AD28" s="277"/>
      <c r="AE28" s="278"/>
      <c r="AF28" s="278"/>
      <c r="AG28" s="304"/>
    </row>
    <row r="29" spans="1:33" ht="45">
      <c r="A29" s="331">
        <v>5</v>
      </c>
      <c r="B29" s="279" t="s">
        <v>290</v>
      </c>
      <c r="C29" s="279" t="s">
        <v>363</v>
      </c>
      <c r="D29" s="277" t="s">
        <v>433</v>
      </c>
      <c r="E29" s="287" t="s">
        <v>253</v>
      </c>
      <c r="F29" s="423" t="s">
        <v>253</v>
      </c>
      <c r="G29" s="287" t="s">
        <v>441</v>
      </c>
      <c r="H29" s="423" t="s">
        <v>253</v>
      </c>
      <c r="I29" s="287" t="s">
        <v>253</v>
      </c>
      <c r="J29" s="277"/>
      <c r="K29" s="277"/>
      <c r="L29" s="287"/>
      <c r="M29" s="572"/>
      <c r="N29" s="287"/>
      <c r="O29" s="287"/>
      <c r="P29" s="277"/>
      <c r="Q29" s="277"/>
      <c r="R29" s="277"/>
      <c r="S29" s="287"/>
      <c r="T29" s="277"/>
      <c r="U29" s="277"/>
      <c r="V29" s="277"/>
      <c r="W29" s="287"/>
      <c r="X29" s="277"/>
      <c r="Y29" s="287"/>
      <c r="Z29" s="287"/>
      <c r="AA29" s="277"/>
      <c r="AB29" s="277"/>
      <c r="AC29" s="277"/>
      <c r="AD29" s="277"/>
      <c r="AE29" s="259"/>
      <c r="AF29" s="259"/>
      <c r="AG29" s="260"/>
    </row>
    <row r="30" spans="1:33" ht="15.75">
      <c r="A30" s="331">
        <v>6</v>
      </c>
      <c r="B30" s="279" t="s">
        <v>291</v>
      </c>
      <c r="C30" s="279" t="s">
        <v>292</v>
      </c>
      <c r="D30" s="277" t="s">
        <v>433</v>
      </c>
      <c r="E30" s="287" t="s">
        <v>253</v>
      </c>
      <c r="F30" s="423" t="s">
        <v>253</v>
      </c>
      <c r="G30" s="287" t="s">
        <v>253</v>
      </c>
      <c r="H30" s="423" t="s">
        <v>253</v>
      </c>
      <c r="I30" s="287" t="s">
        <v>253</v>
      </c>
      <c r="J30" s="277"/>
      <c r="K30" s="277"/>
      <c r="L30" s="287"/>
      <c r="M30" s="572"/>
      <c r="N30" s="287"/>
      <c r="O30" s="287"/>
      <c r="P30" s="277"/>
      <c r="Q30" s="277"/>
      <c r="R30" s="277"/>
      <c r="S30" s="287"/>
      <c r="T30" s="277"/>
      <c r="U30" s="277"/>
      <c r="V30" s="277"/>
      <c r="W30" s="287"/>
      <c r="X30" s="277"/>
      <c r="Y30" s="287"/>
      <c r="Z30" s="287"/>
      <c r="AA30" s="277"/>
      <c r="AB30" s="277"/>
      <c r="AC30" s="277"/>
      <c r="AD30" s="277"/>
      <c r="AE30" s="333"/>
      <c r="AF30" s="333"/>
      <c r="AG30" s="334"/>
    </row>
    <row r="31" spans="1:33" ht="75">
      <c r="A31" s="331">
        <v>7</v>
      </c>
      <c r="B31" s="279" t="s">
        <v>367</v>
      </c>
      <c r="C31" s="279" t="s">
        <v>302</v>
      </c>
      <c r="D31" s="277" t="s">
        <v>433</v>
      </c>
      <c r="E31" s="287" t="s">
        <v>253</v>
      </c>
      <c r="F31" s="423" t="s">
        <v>253</v>
      </c>
      <c r="G31" s="287" t="s">
        <v>253</v>
      </c>
      <c r="H31" s="423" t="s">
        <v>253</v>
      </c>
      <c r="I31" s="287" t="s">
        <v>253</v>
      </c>
      <c r="J31" s="277"/>
      <c r="K31" s="277"/>
      <c r="L31" s="287"/>
      <c r="M31" s="572"/>
      <c r="N31" s="287"/>
      <c r="O31" s="287"/>
      <c r="P31" s="277"/>
      <c r="Q31" s="277"/>
      <c r="R31" s="277"/>
      <c r="S31" s="287"/>
      <c r="T31" s="277"/>
      <c r="U31" s="277"/>
      <c r="V31" s="277"/>
      <c r="W31" s="287"/>
      <c r="X31" s="277"/>
      <c r="Y31" s="287"/>
      <c r="Z31" s="287"/>
      <c r="AA31" s="277"/>
      <c r="AB31" s="277"/>
      <c r="AC31" s="277"/>
      <c r="AD31" s="277"/>
      <c r="AE31" s="335"/>
      <c r="AF31" s="335"/>
      <c r="AG31" s="336"/>
    </row>
    <row r="32" spans="1:33" ht="30">
      <c r="A32" s="568">
        <v>8</v>
      </c>
      <c r="B32" s="279" t="s">
        <v>245</v>
      </c>
      <c r="C32" s="279"/>
      <c r="D32" s="277" t="s">
        <v>433</v>
      </c>
      <c r="E32" s="287" t="s">
        <v>253</v>
      </c>
      <c r="F32" s="531" t="s">
        <v>253</v>
      </c>
      <c r="G32" s="287" t="s">
        <v>253</v>
      </c>
      <c r="H32" s="287" t="s">
        <v>253</v>
      </c>
      <c r="I32" s="287" t="s">
        <v>253</v>
      </c>
      <c r="J32" s="338"/>
      <c r="K32" s="339"/>
      <c r="L32" s="287"/>
      <c r="M32" s="573"/>
      <c r="N32" s="287"/>
      <c r="O32" s="287"/>
      <c r="P32" s="338"/>
      <c r="Q32" s="337"/>
      <c r="R32" s="338"/>
      <c r="S32" s="287"/>
      <c r="T32" s="278"/>
      <c r="U32" s="278"/>
      <c r="V32" s="337"/>
      <c r="W32" s="287"/>
      <c r="X32" s="338"/>
      <c r="Y32" s="287"/>
      <c r="Z32" s="287"/>
      <c r="AA32" s="337"/>
      <c r="AB32" s="262"/>
      <c r="AC32" s="262"/>
      <c r="AD32" s="262"/>
      <c r="AE32" s="262"/>
      <c r="AF32" s="262"/>
      <c r="AG32" s="263"/>
    </row>
    <row r="33" spans="1:33" ht="30">
      <c r="A33" s="569"/>
      <c r="B33" s="279" t="s">
        <v>125</v>
      </c>
      <c r="C33" s="279"/>
      <c r="D33" s="277" t="s">
        <v>433</v>
      </c>
      <c r="E33" s="278" t="s">
        <v>442</v>
      </c>
      <c r="F33" s="278" t="s">
        <v>443</v>
      </c>
      <c r="G33" s="278" t="s">
        <v>444</v>
      </c>
      <c r="H33" s="532" t="s">
        <v>442</v>
      </c>
      <c r="I33" s="278" t="s">
        <v>442</v>
      </c>
      <c r="J33" s="320"/>
      <c r="K33" s="340"/>
      <c r="L33" s="341"/>
      <c r="M33" s="341"/>
      <c r="N33" s="320"/>
      <c r="O33" s="320"/>
      <c r="P33" s="320"/>
      <c r="Q33" s="320"/>
      <c r="R33" s="320"/>
      <c r="S33" s="320"/>
      <c r="T33" s="278"/>
      <c r="U33" s="278"/>
      <c r="V33" s="320"/>
      <c r="W33" s="320"/>
      <c r="X33" s="320"/>
      <c r="Y33" s="278"/>
      <c r="Z33" s="320"/>
      <c r="AA33" s="320"/>
      <c r="AB33" s="262"/>
      <c r="AC33" s="262"/>
      <c r="AD33" s="262"/>
      <c r="AE33" s="262"/>
      <c r="AF33" s="262"/>
      <c r="AG33" s="264"/>
    </row>
    <row r="34" spans="1:33" ht="15.75">
      <c r="A34" s="569"/>
      <c r="B34" s="279" t="s">
        <v>126</v>
      </c>
      <c r="C34" s="279"/>
      <c r="D34" s="277" t="s">
        <v>433</v>
      </c>
      <c r="E34" s="278" t="s">
        <v>350</v>
      </c>
      <c r="F34" s="278">
        <v>2032128</v>
      </c>
      <c r="G34" s="278" t="s">
        <v>354</v>
      </c>
      <c r="H34" s="532" t="s">
        <v>356</v>
      </c>
      <c r="I34" s="278" t="s">
        <v>445</v>
      </c>
      <c r="J34" s="320"/>
      <c r="K34" s="342"/>
      <c r="L34" s="341"/>
      <c r="M34" s="341"/>
      <c r="N34" s="320"/>
      <c r="O34" s="342"/>
      <c r="P34" s="320"/>
      <c r="Q34" s="320"/>
      <c r="R34" s="320"/>
      <c r="S34" s="320"/>
      <c r="T34" s="278"/>
      <c r="U34" s="278"/>
      <c r="V34" s="320"/>
      <c r="W34" s="320"/>
      <c r="X34" s="320"/>
      <c r="Y34" s="278"/>
      <c r="Z34" s="320"/>
      <c r="AA34" s="320"/>
      <c r="AB34" s="262"/>
      <c r="AC34" s="262"/>
      <c r="AD34" s="262"/>
      <c r="AE34" s="262"/>
      <c r="AF34" s="262"/>
      <c r="AG34" s="263"/>
    </row>
    <row r="35" spans="1:33" ht="15.75">
      <c r="A35" s="569"/>
      <c r="B35" s="279" t="s">
        <v>127</v>
      </c>
      <c r="C35" s="279"/>
      <c r="D35" s="277" t="s">
        <v>433</v>
      </c>
      <c r="E35" s="424">
        <v>88981936.599999994</v>
      </c>
      <c r="F35" s="424">
        <v>88981937</v>
      </c>
      <c r="G35" s="425">
        <v>88981937</v>
      </c>
      <c r="H35" s="533">
        <v>88981936.599999994</v>
      </c>
      <c r="I35" s="424">
        <v>88981936.599999994</v>
      </c>
      <c r="J35" s="343"/>
      <c r="K35" s="344"/>
      <c r="L35" s="345"/>
      <c r="M35" s="345"/>
      <c r="N35" s="345"/>
      <c r="O35" s="345"/>
      <c r="P35" s="345"/>
      <c r="Q35" s="346"/>
      <c r="R35" s="346"/>
      <c r="S35" s="346"/>
      <c r="T35" s="278"/>
      <c r="U35" s="278"/>
      <c r="V35" s="346"/>
      <c r="W35" s="346"/>
      <c r="X35" s="346"/>
      <c r="Y35" s="278"/>
      <c r="Z35" s="346"/>
      <c r="AA35" s="346"/>
      <c r="AB35" s="262"/>
      <c r="AC35" s="262"/>
      <c r="AD35" s="262"/>
      <c r="AE35" s="262"/>
      <c r="AF35" s="262"/>
      <c r="AG35" s="263"/>
    </row>
    <row r="36" spans="1:33" ht="15.75">
      <c r="A36" s="570"/>
      <c r="B36" s="279" t="s">
        <v>132</v>
      </c>
      <c r="C36" s="279"/>
      <c r="D36" s="277" t="s">
        <v>433</v>
      </c>
      <c r="E36" s="278" t="s">
        <v>446</v>
      </c>
      <c r="F36" s="278" t="s">
        <v>447</v>
      </c>
      <c r="G36" s="278" t="s">
        <v>448</v>
      </c>
      <c r="H36" s="534" t="s">
        <v>449</v>
      </c>
      <c r="I36" s="278" t="s">
        <v>450</v>
      </c>
      <c r="J36" s="347"/>
      <c r="K36" s="342"/>
      <c r="L36" s="348"/>
      <c r="M36" s="348"/>
      <c r="N36" s="347"/>
      <c r="O36" s="339"/>
      <c r="P36" s="349"/>
      <c r="Q36" s="349"/>
      <c r="R36" s="347"/>
      <c r="S36" s="347"/>
      <c r="T36" s="278"/>
      <c r="U36" s="278"/>
      <c r="V36" s="347"/>
      <c r="W36" s="347"/>
      <c r="X36" s="347"/>
      <c r="Y36" s="278"/>
      <c r="Z36" s="347"/>
      <c r="AA36" s="347"/>
      <c r="AB36" s="350"/>
      <c r="AC36" s="350"/>
      <c r="AD36" s="350"/>
      <c r="AE36" s="350"/>
      <c r="AF36" s="350"/>
      <c r="AG36" s="351"/>
    </row>
    <row r="37" spans="1:33" s="308" customFormat="1" ht="15.75">
      <c r="A37" s="302"/>
      <c r="B37" s="305" t="s">
        <v>136</v>
      </c>
      <c r="C37" s="416"/>
      <c r="D37" s="277" t="s">
        <v>433</v>
      </c>
      <c r="E37" s="324" t="s">
        <v>253</v>
      </c>
      <c r="F37" s="324" t="s">
        <v>253</v>
      </c>
      <c r="G37" s="324" t="s">
        <v>253</v>
      </c>
      <c r="H37" s="324" t="s">
        <v>253</v>
      </c>
      <c r="I37" s="324" t="s">
        <v>253</v>
      </c>
      <c r="J37" s="324"/>
      <c r="K37" s="324"/>
      <c r="L37" s="287"/>
      <c r="M37" s="287"/>
      <c r="N37" s="287"/>
      <c r="O37" s="287"/>
      <c r="P37" s="324"/>
      <c r="Q37" s="324"/>
      <c r="R37" s="324"/>
      <c r="S37" s="287"/>
      <c r="T37" s="324"/>
      <c r="U37" s="324"/>
      <c r="V37" s="324"/>
      <c r="W37" s="287"/>
      <c r="X37" s="324"/>
      <c r="Y37" s="287"/>
      <c r="Z37" s="287"/>
      <c r="AA37" s="324"/>
      <c r="AB37" s="324"/>
      <c r="AC37" s="324"/>
      <c r="AD37" s="324"/>
      <c r="AE37" s="306"/>
      <c r="AF37" s="306"/>
      <c r="AG37" s="307"/>
    </row>
    <row r="45" spans="1:33">
      <c r="D45" s="353"/>
    </row>
    <row r="46" spans="1:33">
      <c r="D46" s="353"/>
    </row>
  </sheetData>
  <sheetProtection algorithmName="SHA-512" hashValue="sf80lTVCJs1ovRsf+oJaK6rFArAWqmoEIYnkF2jT6ZIqcroe7IMki/oj0Fc0VLWlKkXbKui7kSg8J0g4d1yIlg==" saltValue="hssK7VdJqBUp04+o6weWpw==" spinCount="100000" sheet="1" objects="1" scenarios="1"/>
  <mergeCells count="2">
    <mergeCell ref="A32:A36"/>
    <mergeCell ref="M25:M32"/>
  </mergeCells>
  <conditionalFormatting sqref="Y22 AE22:AG22">
    <cfRule type="cellIs" dxfId="6874" priority="123" operator="equal">
      <formula>"NO CUMPLE"</formula>
    </cfRule>
    <cfRule type="cellIs" dxfId="6873" priority="124" operator="equal">
      <formula>"CUMPLE"</formula>
    </cfRule>
  </conditionalFormatting>
  <conditionalFormatting sqref="AC37">
    <cfRule type="cellIs" dxfId="6872" priority="61" operator="equal">
      <formula>"NO CUMPLE"</formula>
    </cfRule>
    <cfRule type="cellIs" dxfId="6871" priority="62" operator="equal">
      <formula>"CUMPLE"</formula>
    </cfRule>
  </conditionalFormatting>
  <conditionalFormatting sqref="L22">
    <cfRule type="cellIs" dxfId="6870" priority="77" operator="equal">
      <formula>"NO CUMPLE"</formula>
    </cfRule>
    <cfRule type="cellIs" dxfId="6869" priority="78" operator="equal">
      <formula>"CUMPLE"</formula>
    </cfRule>
  </conditionalFormatting>
  <conditionalFormatting sqref="N22">
    <cfRule type="cellIs" dxfId="6868" priority="75" operator="equal">
      <formula>"NO CUMPLE"</formula>
    </cfRule>
    <cfRule type="cellIs" dxfId="6867" priority="76" operator="equal">
      <formula>"CUMPLE"</formula>
    </cfRule>
  </conditionalFormatting>
  <conditionalFormatting sqref="O22">
    <cfRule type="cellIs" dxfId="6866" priority="73" operator="equal">
      <formula>"NO CUMPLE"</formula>
    </cfRule>
    <cfRule type="cellIs" dxfId="6865" priority="74" operator="equal">
      <formula>"CUMPLE"</formula>
    </cfRule>
  </conditionalFormatting>
  <conditionalFormatting sqref="S22">
    <cfRule type="cellIs" dxfId="6864" priority="71" operator="equal">
      <formula>"NO CUMPLE"</formula>
    </cfRule>
    <cfRule type="cellIs" dxfId="6863" priority="72" operator="equal">
      <formula>"CUMPLE"</formula>
    </cfRule>
  </conditionalFormatting>
  <conditionalFormatting sqref="W22">
    <cfRule type="cellIs" dxfId="6862" priority="69" operator="equal">
      <formula>"NO CUMPLE"</formula>
    </cfRule>
    <cfRule type="cellIs" dxfId="6861" priority="70" operator="equal">
      <formula>"CUMPLE"</formula>
    </cfRule>
  </conditionalFormatting>
  <conditionalFormatting sqref="Z22">
    <cfRule type="cellIs" dxfId="6860" priority="67" operator="equal">
      <formula>"NO CUMPLE"</formula>
    </cfRule>
    <cfRule type="cellIs" dxfId="6859" priority="68" operator="equal">
      <formula>"CUMPLE"</formula>
    </cfRule>
  </conditionalFormatting>
  <conditionalFormatting sqref="AA37">
    <cfRule type="cellIs" dxfId="6858" priority="65" operator="equal">
      <formula>"NO CUMPLE"</formula>
    </cfRule>
    <cfRule type="cellIs" dxfId="6857" priority="66" operator="equal">
      <formula>"CUMPLE"</formula>
    </cfRule>
  </conditionalFormatting>
  <conditionalFormatting sqref="AB37">
    <cfRule type="cellIs" dxfId="6856" priority="63" operator="equal">
      <formula>"NO CUMPLE"</formula>
    </cfRule>
    <cfRule type="cellIs" dxfId="6855" priority="64" operator="equal">
      <formula>"CUMPLE"</formula>
    </cfRule>
  </conditionalFormatting>
  <conditionalFormatting sqref="AD37">
    <cfRule type="cellIs" dxfId="6854" priority="59" operator="equal">
      <formula>"NO CUMPLE"</formula>
    </cfRule>
    <cfRule type="cellIs" dxfId="6853" priority="60" operator="equal">
      <formula>"CUMPLE"</formula>
    </cfRule>
  </conditionalFormatting>
  <conditionalFormatting sqref="K37">
    <cfRule type="cellIs" dxfId="6852" priority="45" operator="equal">
      <formula>"NO CUMPLE"</formula>
    </cfRule>
    <cfRule type="cellIs" dxfId="6851" priority="46" operator="equal">
      <formula>"CUMPLE"</formula>
    </cfRule>
  </conditionalFormatting>
  <conditionalFormatting sqref="P37">
    <cfRule type="cellIs" dxfId="6850" priority="43" operator="equal">
      <formula>"NO CUMPLE"</formula>
    </cfRule>
    <cfRule type="cellIs" dxfId="6849" priority="44" operator="equal">
      <formula>"CUMPLE"</formula>
    </cfRule>
  </conditionalFormatting>
  <conditionalFormatting sqref="Q37">
    <cfRule type="cellIs" dxfId="6848" priority="41" operator="equal">
      <formula>"NO CUMPLE"</formula>
    </cfRule>
    <cfRule type="cellIs" dxfId="6847" priority="42" operator="equal">
      <formula>"CUMPLE"</formula>
    </cfRule>
  </conditionalFormatting>
  <conditionalFormatting sqref="R37">
    <cfRule type="cellIs" dxfId="6846" priority="39" operator="equal">
      <formula>"NO CUMPLE"</formula>
    </cfRule>
    <cfRule type="cellIs" dxfId="6845" priority="40" operator="equal">
      <formula>"CUMPLE"</formula>
    </cfRule>
  </conditionalFormatting>
  <conditionalFormatting sqref="T37">
    <cfRule type="cellIs" dxfId="6844" priority="37" operator="equal">
      <formula>"NO CUMPLE"</formula>
    </cfRule>
    <cfRule type="cellIs" dxfId="6843" priority="38" operator="equal">
      <formula>"CUMPLE"</formula>
    </cfRule>
  </conditionalFormatting>
  <conditionalFormatting sqref="J37">
    <cfRule type="cellIs" dxfId="6842" priority="47" operator="equal">
      <formula>"NO CUMPLE"</formula>
    </cfRule>
    <cfRule type="cellIs" dxfId="6841" priority="48" operator="equal">
      <formula>"CUMPLE"</formula>
    </cfRule>
  </conditionalFormatting>
  <conditionalFormatting sqref="U37">
    <cfRule type="cellIs" dxfId="6840" priority="35" operator="equal">
      <formula>"NO CUMPLE"</formula>
    </cfRule>
    <cfRule type="cellIs" dxfId="6839" priority="36" operator="equal">
      <formula>"CUMPLE"</formula>
    </cfRule>
  </conditionalFormatting>
  <conditionalFormatting sqref="V37">
    <cfRule type="cellIs" dxfId="6838" priority="33" operator="equal">
      <formula>"NO CUMPLE"</formula>
    </cfRule>
    <cfRule type="cellIs" dxfId="6837" priority="34" operator="equal">
      <formula>"CUMPLE"</formula>
    </cfRule>
  </conditionalFormatting>
  <conditionalFormatting sqref="X37">
    <cfRule type="cellIs" dxfId="6836" priority="31" operator="equal">
      <formula>"NO CUMPLE"</formula>
    </cfRule>
    <cfRule type="cellIs" dxfId="6835" priority="32" operator="equal">
      <formula>"CUMPLE"</formula>
    </cfRule>
  </conditionalFormatting>
  <conditionalFormatting sqref="D22">
    <cfRule type="cellIs" dxfId="6834" priority="11" operator="equal">
      <formula>"NO CUMPLE"</formula>
    </cfRule>
    <cfRule type="cellIs" dxfId="6833" priority="12" operator="equal">
      <formula>"CUMPLE"</formula>
    </cfRule>
  </conditionalFormatting>
  <conditionalFormatting sqref="E37">
    <cfRule type="cellIs" dxfId="6832" priority="9" operator="equal">
      <formula>"NO CUMPLE"</formula>
    </cfRule>
    <cfRule type="cellIs" dxfId="6831" priority="10" operator="equal">
      <formula>"CUMPLE"</formula>
    </cfRule>
  </conditionalFormatting>
  <conditionalFormatting sqref="F37">
    <cfRule type="cellIs" dxfId="6830" priority="7" operator="equal">
      <formula>"NO CUMPLE"</formula>
    </cfRule>
    <cfRule type="cellIs" dxfId="6829" priority="8" operator="equal">
      <formula>"CUMPLE"</formula>
    </cfRule>
  </conditionalFormatting>
  <conditionalFormatting sqref="H37">
    <cfRule type="cellIs" dxfId="6828" priority="5" operator="equal">
      <formula>"NO CUMPLE"</formula>
    </cfRule>
    <cfRule type="cellIs" dxfId="6827" priority="6" operator="equal">
      <formula>"CUMPLE"</formula>
    </cfRule>
  </conditionalFormatting>
  <conditionalFormatting sqref="I37">
    <cfRule type="cellIs" dxfId="6826" priority="3" operator="equal">
      <formula>"NO CUMPLE"</formula>
    </cfRule>
    <cfRule type="cellIs" dxfId="6825" priority="4" operator="equal">
      <formula>"CUMPLE"</formula>
    </cfRule>
  </conditionalFormatting>
  <conditionalFormatting sqref="G37">
    <cfRule type="cellIs" dxfId="6824" priority="1" operator="equal">
      <formula>"NO CUMPLE"</formula>
    </cfRule>
    <cfRule type="cellIs" dxfId="6823" priority="2" operator="equal">
      <formula>"CUMPLE"</formula>
    </cfRule>
  </conditionalFormatting>
  <dataValidations count="1">
    <dataValidation type="list" allowBlank="1" showInputMessage="1" showErrorMessage="1" sqref="X37 T37:V37 AA37:AD37 AE22:AG22 P37:R37 Y22:Z22 S22 L22 N22:O22 W22 E37:K37">
      <formula1>"CUMPLE,NO CUMPLE"</formula1>
    </dataValidation>
  </dataValidations>
  <printOptions horizontalCentered="1"/>
  <pageMargins left="0.39370078740157483" right="0.19685039370078741" top="0.39370078740157483" bottom="0.39370078740157483" header="0.31496062992125984" footer="0.31496062992125984"/>
  <pageSetup scale="10" orientation="portrait" horizontalDpi="300" verticalDpi="300" r:id="rId1"/>
  <rowBreaks count="1" manualBreakCount="1">
    <brk id="22"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3"/>
  <dimension ref="A1:AI668"/>
  <sheetViews>
    <sheetView tabSelected="1" topLeftCell="A94" zoomScale="55" zoomScaleNormal="55" workbookViewId="0">
      <selection activeCell="E13" sqref="E13:E15"/>
    </sheetView>
  </sheetViews>
  <sheetFormatPr baseColWidth="10" defaultColWidth="11.42578125" defaultRowHeight="30" customHeight="1"/>
  <cols>
    <col min="1" max="1" width="6" style="36" customWidth="1"/>
    <col min="2" max="2" width="10.28515625" style="36" customWidth="1"/>
    <col min="3" max="3" width="27.85546875" style="25" customWidth="1"/>
    <col min="4" max="4" width="17" style="25" customWidth="1"/>
    <col min="5" max="5" width="23.28515625" style="37" customWidth="1"/>
    <col min="6" max="6" width="29.42578125" style="38" customWidth="1"/>
    <col min="7" max="7" width="19.28515625" style="38" customWidth="1"/>
    <col min="8" max="8" width="16.7109375" style="25" customWidth="1"/>
    <col min="9" max="9" width="18.28515625" style="25" customWidth="1"/>
    <col min="10" max="10" width="18.42578125" style="25" bestFit="1" customWidth="1"/>
    <col min="11" max="11" width="11.28515625" style="25" customWidth="1"/>
    <col min="12" max="12" width="18.42578125" style="25" customWidth="1"/>
    <col min="13" max="13" width="12" style="25" customWidth="1"/>
    <col min="14" max="14" width="24.7109375" style="25" customWidth="1"/>
    <col min="15" max="15" width="25.5703125" style="25" customWidth="1"/>
    <col min="16" max="16" width="39.5703125" style="25" customWidth="1"/>
    <col min="17" max="17" width="32.28515625" style="25" customWidth="1"/>
    <col min="18" max="18" width="24.42578125" style="25" customWidth="1"/>
    <col min="19" max="19" width="22.140625" style="25" customWidth="1"/>
    <col min="20" max="20" width="48.140625" style="25" customWidth="1"/>
    <col min="21" max="22" width="11.42578125" style="25"/>
    <col min="23" max="23" width="0" style="39" hidden="1" customWidth="1"/>
    <col min="24" max="24" width="39.5703125" style="39" hidden="1" customWidth="1"/>
    <col min="25" max="25" width="22.85546875" style="39" hidden="1" customWidth="1"/>
    <col min="26" max="26" width="32.42578125" style="39" hidden="1" customWidth="1"/>
    <col min="27" max="27" width="0" style="25" hidden="1" customWidth="1"/>
    <col min="28" max="29" width="11.42578125" style="25" customWidth="1"/>
    <col min="30" max="30" width="35.140625" style="25" hidden="1" customWidth="1"/>
    <col min="31" max="31" width="23.5703125" style="25" hidden="1" customWidth="1"/>
    <col min="32" max="35" width="11.42578125" style="25" hidden="1" customWidth="1"/>
    <col min="36" max="36" width="11.42578125" style="25" customWidth="1"/>
    <col min="37" max="16384" width="11.42578125" style="25"/>
  </cols>
  <sheetData>
    <row r="1" spans="1:35" ht="39.950000000000003" customHeight="1">
      <c r="B1" s="710" t="s">
        <v>62</v>
      </c>
      <c r="C1" s="711"/>
      <c r="D1" s="711"/>
      <c r="E1" s="711"/>
      <c r="F1" s="711"/>
      <c r="G1" s="711"/>
      <c r="H1" s="711"/>
      <c r="I1" s="711"/>
      <c r="J1" s="711"/>
      <c r="K1" s="711"/>
      <c r="L1" s="711"/>
      <c r="M1" s="711"/>
      <c r="N1" s="711"/>
      <c r="O1" s="711"/>
      <c r="P1" s="711"/>
      <c r="Q1" s="711"/>
      <c r="R1" s="711"/>
      <c r="S1" s="712"/>
      <c r="W1" s="25"/>
      <c r="X1" s="25"/>
      <c r="Y1" s="25"/>
      <c r="Z1" s="25"/>
    </row>
    <row r="2" spans="1:35" s="28" customFormat="1" ht="12.75" customHeight="1">
      <c r="A2" s="26"/>
      <c r="B2" s="26"/>
      <c r="C2" s="27"/>
      <c r="D2" s="27"/>
      <c r="E2" s="27"/>
      <c r="F2" s="27"/>
      <c r="G2" s="27"/>
      <c r="H2" s="27"/>
      <c r="I2" s="25"/>
      <c r="J2" s="25"/>
      <c r="K2" s="25"/>
      <c r="L2" s="25"/>
      <c r="M2" s="25"/>
    </row>
    <row r="3" spans="1:35" s="28" customFormat="1" ht="199.5" customHeight="1">
      <c r="B3" s="707" t="s">
        <v>368</v>
      </c>
      <c r="C3" s="708"/>
      <c r="D3" s="708"/>
      <c r="E3" s="708"/>
      <c r="F3" s="708"/>
      <c r="G3" s="708"/>
      <c r="H3" s="708"/>
      <c r="I3" s="708"/>
      <c r="J3" s="708"/>
      <c r="K3" s="708"/>
      <c r="L3" s="708"/>
      <c r="M3" s="708"/>
      <c r="N3" s="708"/>
      <c r="O3" s="708"/>
      <c r="P3" s="708"/>
      <c r="Q3" s="708"/>
      <c r="R3" s="708"/>
      <c r="S3" s="709"/>
    </row>
    <row r="4" spans="1:35" s="28" customFormat="1" ht="12.75" customHeight="1">
      <c r="F4" s="713"/>
      <c r="G4" s="713"/>
      <c r="H4" s="713"/>
      <c r="I4" s="713"/>
      <c r="J4" s="713"/>
      <c r="K4" s="713"/>
      <c r="L4" s="713"/>
      <c r="M4" s="713"/>
      <c r="N4" s="713"/>
      <c r="O4" s="25"/>
      <c r="P4" s="25"/>
    </row>
    <row r="5" spans="1:35" s="28" customFormat="1" ht="30.75" customHeight="1">
      <c r="F5" s="714" t="s">
        <v>64</v>
      </c>
      <c r="G5" s="715"/>
      <c r="H5" s="29" t="s">
        <v>65</v>
      </c>
      <c r="L5" s="716" t="s">
        <v>32</v>
      </c>
      <c r="M5" s="716"/>
      <c r="N5" s="717" t="s">
        <v>0</v>
      </c>
      <c r="O5" s="717"/>
      <c r="P5" s="357" t="s">
        <v>1</v>
      </c>
    </row>
    <row r="6" spans="1:35" s="28" customFormat="1" ht="18">
      <c r="F6" s="718">
        <v>908526</v>
      </c>
      <c r="G6" s="719"/>
      <c r="H6" s="265">
        <v>0.5</v>
      </c>
      <c r="L6" s="716"/>
      <c r="M6" s="716"/>
      <c r="N6" s="703">
        <v>889819366</v>
      </c>
      <c r="O6" s="703"/>
      <c r="P6" s="30">
        <f>+ROUND(N6/$F$6,0)</f>
        <v>979</v>
      </c>
    </row>
    <row r="7" spans="1:35" s="28" customFormat="1" ht="12.75" customHeight="1">
      <c r="A7" s="31"/>
      <c r="B7" s="31"/>
      <c r="C7" s="32"/>
      <c r="D7" s="33"/>
      <c r="E7" s="34"/>
      <c r="F7" s="25"/>
      <c r="G7" s="25"/>
      <c r="H7" s="25"/>
      <c r="I7" s="35"/>
      <c r="J7" s="25"/>
      <c r="K7" s="25"/>
      <c r="L7" s="25"/>
      <c r="M7" s="25"/>
    </row>
    <row r="8" spans="1:35" ht="15">
      <c r="W8" s="25"/>
      <c r="X8" s="25"/>
      <c r="Y8" s="25"/>
      <c r="Z8" s="25"/>
    </row>
    <row r="9" spans="1:35" ht="15">
      <c r="W9" s="25"/>
      <c r="X9" s="25"/>
      <c r="Y9" s="25"/>
      <c r="Z9" s="25"/>
    </row>
    <row r="10" spans="1:35" ht="74.25" customHeight="1">
      <c r="B10" s="92">
        <v>1</v>
      </c>
      <c r="C10" s="629" t="s">
        <v>117</v>
      </c>
      <c r="D10" s="630"/>
      <c r="E10" s="631"/>
      <c r="F10" s="632" t="str">
        <f>IFERROR(VLOOKUP(B10,LISTA_OFERENTES,2,FALSE)," ")</f>
        <v>Daniel José Nieves Vergara</v>
      </c>
      <c r="G10" s="633"/>
      <c r="H10" s="633"/>
      <c r="I10" s="633"/>
      <c r="J10" s="633"/>
      <c r="K10" s="633"/>
      <c r="L10" s="633"/>
      <c r="M10" s="633"/>
      <c r="N10" s="633"/>
      <c r="O10" s="634"/>
      <c r="P10" s="635" t="s">
        <v>98</v>
      </c>
      <c r="Q10" s="636"/>
      <c r="R10" s="637"/>
      <c r="S10" s="2">
        <f>5-(INT(COUNTBLANK(C13:C27))-10)</f>
        <v>2</v>
      </c>
      <c r="T10" s="3"/>
    </row>
    <row r="11" spans="1:35" s="127" customFormat="1" ht="33.75" customHeight="1">
      <c r="B11" s="638" t="s">
        <v>45</v>
      </c>
      <c r="C11" s="640" t="s">
        <v>15</v>
      </c>
      <c r="D11" s="640" t="s">
        <v>16</v>
      </c>
      <c r="E11" s="640" t="s">
        <v>254</v>
      </c>
      <c r="F11" s="640" t="s">
        <v>255</v>
      </c>
      <c r="G11" s="640" t="s">
        <v>256</v>
      </c>
      <c r="H11" s="640" t="s">
        <v>257</v>
      </c>
      <c r="I11" s="640" t="s">
        <v>258</v>
      </c>
      <c r="J11" s="642" t="s">
        <v>52</v>
      </c>
      <c r="K11" s="643"/>
      <c r="L11" s="643"/>
      <c r="M11" s="644"/>
      <c r="N11" s="640" t="s">
        <v>77</v>
      </c>
      <c r="O11" s="640" t="s">
        <v>78</v>
      </c>
      <c r="P11" s="128" t="s">
        <v>79</v>
      </c>
      <c r="Q11" s="128"/>
      <c r="R11" s="640" t="s">
        <v>80</v>
      </c>
      <c r="S11" s="640" t="s">
        <v>81</v>
      </c>
      <c r="T11" s="640" t="s">
        <v>369</v>
      </c>
      <c r="U11" s="129"/>
      <c r="V11" s="129"/>
      <c r="W11" s="704" t="s">
        <v>94</v>
      </c>
      <c r="X11" s="705"/>
      <c r="Y11" s="706"/>
      <c r="Z11" s="148" t="s">
        <v>95</v>
      </c>
    </row>
    <row r="12" spans="1:35" s="127" customFormat="1" ht="63" customHeight="1">
      <c r="B12" s="639"/>
      <c r="C12" s="641"/>
      <c r="D12" s="641"/>
      <c r="E12" s="641"/>
      <c r="F12" s="641"/>
      <c r="G12" s="641"/>
      <c r="H12" s="641"/>
      <c r="I12" s="641"/>
      <c r="J12" s="645" t="s">
        <v>116</v>
      </c>
      <c r="K12" s="646"/>
      <c r="L12" s="646"/>
      <c r="M12" s="647"/>
      <c r="N12" s="641"/>
      <c r="O12" s="641"/>
      <c r="P12" s="4" t="s">
        <v>13</v>
      </c>
      <c r="Q12" s="4" t="s">
        <v>82</v>
      </c>
      <c r="R12" s="641"/>
      <c r="S12" s="641"/>
      <c r="T12" s="641"/>
      <c r="U12" s="129"/>
      <c r="V12" s="129"/>
      <c r="W12" s="354">
        <v>1</v>
      </c>
      <c r="X12" s="355" t="str">
        <f>IFERROR(VLOOKUP(W12,LISTA_OFERENTES,2,FALSE)," ")</f>
        <v>Daniel José Nieves Vergara</v>
      </c>
      <c r="Y12" s="355" t="str">
        <f t="shared" ref="Y12:Y27" ca="1" si="0">VLOOKUP(X12,BANDERA,2,FALSE)</f>
        <v>NO CUMPLE</v>
      </c>
      <c r="Z12" s="11" t="str">
        <f ca="1">IF(Y12="CUMPLE","H","NH")</f>
        <v>NH</v>
      </c>
      <c r="AD12" s="355" t="str">
        <f>X12</f>
        <v>Daniel José Nieves Vergara</v>
      </c>
      <c r="AE12" s="82" t="str">
        <f ca="1">INDIRECT("T"&amp;AH12)</f>
        <v>NO CUMPLE</v>
      </c>
      <c r="AG12" s="11" t="s">
        <v>104</v>
      </c>
      <c r="AH12" s="81">
        <v>28</v>
      </c>
      <c r="AI12" s="80"/>
    </row>
    <row r="13" spans="1:35" s="6" customFormat="1" ht="24.95" customHeight="1">
      <c r="A13" s="10"/>
      <c r="B13" s="577">
        <v>1</v>
      </c>
      <c r="C13" s="655">
        <v>1</v>
      </c>
      <c r="D13" s="655">
        <v>10</v>
      </c>
      <c r="E13" s="655" t="s">
        <v>370</v>
      </c>
      <c r="F13" s="655" t="s">
        <v>371</v>
      </c>
      <c r="G13" s="661">
        <v>455.7</v>
      </c>
      <c r="H13" s="686" t="s">
        <v>372</v>
      </c>
      <c r="I13" s="687">
        <v>1</v>
      </c>
      <c r="J13" s="266" t="s">
        <v>253</v>
      </c>
      <c r="K13" s="126">
        <v>721015</v>
      </c>
      <c r="L13" s="266"/>
      <c r="M13" s="126"/>
      <c r="N13" s="690"/>
      <c r="O13" s="690"/>
      <c r="P13" s="691" t="s">
        <v>453</v>
      </c>
      <c r="Q13" s="676" t="s">
        <v>378</v>
      </c>
      <c r="R13" s="676" t="s">
        <v>431</v>
      </c>
      <c r="S13" s="598">
        <f>IF(COUNTIF(J13:M15,"CUMPLE")&gt;=1,(G13*I13),0)* (IF(N13="PRESENTÓ CERTIFICADO",1,0))* (IF(O13="ACORDE A ITEM 5.2.1 (T.R.)",1,0) )* ( IF(OR(Q13="SIN OBSERVACIÓN", Q13="REQUERIMIENTOS SUBSANADOS"),1,0)) *(IF(OR(R13="NINGUNO", R13="CUMPLEN CON LO SOLICITADO"),1,0))</f>
        <v>0</v>
      </c>
      <c r="T13" s="683" t="s">
        <v>386</v>
      </c>
      <c r="W13" s="354">
        <v>2</v>
      </c>
      <c r="X13" s="355" t="str">
        <f t="shared" ref="X13:X25" si="1">IFERROR(VLOOKUP(W13,LISTA_OFERENTES,2,FALSE)," ")</f>
        <v>CONDEIN SAS</v>
      </c>
      <c r="Y13" s="355" t="str">
        <f t="shared" ca="1" si="0"/>
        <v>CUMPLE</v>
      </c>
      <c r="Z13" s="11" t="str">
        <f t="shared" ref="Z13:Z25" ca="1" si="2">IF(Y13="CUMPLE","H","NH")</f>
        <v>H</v>
      </c>
      <c r="AD13" s="355" t="str">
        <f t="shared" ref="AD13:AD41" si="3">X13</f>
        <v>CONDEIN SAS</v>
      </c>
      <c r="AE13" s="82" t="str">
        <f t="shared" ref="AE13:AE41" ca="1" si="4">INDIRECT("T"&amp;AH13)</f>
        <v>CUMPLE</v>
      </c>
      <c r="AF13" s="8"/>
      <c r="AG13" s="11" t="s">
        <v>104</v>
      </c>
      <c r="AH13" s="81">
        <f>AH12+AI$13</f>
        <v>50</v>
      </c>
      <c r="AI13" s="721">
        <v>22</v>
      </c>
    </row>
    <row r="14" spans="1:35" s="6" customFormat="1" ht="24.95" customHeight="1">
      <c r="A14" s="10"/>
      <c r="B14" s="578"/>
      <c r="C14" s="656"/>
      <c r="D14" s="656"/>
      <c r="E14" s="656"/>
      <c r="F14" s="656"/>
      <c r="G14" s="662"/>
      <c r="H14" s="665"/>
      <c r="I14" s="688"/>
      <c r="J14" s="266" t="s">
        <v>253</v>
      </c>
      <c r="K14" s="126">
        <v>721511</v>
      </c>
      <c r="L14" s="266"/>
      <c r="M14" s="126"/>
      <c r="N14" s="671"/>
      <c r="O14" s="671"/>
      <c r="P14" s="674"/>
      <c r="Q14" s="677"/>
      <c r="R14" s="677"/>
      <c r="S14" s="599"/>
      <c r="T14" s="684"/>
      <c r="W14" s="354">
        <v>3</v>
      </c>
      <c r="X14" s="355" t="str">
        <f t="shared" si="1"/>
        <v>INGAP S.A.S</v>
      </c>
      <c r="Y14" s="355" t="str">
        <f t="shared" ca="1" si="0"/>
        <v>CUMPLE</v>
      </c>
      <c r="Z14" s="11" t="str">
        <f t="shared" ca="1" si="2"/>
        <v>H</v>
      </c>
      <c r="AD14" s="355" t="str">
        <f t="shared" si="3"/>
        <v>INGAP S.A.S</v>
      </c>
      <c r="AE14" s="82" t="str">
        <f t="shared" ca="1" si="4"/>
        <v>CUMPLE</v>
      </c>
      <c r="AF14" s="8"/>
      <c r="AG14" s="11" t="s">
        <v>104</v>
      </c>
      <c r="AH14" s="81">
        <f>AH13+AI$13</f>
        <v>72</v>
      </c>
      <c r="AI14" s="722"/>
    </row>
    <row r="15" spans="1:35" s="6" customFormat="1" ht="24.95" customHeight="1">
      <c r="A15" s="10"/>
      <c r="B15" s="579"/>
      <c r="C15" s="657"/>
      <c r="D15" s="657"/>
      <c r="E15" s="657"/>
      <c r="F15" s="657"/>
      <c r="G15" s="663"/>
      <c r="H15" s="666"/>
      <c r="I15" s="689"/>
      <c r="J15" s="266" t="s">
        <v>381</v>
      </c>
      <c r="K15" s="126">
        <v>811418</v>
      </c>
      <c r="L15" s="266"/>
      <c r="M15" s="126"/>
      <c r="N15" s="672"/>
      <c r="O15" s="672"/>
      <c r="P15" s="675"/>
      <c r="Q15" s="678"/>
      <c r="R15" s="678"/>
      <c r="S15" s="600"/>
      <c r="T15" s="684"/>
      <c r="W15" s="354">
        <v>4</v>
      </c>
      <c r="X15" s="355" t="str">
        <f t="shared" si="1"/>
        <v>ENETEL S.A.S</v>
      </c>
      <c r="Y15" s="355" t="str">
        <f t="shared" ca="1" si="0"/>
        <v>CUMPLE</v>
      </c>
      <c r="Z15" s="11" t="str">
        <f t="shared" ca="1" si="2"/>
        <v>H</v>
      </c>
      <c r="AD15" s="355" t="str">
        <f t="shared" si="3"/>
        <v>ENETEL S.A.S</v>
      </c>
      <c r="AE15" s="82" t="str">
        <f t="shared" ca="1" si="4"/>
        <v>CUMPLE</v>
      </c>
      <c r="AF15" s="8"/>
      <c r="AG15" s="11" t="s">
        <v>104</v>
      </c>
      <c r="AH15" s="81">
        <f>AH14+AI$13</f>
        <v>94</v>
      </c>
      <c r="AI15" s="722"/>
    </row>
    <row r="16" spans="1:35" s="6" customFormat="1" ht="24.95" customHeight="1">
      <c r="A16" s="10"/>
      <c r="B16" s="577">
        <v>2</v>
      </c>
      <c r="C16" s="658">
        <v>26</v>
      </c>
      <c r="D16" s="658">
        <v>39</v>
      </c>
      <c r="E16" s="658" t="s">
        <v>373</v>
      </c>
      <c r="F16" s="658" t="s">
        <v>374</v>
      </c>
      <c r="G16" s="680">
        <v>1068.75</v>
      </c>
      <c r="H16" s="686" t="s">
        <v>375</v>
      </c>
      <c r="I16" s="667">
        <v>0.1</v>
      </c>
      <c r="J16" s="266" t="s">
        <v>253</v>
      </c>
      <c r="K16" s="126">
        <f>+$K$13</f>
        <v>721015</v>
      </c>
      <c r="L16" s="266"/>
      <c r="M16" s="126"/>
      <c r="N16" s="690" t="s">
        <v>376</v>
      </c>
      <c r="O16" s="690" t="s">
        <v>377</v>
      </c>
      <c r="P16" s="691"/>
      <c r="Q16" s="676" t="s">
        <v>379</v>
      </c>
      <c r="R16" s="676" t="s">
        <v>380</v>
      </c>
      <c r="S16" s="598">
        <f>IF(COUNTIF(J16:M18,"CUMPLE")&gt;=1,(G16*I16),0)* (IF(N16="PRESENTÓ CERTIFICADO",1,0))* (IF(O16="ACORDE A ITEM 5.2.1 (T.R.)",1,0) )* ( IF(OR(Q16="SIN OBSERVACIÓN", Q16="REQUERIMIENTOS SUBSANADOS"),1,0)) *(IF(OR(R16="NINGUNO", R16="CUMPLEN CON LO SOLICITADO"),1,0))</f>
        <v>106.875</v>
      </c>
      <c r="T16" s="684"/>
      <c r="W16" s="354">
        <v>5</v>
      </c>
      <c r="X16" s="355" t="str">
        <f t="shared" si="1"/>
        <v>Viacol Ingenieros Contratistas</v>
      </c>
      <c r="Y16" s="355" t="str">
        <f t="shared" ca="1" si="0"/>
        <v>CUMPLE</v>
      </c>
      <c r="Z16" s="11" t="str">
        <f t="shared" ca="1" si="2"/>
        <v>H</v>
      </c>
      <c r="AD16" s="355" t="str">
        <f t="shared" si="3"/>
        <v>Viacol Ingenieros Contratistas</v>
      </c>
      <c r="AE16" s="82" t="str">
        <f t="shared" ca="1" si="4"/>
        <v>CUMPLE</v>
      </c>
      <c r="AF16" s="8"/>
      <c r="AG16" s="11" t="s">
        <v>104</v>
      </c>
      <c r="AH16" s="81">
        <f>AH15+AI$13</f>
        <v>116</v>
      </c>
      <c r="AI16" s="722"/>
    </row>
    <row r="17" spans="1:35" s="6" customFormat="1" ht="24.95" customHeight="1">
      <c r="A17" s="10"/>
      <c r="B17" s="578"/>
      <c r="C17" s="659"/>
      <c r="D17" s="659"/>
      <c r="E17" s="659"/>
      <c r="F17" s="659"/>
      <c r="G17" s="681"/>
      <c r="H17" s="665"/>
      <c r="I17" s="668"/>
      <c r="J17" s="266" t="s">
        <v>253</v>
      </c>
      <c r="K17" s="126">
        <f>+$K$14</f>
        <v>721511</v>
      </c>
      <c r="L17" s="266"/>
      <c r="M17" s="126"/>
      <c r="N17" s="671"/>
      <c r="O17" s="671"/>
      <c r="P17" s="674"/>
      <c r="Q17" s="677"/>
      <c r="R17" s="677"/>
      <c r="S17" s="599"/>
      <c r="T17" s="684"/>
      <c r="W17" s="354">
        <v>6</v>
      </c>
      <c r="X17" s="355" t="str">
        <f t="shared" si="1"/>
        <v>WORLDTEK SAS</v>
      </c>
      <c r="Y17" s="355" t="str">
        <f t="shared" ca="1" si="0"/>
        <v>CUMPLE</v>
      </c>
      <c r="Z17" s="11" t="str">
        <f t="shared" ca="1" si="2"/>
        <v>H</v>
      </c>
      <c r="AD17" s="355" t="str">
        <f t="shared" si="3"/>
        <v>WORLDTEK SAS</v>
      </c>
      <c r="AE17" s="82" t="str">
        <f t="shared" ca="1" si="4"/>
        <v>CUMPLE</v>
      </c>
      <c r="AF17" s="8"/>
      <c r="AG17" s="11" t="s">
        <v>104</v>
      </c>
      <c r="AH17" s="81">
        <f>AH16+AI$13</f>
        <v>138</v>
      </c>
      <c r="AI17" s="722"/>
    </row>
    <row r="18" spans="1:35" s="6" customFormat="1" ht="24.95" customHeight="1">
      <c r="A18" s="10"/>
      <c r="B18" s="579"/>
      <c r="C18" s="660"/>
      <c r="D18" s="660"/>
      <c r="E18" s="660"/>
      <c r="F18" s="660"/>
      <c r="G18" s="682"/>
      <c r="H18" s="666"/>
      <c r="I18" s="669"/>
      <c r="J18" s="266" t="s">
        <v>253</v>
      </c>
      <c r="K18" s="126">
        <f>+$K$15</f>
        <v>811418</v>
      </c>
      <c r="L18" s="266"/>
      <c r="M18" s="126"/>
      <c r="N18" s="672"/>
      <c r="O18" s="672"/>
      <c r="P18" s="675"/>
      <c r="Q18" s="678"/>
      <c r="R18" s="678"/>
      <c r="S18" s="600"/>
      <c r="T18" s="684"/>
      <c r="W18" s="354">
        <v>7</v>
      </c>
      <c r="X18" s="355" t="str">
        <f t="shared" si="1"/>
        <v>O7</v>
      </c>
      <c r="Y18" s="355" t="str">
        <f t="shared" ca="1" si="0"/>
        <v>NO CUMPLE</v>
      </c>
      <c r="Z18" s="11" t="str">
        <f t="shared" ca="1" si="2"/>
        <v>NH</v>
      </c>
      <c r="AD18" s="355" t="str">
        <f t="shared" si="3"/>
        <v>O7</v>
      </c>
      <c r="AE18" s="82" t="str">
        <f t="shared" ca="1" si="4"/>
        <v>NO CUMPLE</v>
      </c>
      <c r="AF18" s="86"/>
      <c r="AG18" s="11" t="s">
        <v>104</v>
      </c>
      <c r="AH18" s="81">
        <f t="shared" ref="AH18:AH26" si="5">AH17+AI$13</f>
        <v>160</v>
      </c>
      <c r="AI18" s="722"/>
    </row>
    <row r="19" spans="1:35" s="6" customFormat="1" ht="24.95" hidden="1" customHeight="1">
      <c r="A19" s="10"/>
      <c r="B19" s="577">
        <v>3</v>
      </c>
      <c r="C19" s="655"/>
      <c r="D19" s="655"/>
      <c r="E19" s="655"/>
      <c r="F19" s="655"/>
      <c r="G19" s="661"/>
      <c r="H19" s="686"/>
      <c r="I19" s="687"/>
      <c r="J19" s="266"/>
      <c r="K19" s="126">
        <f>+$K$13</f>
        <v>721015</v>
      </c>
      <c r="L19" s="266"/>
      <c r="M19" s="126"/>
      <c r="N19" s="690"/>
      <c r="O19" s="690"/>
      <c r="P19" s="691"/>
      <c r="Q19" s="700"/>
      <c r="R19" s="700"/>
      <c r="S19" s="598">
        <f>IF(COUNTIF(J19:M21,"CUMPLE")&gt;=1,(G19*I19),0)* (IF(N19="PRESENTÓ CERTIFICADO",1,0))* (IF(O19="ACORDE A ITEM 5.2.1 (T.R.)",1,0) )* ( IF(OR(Q19="SIN OBSERVACIÓN", Q19="REQUERIMIENTOS SUBSANADOS"),1,0)) *(IF(OR(R19="NINGUNO", R19="CUMPLEN CON LO SOLICITADO"),1,0))</f>
        <v>0</v>
      </c>
      <c r="T19" s="684"/>
      <c r="W19" s="354">
        <v>8</v>
      </c>
      <c r="X19" s="355" t="str">
        <f t="shared" si="1"/>
        <v>O8</v>
      </c>
      <c r="Y19" s="355" t="str">
        <f t="shared" ca="1" si="0"/>
        <v>NO CUMPLE</v>
      </c>
      <c r="Z19" s="11" t="str">
        <f t="shared" ca="1" si="2"/>
        <v>NH</v>
      </c>
      <c r="AD19" s="355" t="str">
        <f t="shared" si="3"/>
        <v>O8</v>
      </c>
      <c r="AE19" s="82" t="str">
        <f t="shared" ca="1" si="4"/>
        <v>NO CUMPLE</v>
      </c>
      <c r="AF19" s="86"/>
      <c r="AG19" s="11" t="s">
        <v>104</v>
      </c>
      <c r="AH19" s="81">
        <f t="shared" si="5"/>
        <v>182</v>
      </c>
      <c r="AI19" s="722"/>
    </row>
    <row r="20" spans="1:35" s="6" customFormat="1" ht="24.95" hidden="1" customHeight="1">
      <c r="A20" s="10"/>
      <c r="B20" s="578"/>
      <c r="C20" s="656"/>
      <c r="D20" s="656"/>
      <c r="E20" s="656"/>
      <c r="F20" s="656"/>
      <c r="G20" s="662"/>
      <c r="H20" s="665"/>
      <c r="I20" s="688"/>
      <c r="J20" s="266"/>
      <c r="K20" s="126">
        <f>+$K$14</f>
        <v>721511</v>
      </c>
      <c r="L20" s="266"/>
      <c r="M20" s="126"/>
      <c r="N20" s="671"/>
      <c r="O20" s="671"/>
      <c r="P20" s="674"/>
      <c r="Q20" s="701"/>
      <c r="R20" s="701"/>
      <c r="S20" s="599"/>
      <c r="T20" s="684"/>
      <c r="W20" s="354">
        <v>9</v>
      </c>
      <c r="X20" s="355" t="str">
        <f t="shared" si="1"/>
        <v>O9</v>
      </c>
      <c r="Y20" s="355" t="str">
        <f t="shared" ca="1" si="0"/>
        <v>NO CUMPLE</v>
      </c>
      <c r="Z20" s="11" t="str">
        <f t="shared" ca="1" si="2"/>
        <v>NH</v>
      </c>
      <c r="AD20" s="355" t="str">
        <f t="shared" si="3"/>
        <v>O9</v>
      </c>
      <c r="AE20" s="82" t="str">
        <f t="shared" ca="1" si="4"/>
        <v>NO CUMPLE</v>
      </c>
      <c r="AF20" s="86"/>
      <c r="AG20" s="11" t="s">
        <v>104</v>
      </c>
      <c r="AH20" s="81">
        <f t="shared" si="5"/>
        <v>204</v>
      </c>
      <c r="AI20" s="722"/>
    </row>
    <row r="21" spans="1:35" s="6" customFormat="1" ht="24.95" hidden="1" customHeight="1">
      <c r="A21" s="10"/>
      <c r="B21" s="579"/>
      <c r="C21" s="657"/>
      <c r="D21" s="657"/>
      <c r="E21" s="657"/>
      <c r="F21" s="657"/>
      <c r="G21" s="663"/>
      <c r="H21" s="666"/>
      <c r="I21" s="689"/>
      <c r="J21" s="266"/>
      <c r="K21" s="126">
        <f>+$K$15</f>
        <v>811418</v>
      </c>
      <c r="L21" s="266"/>
      <c r="M21" s="126"/>
      <c r="N21" s="672"/>
      <c r="O21" s="672"/>
      <c r="P21" s="675"/>
      <c r="Q21" s="702"/>
      <c r="R21" s="702"/>
      <c r="S21" s="600"/>
      <c r="T21" s="684"/>
      <c r="W21" s="354">
        <v>10</v>
      </c>
      <c r="X21" s="355" t="str">
        <f t="shared" si="1"/>
        <v>O10</v>
      </c>
      <c r="Y21" s="355" t="str">
        <f t="shared" ca="1" si="0"/>
        <v>NO CUMPLE</v>
      </c>
      <c r="Z21" s="11" t="str">
        <f t="shared" ca="1" si="2"/>
        <v>NH</v>
      </c>
      <c r="AD21" s="355" t="str">
        <f t="shared" si="3"/>
        <v>O10</v>
      </c>
      <c r="AE21" s="82" t="str">
        <f t="shared" ca="1" si="4"/>
        <v>NO CUMPLE</v>
      </c>
      <c r="AF21" s="86"/>
      <c r="AG21" s="11" t="s">
        <v>104</v>
      </c>
      <c r="AH21" s="81">
        <f t="shared" si="5"/>
        <v>226</v>
      </c>
      <c r="AI21" s="722"/>
    </row>
    <row r="22" spans="1:35" s="6" customFormat="1" ht="24.95" hidden="1" customHeight="1">
      <c r="A22" s="10"/>
      <c r="B22" s="577">
        <v>4</v>
      </c>
      <c r="C22" s="658"/>
      <c r="D22" s="658"/>
      <c r="E22" s="658"/>
      <c r="F22" s="658"/>
      <c r="G22" s="680"/>
      <c r="H22" s="686"/>
      <c r="I22" s="667"/>
      <c r="J22" s="266"/>
      <c r="K22" s="126">
        <f>+$K$13</f>
        <v>721015</v>
      </c>
      <c r="L22" s="266"/>
      <c r="M22" s="126"/>
      <c r="N22" s="690"/>
      <c r="O22" s="690"/>
      <c r="P22" s="692"/>
      <c r="Q22" s="700"/>
      <c r="R22" s="700"/>
      <c r="S22" s="598">
        <f>IF(COUNTIF(J22:M24,"CUMPLE")&gt;=1,(G22*I22),0)* (IF(N22="PRESENTÓ CERTIFICADO",1,0))* (IF(O22="ACORDE A ITEM 5.2.1 (T.R.)",1,0) )* ( IF(OR(Q22="SIN OBSERVACIÓN", Q22="REQUERIMIENTOS SUBSANADOS"),1,0)) *(IF(OR(R22="NINGUNO", R22="CUMPLEN CON LO SOLICITADO"),1,0))</f>
        <v>0</v>
      </c>
      <c r="T22" s="684"/>
      <c r="W22" s="354">
        <v>11</v>
      </c>
      <c r="X22" s="355" t="str">
        <f t="shared" si="1"/>
        <v>O11</v>
      </c>
      <c r="Y22" s="355" t="str">
        <f t="shared" ca="1" si="0"/>
        <v>NO CUMPLE</v>
      </c>
      <c r="Z22" s="11" t="str">
        <f t="shared" ca="1" si="2"/>
        <v>NH</v>
      </c>
      <c r="AD22" s="355" t="str">
        <f t="shared" si="3"/>
        <v>O11</v>
      </c>
      <c r="AE22" s="82" t="str">
        <f t="shared" ca="1" si="4"/>
        <v>NO CUMPLE</v>
      </c>
      <c r="AF22" s="86"/>
      <c r="AG22" s="11" t="s">
        <v>104</v>
      </c>
      <c r="AH22" s="81">
        <f t="shared" si="5"/>
        <v>248</v>
      </c>
      <c r="AI22" s="722"/>
    </row>
    <row r="23" spans="1:35" s="6" customFormat="1" ht="24.95" hidden="1" customHeight="1">
      <c r="A23" s="10"/>
      <c r="B23" s="578"/>
      <c r="C23" s="659"/>
      <c r="D23" s="659"/>
      <c r="E23" s="659"/>
      <c r="F23" s="659"/>
      <c r="G23" s="681"/>
      <c r="H23" s="665"/>
      <c r="I23" s="668"/>
      <c r="J23" s="266"/>
      <c r="K23" s="126">
        <f>+$K$14</f>
        <v>721511</v>
      </c>
      <c r="L23" s="266"/>
      <c r="M23" s="126"/>
      <c r="N23" s="671"/>
      <c r="O23" s="671"/>
      <c r="P23" s="693"/>
      <c r="Q23" s="701"/>
      <c r="R23" s="701"/>
      <c r="S23" s="599"/>
      <c r="T23" s="684"/>
      <c r="W23" s="354">
        <v>12</v>
      </c>
      <c r="X23" s="355" t="str">
        <f t="shared" si="1"/>
        <v>O12</v>
      </c>
      <c r="Y23" s="355" t="str">
        <f t="shared" ca="1" si="0"/>
        <v>NO CUMPLE</v>
      </c>
      <c r="Z23" s="11" t="str">
        <f t="shared" ca="1" si="2"/>
        <v>NH</v>
      </c>
      <c r="AD23" s="355" t="str">
        <f t="shared" si="3"/>
        <v>O12</v>
      </c>
      <c r="AE23" s="82" t="str">
        <f t="shared" ca="1" si="4"/>
        <v>NO CUMPLE</v>
      </c>
      <c r="AF23" s="86"/>
      <c r="AG23" s="11" t="s">
        <v>104</v>
      </c>
      <c r="AH23" s="81">
        <f t="shared" si="5"/>
        <v>270</v>
      </c>
      <c r="AI23" s="722"/>
    </row>
    <row r="24" spans="1:35" s="6" customFormat="1" ht="24.95" hidden="1" customHeight="1">
      <c r="A24" s="10"/>
      <c r="B24" s="579"/>
      <c r="C24" s="660"/>
      <c r="D24" s="660"/>
      <c r="E24" s="660"/>
      <c r="F24" s="660"/>
      <c r="G24" s="682"/>
      <c r="H24" s="666"/>
      <c r="I24" s="669"/>
      <c r="J24" s="266"/>
      <c r="K24" s="126">
        <f>+$K$15</f>
        <v>811418</v>
      </c>
      <c r="L24" s="266"/>
      <c r="M24" s="126"/>
      <c r="N24" s="672"/>
      <c r="O24" s="672"/>
      <c r="P24" s="694"/>
      <c r="Q24" s="702"/>
      <c r="R24" s="702"/>
      <c r="S24" s="600"/>
      <c r="T24" s="684"/>
      <c r="W24" s="354">
        <v>13</v>
      </c>
      <c r="X24" s="355" t="str">
        <f t="shared" si="1"/>
        <v>O13</v>
      </c>
      <c r="Y24" s="355" t="str">
        <f t="shared" ca="1" si="0"/>
        <v>NO CUMPLE</v>
      </c>
      <c r="Z24" s="11" t="str">
        <f t="shared" ca="1" si="2"/>
        <v>NH</v>
      </c>
      <c r="AD24" s="355" t="str">
        <f t="shared" si="3"/>
        <v>O13</v>
      </c>
      <c r="AE24" s="82" t="str">
        <f t="shared" ca="1" si="4"/>
        <v>NO CUMPLE</v>
      </c>
      <c r="AF24" s="86"/>
      <c r="AG24" s="11" t="s">
        <v>104</v>
      </c>
      <c r="AH24" s="81">
        <f t="shared" si="5"/>
        <v>292</v>
      </c>
      <c r="AI24" s="722"/>
    </row>
    <row r="25" spans="1:35" s="6" customFormat="1" ht="24.95" hidden="1" customHeight="1">
      <c r="A25" s="10"/>
      <c r="B25" s="577">
        <v>5</v>
      </c>
      <c r="C25" s="655"/>
      <c r="D25" s="655"/>
      <c r="E25" s="655"/>
      <c r="F25" s="655"/>
      <c r="G25" s="661"/>
      <c r="H25" s="686"/>
      <c r="I25" s="687"/>
      <c r="J25" s="266"/>
      <c r="K25" s="126">
        <f>+$K$13</f>
        <v>721015</v>
      </c>
      <c r="L25" s="266"/>
      <c r="M25" s="126"/>
      <c r="N25" s="690"/>
      <c r="O25" s="690"/>
      <c r="P25" s="691"/>
      <c r="Q25" s="676"/>
      <c r="R25" s="676"/>
      <c r="S25" s="598">
        <f>IF(COUNTIF(J25:M27,"CUMPLE")&gt;=1,(G25*I25),0)* (IF(N25="PRESENTÓ CERTIFICADO",1,0))* (IF(O25="ACORDE A ITEM 5.2.1 (T.R.)",1,0) )* ( IF(OR(Q25="SIN OBSERVACIÓN", Q25="REQUERIMIENTOS SUBSANADOS"),1,0)) *(IF(OR(R25="NINGUNO", R25="CUMPLEN CON LO SOLICITADO"),1,0))</f>
        <v>0</v>
      </c>
      <c r="T25" s="684"/>
      <c r="W25" s="354">
        <v>14</v>
      </c>
      <c r="X25" s="355" t="str">
        <f t="shared" si="1"/>
        <v>O14</v>
      </c>
      <c r="Y25" s="355" t="str">
        <f t="shared" ca="1" si="0"/>
        <v>NO CUMPLE</v>
      </c>
      <c r="Z25" s="11" t="str">
        <f t="shared" ca="1" si="2"/>
        <v>NH</v>
      </c>
      <c r="AD25" s="355" t="str">
        <f t="shared" si="3"/>
        <v>O14</v>
      </c>
      <c r="AE25" s="82" t="str">
        <f t="shared" ca="1" si="4"/>
        <v>NO CUMPLE</v>
      </c>
      <c r="AF25" s="86"/>
      <c r="AG25" s="11" t="s">
        <v>104</v>
      </c>
      <c r="AH25" s="81">
        <f t="shared" si="5"/>
        <v>314</v>
      </c>
      <c r="AI25" s="722"/>
    </row>
    <row r="26" spans="1:35" s="6" customFormat="1" ht="24.95" hidden="1" customHeight="1">
      <c r="A26" s="10"/>
      <c r="B26" s="578"/>
      <c r="C26" s="656"/>
      <c r="D26" s="656"/>
      <c r="E26" s="656"/>
      <c r="F26" s="656"/>
      <c r="G26" s="662"/>
      <c r="H26" s="665"/>
      <c r="I26" s="688"/>
      <c r="J26" s="266"/>
      <c r="K26" s="126">
        <f>+$K$14</f>
        <v>721511</v>
      </c>
      <c r="L26" s="266"/>
      <c r="M26" s="126"/>
      <c r="N26" s="671"/>
      <c r="O26" s="671"/>
      <c r="P26" s="674"/>
      <c r="Q26" s="677"/>
      <c r="R26" s="677"/>
      <c r="S26" s="599"/>
      <c r="T26" s="684"/>
      <c r="W26" s="354">
        <v>15</v>
      </c>
      <c r="X26" s="355" t="str">
        <f t="shared" ref="X26:X41" si="6">IFERROR(VLOOKUP(W26,LISTA_OFERENTES,2,FALSE)," ")</f>
        <v>O15</v>
      </c>
      <c r="Y26" s="355" t="str">
        <f t="shared" ca="1" si="0"/>
        <v>NO CUMPLE</v>
      </c>
      <c r="Z26" s="11" t="str">
        <f ca="1">IF(Y26="CUMPLE","H","NH")</f>
        <v>NH</v>
      </c>
      <c r="AD26" s="355" t="str">
        <f t="shared" si="3"/>
        <v>O15</v>
      </c>
      <c r="AE26" s="82" t="str">
        <f t="shared" ca="1" si="4"/>
        <v>NO CUMPLE</v>
      </c>
      <c r="AF26" s="86"/>
      <c r="AG26" s="11" t="s">
        <v>104</v>
      </c>
      <c r="AH26" s="81">
        <f t="shared" si="5"/>
        <v>336</v>
      </c>
      <c r="AI26" s="722"/>
    </row>
    <row r="27" spans="1:35" s="6" customFormat="1" ht="24.95" hidden="1" customHeight="1">
      <c r="A27" s="10"/>
      <c r="B27" s="579"/>
      <c r="C27" s="657"/>
      <c r="D27" s="657"/>
      <c r="E27" s="657"/>
      <c r="F27" s="657"/>
      <c r="G27" s="663"/>
      <c r="H27" s="666"/>
      <c r="I27" s="689"/>
      <c r="J27" s="266"/>
      <c r="K27" s="126">
        <f>+$K$15</f>
        <v>811418</v>
      </c>
      <c r="L27" s="266"/>
      <c r="M27" s="126"/>
      <c r="N27" s="672"/>
      <c r="O27" s="672"/>
      <c r="P27" s="675"/>
      <c r="Q27" s="678"/>
      <c r="R27" s="678"/>
      <c r="S27" s="600"/>
      <c r="T27" s="685"/>
      <c r="W27" s="354">
        <v>16</v>
      </c>
      <c r="X27" s="355" t="str">
        <f t="shared" si="6"/>
        <v>O16</v>
      </c>
      <c r="Y27" s="355" t="str">
        <f t="shared" ca="1" si="0"/>
        <v>NO CUMPLE</v>
      </c>
      <c r="Z27" s="11" t="str">
        <f ca="1">IF(Y27="CUMPLE","H","NH")</f>
        <v>NH</v>
      </c>
      <c r="AD27" s="355" t="str">
        <f t="shared" si="3"/>
        <v>O16</v>
      </c>
      <c r="AE27" s="82" t="str">
        <f t="shared" ca="1" si="4"/>
        <v>NO CUMPLE</v>
      </c>
      <c r="AG27" s="11" t="s">
        <v>104</v>
      </c>
      <c r="AH27" s="81">
        <f t="shared" ref="AH27:AH41" si="7">AH26+AI$13</f>
        <v>358</v>
      </c>
      <c r="AI27" s="722"/>
    </row>
    <row r="28" spans="1:35" s="3" customFormat="1" ht="24.95" customHeight="1">
      <c r="B28" s="601" t="str">
        <f>IF(S29=" "," ",IF(S29&gt;=$H$6,"CUMPLE CON LA EXPERIENCIA REQUERIDA","NO CUMPLE CON LA EXPERIENCIA REQUERIDA"))</f>
        <v>NO CUMPLE CON LA EXPERIENCIA REQUERIDA</v>
      </c>
      <c r="C28" s="602"/>
      <c r="D28" s="602"/>
      <c r="E28" s="602"/>
      <c r="F28" s="602"/>
      <c r="G28" s="602"/>
      <c r="H28" s="602"/>
      <c r="I28" s="602"/>
      <c r="J28" s="602"/>
      <c r="K28" s="602"/>
      <c r="L28" s="602"/>
      <c r="M28" s="602"/>
      <c r="N28" s="602"/>
      <c r="O28" s="603"/>
      <c r="P28" s="607" t="s">
        <v>22</v>
      </c>
      <c r="Q28" s="608"/>
      <c r="R28" s="356"/>
      <c r="S28" s="7">
        <f>IF(T13="SI",SUM(S13:S27),0)</f>
        <v>106.875</v>
      </c>
      <c r="T28" s="612" t="str">
        <f>IF(S29=" "," ",IF(S29&gt;=$H$6,"CUMPLE","NO CUMPLE"))</f>
        <v>NO CUMPLE</v>
      </c>
      <c r="W28" s="354">
        <v>17</v>
      </c>
      <c r="X28" s="355" t="str">
        <f t="shared" si="6"/>
        <v>O17</v>
      </c>
      <c r="Y28" s="355" t="str">
        <f t="shared" ref="Y28:Y41" ca="1" si="8">VLOOKUP(X28,BANDERA,2,FALSE)</f>
        <v>NO CUMPLE</v>
      </c>
      <c r="Z28" s="11" t="str">
        <f t="shared" ref="Z28:Z41" ca="1" si="9">IF(Y28="CUMPLE","H","NH")</f>
        <v>NH</v>
      </c>
      <c r="AA28" s="6"/>
      <c r="AB28" s="6"/>
      <c r="AC28" s="6"/>
      <c r="AD28" s="355" t="str">
        <f t="shared" si="3"/>
        <v>O17</v>
      </c>
      <c r="AE28" s="82" t="str">
        <f t="shared" ca="1" si="4"/>
        <v>NO CUMPLE</v>
      </c>
      <c r="AF28" s="6"/>
      <c r="AG28" s="11" t="s">
        <v>104</v>
      </c>
      <c r="AH28" s="81">
        <f t="shared" si="7"/>
        <v>380</v>
      </c>
      <c r="AI28" s="722"/>
    </row>
    <row r="29" spans="1:35" s="6" customFormat="1" ht="46.5" customHeight="1">
      <c r="B29" s="604"/>
      <c r="C29" s="605"/>
      <c r="D29" s="605"/>
      <c r="E29" s="605"/>
      <c r="F29" s="605"/>
      <c r="G29" s="605"/>
      <c r="H29" s="605"/>
      <c r="I29" s="605"/>
      <c r="J29" s="605"/>
      <c r="K29" s="605"/>
      <c r="L29" s="605"/>
      <c r="M29" s="605"/>
      <c r="N29" s="605"/>
      <c r="O29" s="606"/>
      <c r="P29" s="607" t="s">
        <v>24</v>
      </c>
      <c r="Q29" s="608"/>
      <c r="R29" s="356"/>
      <c r="S29" s="71">
        <f>IFERROR((S28/$P$6)," ")</f>
        <v>0.10916751787538305</v>
      </c>
      <c r="T29" s="613"/>
      <c r="W29" s="354">
        <v>18</v>
      </c>
      <c r="X29" s="355" t="str">
        <f t="shared" si="6"/>
        <v>O18</v>
      </c>
      <c r="Y29" s="355" t="str">
        <f t="shared" ca="1" si="8"/>
        <v>NO CUMPLE</v>
      </c>
      <c r="Z29" s="11" t="str">
        <f t="shared" ca="1" si="9"/>
        <v>NH</v>
      </c>
      <c r="AD29" s="355" t="str">
        <f t="shared" si="3"/>
        <v>O18</v>
      </c>
      <c r="AE29" s="82" t="str">
        <f t="shared" ca="1" si="4"/>
        <v>NO CUMPLE</v>
      </c>
      <c r="AG29" s="11" t="s">
        <v>104</v>
      </c>
      <c r="AH29" s="81">
        <f t="shared" si="7"/>
        <v>402</v>
      </c>
      <c r="AI29" s="722"/>
    </row>
    <row r="30" spans="1:35" s="6" customFormat="1" ht="30" customHeight="1">
      <c r="W30" s="354">
        <v>19</v>
      </c>
      <c r="X30" s="355" t="str">
        <f t="shared" si="6"/>
        <v>O19</v>
      </c>
      <c r="Y30" s="355" t="str">
        <f t="shared" ca="1" si="8"/>
        <v>NO CUMPLE</v>
      </c>
      <c r="Z30" s="11" t="str">
        <f t="shared" ca="1" si="9"/>
        <v>NH</v>
      </c>
      <c r="AD30" s="355" t="str">
        <f t="shared" si="3"/>
        <v>O19</v>
      </c>
      <c r="AE30" s="82" t="str">
        <f t="shared" ca="1" si="4"/>
        <v>NO CUMPLE</v>
      </c>
      <c r="AG30" s="11" t="s">
        <v>104</v>
      </c>
      <c r="AH30" s="81">
        <f t="shared" si="7"/>
        <v>424</v>
      </c>
      <c r="AI30" s="722"/>
    </row>
    <row r="31" spans="1:35" ht="30" customHeight="1">
      <c r="W31" s="354">
        <v>20</v>
      </c>
      <c r="X31" s="355" t="str">
        <f t="shared" si="6"/>
        <v>O20</v>
      </c>
      <c r="Y31" s="355" t="str">
        <f t="shared" ca="1" si="8"/>
        <v>NO CUMPLE</v>
      </c>
      <c r="Z31" s="11" t="str">
        <f t="shared" ca="1" si="9"/>
        <v>NH</v>
      </c>
      <c r="AA31" s="6"/>
      <c r="AB31" s="6"/>
      <c r="AC31" s="6"/>
      <c r="AD31" s="355" t="str">
        <f t="shared" si="3"/>
        <v>O20</v>
      </c>
      <c r="AE31" s="82" t="str">
        <f t="shared" ca="1" si="4"/>
        <v>NO CUMPLE</v>
      </c>
      <c r="AF31" s="6"/>
      <c r="AG31" s="11" t="s">
        <v>104</v>
      </c>
      <c r="AH31" s="81">
        <f t="shared" si="7"/>
        <v>446</v>
      </c>
      <c r="AI31" s="722"/>
    </row>
    <row r="32" spans="1:35" ht="54.75" customHeight="1">
      <c r="B32" s="92">
        <v>2</v>
      </c>
      <c r="C32" s="629" t="s">
        <v>76</v>
      </c>
      <c r="D32" s="630"/>
      <c r="E32" s="631"/>
      <c r="F32" s="632" t="str">
        <f>IFERROR(VLOOKUP(B32,LISTA_OFERENTES,2,FALSE)," ")</f>
        <v>CONDEIN SAS</v>
      </c>
      <c r="G32" s="633"/>
      <c r="H32" s="633"/>
      <c r="I32" s="633"/>
      <c r="J32" s="633"/>
      <c r="K32" s="633"/>
      <c r="L32" s="633"/>
      <c r="M32" s="633"/>
      <c r="N32" s="633"/>
      <c r="O32" s="634"/>
      <c r="P32" s="635" t="s">
        <v>98</v>
      </c>
      <c r="Q32" s="636"/>
      <c r="R32" s="637"/>
      <c r="S32" s="2">
        <f>5-(INT(COUNTBLANK(C35:C49))-10)</f>
        <v>2</v>
      </c>
      <c r="T32" s="3"/>
      <c r="W32" s="354">
        <v>21</v>
      </c>
      <c r="X32" s="355" t="str">
        <f t="shared" si="6"/>
        <v>O21</v>
      </c>
      <c r="Y32" s="355" t="str">
        <f t="shared" ca="1" si="8"/>
        <v>NO CUMPLE</v>
      </c>
      <c r="Z32" s="11" t="str">
        <f t="shared" ca="1" si="9"/>
        <v>NH</v>
      </c>
      <c r="AA32" s="6"/>
      <c r="AB32" s="6"/>
      <c r="AC32" s="6"/>
      <c r="AD32" s="355" t="str">
        <f t="shared" si="3"/>
        <v>O21</v>
      </c>
      <c r="AE32" s="82" t="str">
        <f t="shared" ca="1" si="4"/>
        <v>NO CUMPLE</v>
      </c>
      <c r="AF32" s="6"/>
      <c r="AG32" s="11" t="s">
        <v>104</v>
      </c>
      <c r="AH32" s="81">
        <f t="shared" si="7"/>
        <v>468</v>
      </c>
      <c r="AI32" s="722"/>
    </row>
    <row r="33" spans="1:35" s="8" customFormat="1" ht="38.25" customHeight="1">
      <c r="B33" s="638" t="s">
        <v>45</v>
      </c>
      <c r="C33" s="640" t="s">
        <v>15</v>
      </c>
      <c r="D33" s="640" t="s">
        <v>16</v>
      </c>
      <c r="E33" s="640" t="s">
        <v>17</v>
      </c>
      <c r="F33" s="640" t="s">
        <v>18</v>
      </c>
      <c r="G33" s="640" t="s">
        <v>19</v>
      </c>
      <c r="H33" s="640" t="s">
        <v>20</v>
      </c>
      <c r="I33" s="640" t="s">
        <v>21</v>
      </c>
      <c r="J33" s="642" t="s">
        <v>52</v>
      </c>
      <c r="K33" s="643"/>
      <c r="L33" s="643"/>
      <c r="M33" s="644"/>
      <c r="N33" s="640" t="s">
        <v>77</v>
      </c>
      <c r="O33" s="640" t="s">
        <v>78</v>
      </c>
      <c r="P33" s="5" t="s">
        <v>79</v>
      </c>
      <c r="Q33" s="5"/>
      <c r="R33" s="640" t="s">
        <v>80</v>
      </c>
      <c r="S33" s="640" t="s">
        <v>81</v>
      </c>
      <c r="T33" s="640" t="str">
        <f>T11</f>
        <v>CUMPLE CON EL REQUIMIENTO DE LA UNSPSC 721015-721511-811418.</v>
      </c>
      <c r="U33" s="9"/>
      <c r="V33" s="9"/>
      <c r="W33" s="354">
        <v>22</v>
      </c>
      <c r="X33" s="355" t="str">
        <f t="shared" si="6"/>
        <v>O22</v>
      </c>
      <c r="Y33" s="355" t="str">
        <f t="shared" ca="1" si="8"/>
        <v>NO CUMPLE</v>
      </c>
      <c r="Z33" s="11" t="str">
        <f t="shared" ca="1" si="9"/>
        <v>NH</v>
      </c>
      <c r="AA33" s="6"/>
      <c r="AB33" s="6"/>
      <c r="AC33" s="6"/>
      <c r="AD33" s="355" t="str">
        <f t="shared" si="3"/>
        <v>O22</v>
      </c>
      <c r="AE33" s="82" t="str">
        <f t="shared" ca="1" si="4"/>
        <v>NO CUMPLE</v>
      </c>
      <c r="AF33" s="6"/>
      <c r="AG33" s="11" t="s">
        <v>104</v>
      </c>
      <c r="AH33" s="81">
        <f t="shared" si="7"/>
        <v>490</v>
      </c>
      <c r="AI33" s="722"/>
    </row>
    <row r="34" spans="1:35" s="8" customFormat="1" ht="59.25" customHeight="1">
      <c r="B34" s="639"/>
      <c r="C34" s="641"/>
      <c r="D34" s="641"/>
      <c r="E34" s="641"/>
      <c r="F34" s="641"/>
      <c r="G34" s="641"/>
      <c r="H34" s="641"/>
      <c r="I34" s="641"/>
      <c r="J34" s="645" t="s">
        <v>83</v>
      </c>
      <c r="K34" s="646"/>
      <c r="L34" s="646"/>
      <c r="M34" s="647"/>
      <c r="N34" s="641"/>
      <c r="O34" s="641"/>
      <c r="P34" s="4" t="s">
        <v>13</v>
      </c>
      <c r="Q34" s="4" t="s">
        <v>82</v>
      </c>
      <c r="R34" s="641"/>
      <c r="S34" s="641"/>
      <c r="T34" s="641"/>
      <c r="U34" s="9"/>
      <c r="V34" s="9"/>
      <c r="W34" s="354">
        <v>23</v>
      </c>
      <c r="X34" s="355" t="str">
        <f t="shared" si="6"/>
        <v>O23</v>
      </c>
      <c r="Y34" s="355" t="str">
        <f t="shared" ca="1" si="8"/>
        <v>NO CUMPLE</v>
      </c>
      <c r="Z34" s="11" t="str">
        <f t="shared" ca="1" si="9"/>
        <v>NH</v>
      </c>
      <c r="AA34" s="6"/>
      <c r="AB34" s="6"/>
      <c r="AC34" s="6"/>
      <c r="AD34" s="355" t="str">
        <f t="shared" si="3"/>
        <v>O23</v>
      </c>
      <c r="AE34" s="82" t="str">
        <f t="shared" ca="1" si="4"/>
        <v>NO CUMPLE</v>
      </c>
      <c r="AF34" s="6"/>
      <c r="AG34" s="11" t="s">
        <v>104</v>
      </c>
      <c r="AH34" s="81">
        <f t="shared" si="7"/>
        <v>512</v>
      </c>
      <c r="AI34" s="722"/>
    </row>
    <row r="35" spans="1:35" s="6" customFormat="1" ht="24.95" customHeight="1">
      <c r="A35" s="10"/>
      <c r="B35" s="577">
        <v>1</v>
      </c>
      <c r="C35" s="655">
        <v>28</v>
      </c>
      <c r="D35" s="655">
        <v>45</v>
      </c>
      <c r="E35" s="655" t="s">
        <v>382</v>
      </c>
      <c r="F35" s="655" t="s">
        <v>384</v>
      </c>
      <c r="G35" s="699">
        <v>927.02</v>
      </c>
      <c r="H35" s="686" t="s">
        <v>372</v>
      </c>
      <c r="I35" s="687">
        <v>1</v>
      </c>
      <c r="J35" s="266" t="s">
        <v>253</v>
      </c>
      <c r="K35" s="126">
        <f>+$K$13</f>
        <v>721015</v>
      </c>
      <c r="L35" s="266"/>
      <c r="M35" s="126">
        <f>+$M$13</f>
        <v>0</v>
      </c>
      <c r="N35" s="690" t="s">
        <v>376</v>
      </c>
      <c r="O35" s="690" t="s">
        <v>377</v>
      </c>
      <c r="P35" s="691"/>
      <c r="Q35" s="676" t="s">
        <v>379</v>
      </c>
      <c r="R35" s="676" t="s">
        <v>380</v>
      </c>
      <c r="S35" s="598">
        <f>IF(COUNTIF(J35:M37,"CUMPLE")&gt;=1,(G35*I35),0)* (IF(N35="PRESENTÓ CERTIFICADO",1,0))* (IF(O35="ACORDE A ITEM 5.2.1 (T.R.)",1,0) )* ( IF(OR(Q35="SIN OBSERVACIÓN", Q35="REQUERIMIENTOS SUBSANADOS"),1,0)) *(IF(OR(R35="NINGUNO", R35="CUMPLEN CON LO SOLICITADO"),1,0))</f>
        <v>927.02</v>
      </c>
      <c r="T35" s="683" t="s">
        <v>386</v>
      </c>
      <c r="W35" s="354">
        <v>24</v>
      </c>
      <c r="X35" s="355" t="str">
        <f t="shared" si="6"/>
        <v>O24</v>
      </c>
      <c r="Y35" s="355" t="str">
        <f t="shared" ca="1" si="8"/>
        <v>NO CUMPLE</v>
      </c>
      <c r="Z35" s="11" t="str">
        <f t="shared" ca="1" si="9"/>
        <v>NH</v>
      </c>
      <c r="AD35" s="355" t="str">
        <f t="shared" si="3"/>
        <v>O24</v>
      </c>
      <c r="AE35" s="82" t="str">
        <f t="shared" ca="1" si="4"/>
        <v>NO CUMPLE</v>
      </c>
      <c r="AG35" s="11" t="s">
        <v>104</v>
      </c>
      <c r="AH35" s="81">
        <f t="shared" si="7"/>
        <v>534</v>
      </c>
      <c r="AI35" s="722"/>
    </row>
    <row r="36" spans="1:35" s="6" customFormat="1" ht="24.95" customHeight="1">
      <c r="A36" s="10"/>
      <c r="B36" s="578"/>
      <c r="C36" s="656"/>
      <c r="D36" s="656"/>
      <c r="E36" s="656"/>
      <c r="F36" s="656"/>
      <c r="G36" s="662"/>
      <c r="H36" s="665"/>
      <c r="I36" s="688"/>
      <c r="J36" s="266" t="s">
        <v>253</v>
      </c>
      <c r="K36" s="126">
        <f>+$K$14</f>
        <v>721511</v>
      </c>
      <c r="L36" s="266"/>
      <c r="M36" s="126"/>
      <c r="N36" s="671"/>
      <c r="O36" s="671"/>
      <c r="P36" s="674"/>
      <c r="Q36" s="677"/>
      <c r="R36" s="677"/>
      <c r="S36" s="599"/>
      <c r="T36" s="684"/>
      <c r="W36" s="354">
        <v>25</v>
      </c>
      <c r="X36" s="355" t="str">
        <f t="shared" si="6"/>
        <v>O25</v>
      </c>
      <c r="Y36" s="355" t="str">
        <f t="shared" ca="1" si="8"/>
        <v>NO CUMPLE</v>
      </c>
      <c r="Z36" s="11" t="str">
        <f t="shared" ca="1" si="9"/>
        <v>NH</v>
      </c>
      <c r="AD36" s="355" t="str">
        <f t="shared" si="3"/>
        <v>O25</v>
      </c>
      <c r="AE36" s="82" t="str">
        <f t="shared" ca="1" si="4"/>
        <v>NO CUMPLE</v>
      </c>
      <c r="AG36" s="11" t="s">
        <v>104</v>
      </c>
      <c r="AH36" s="81">
        <f t="shared" si="7"/>
        <v>556</v>
      </c>
      <c r="AI36" s="722"/>
    </row>
    <row r="37" spans="1:35" s="6" customFormat="1" ht="24.95" customHeight="1">
      <c r="A37" s="10"/>
      <c r="B37" s="579"/>
      <c r="C37" s="657"/>
      <c r="D37" s="657"/>
      <c r="E37" s="657"/>
      <c r="F37" s="657"/>
      <c r="G37" s="663"/>
      <c r="H37" s="666"/>
      <c r="I37" s="689"/>
      <c r="J37" s="266" t="s">
        <v>381</v>
      </c>
      <c r="K37" s="126">
        <f>+$K$15</f>
        <v>811418</v>
      </c>
      <c r="L37" s="266"/>
      <c r="M37" s="126"/>
      <c r="N37" s="672"/>
      <c r="O37" s="672"/>
      <c r="P37" s="675"/>
      <c r="Q37" s="678"/>
      <c r="R37" s="678"/>
      <c r="S37" s="600"/>
      <c r="T37" s="684"/>
      <c r="W37" s="354">
        <v>26</v>
      </c>
      <c r="X37" s="355" t="str">
        <f t="shared" si="6"/>
        <v>O26</v>
      </c>
      <c r="Y37" s="355" t="str">
        <f t="shared" ca="1" si="8"/>
        <v>NO CUMPLE</v>
      </c>
      <c r="Z37" s="11" t="str">
        <f t="shared" ca="1" si="9"/>
        <v>NH</v>
      </c>
      <c r="AD37" s="355" t="str">
        <f t="shared" si="3"/>
        <v>O26</v>
      </c>
      <c r="AE37" s="82" t="str">
        <f t="shared" ca="1" si="4"/>
        <v>NO CUMPLE</v>
      </c>
      <c r="AG37" s="11" t="s">
        <v>104</v>
      </c>
      <c r="AH37" s="81">
        <f t="shared" si="7"/>
        <v>578</v>
      </c>
      <c r="AI37" s="722"/>
    </row>
    <row r="38" spans="1:35" s="6" customFormat="1" ht="24.95" customHeight="1">
      <c r="A38" s="10"/>
      <c r="B38" s="577">
        <v>2</v>
      </c>
      <c r="C38" s="658">
        <v>22</v>
      </c>
      <c r="D38" s="658">
        <v>34</v>
      </c>
      <c r="E38" s="658" t="s">
        <v>383</v>
      </c>
      <c r="F38" s="655" t="s">
        <v>385</v>
      </c>
      <c r="G38" s="698">
        <v>548.45000000000005</v>
      </c>
      <c r="H38" s="686" t="s">
        <v>372</v>
      </c>
      <c r="I38" s="687">
        <v>1</v>
      </c>
      <c r="J38" s="266" t="s">
        <v>253</v>
      </c>
      <c r="K38" s="126">
        <f>+$K$13</f>
        <v>721015</v>
      </c>
      <c r="L38" s="266"/>
      <c r="M38" s="126">
        <f>+$M$13</f>
        <v>0</v>
      </c>
      <c r="N38" s="690" t="s">
        <v>376</v>
      </c>
      <c r="O38" s="690" t="s">
        <v>377</v>
      </c>
      <c r="P38" s="691"/>
      <c r="Q38" s="676" t="s">
        <v>379</v>
      </c>
      <c r="R38" s="676" t="s">
        <v>380</v>
      </c>
      <c r="S38" s="598">
        <f>IF(COUNTIF(J38:M40,"CUMPLE")&gt;=1,(G38*I38),0)* (IF(N38="PRESENTÓ CERTIFICADO",1,0))* (IF(O38="ACORDE A ITEM 5.2.1 (T.R.)",1,0) )* ( IF(OR(Q38="SIN OBSERVACIÓN", Q38="REQUERIMIENTOS SUBSANADOS"),1,0)) *(IF(OR(R38="NINGUNO", R38="CUMPLEN CON LO SOLICITADO"),1,0))</f>
        <v>548.45000000000005</v>
      </c>
      <c r="T38" s="684"/>
      <c r="W38" s="354">
        <v>27</v>
      </c>
      <c r="X38" s="355" t="str">
        <f t="shared" si="6"/>
        <v>O27</v>
      </c>
      <c r="Y38" s="355" t="str">
        <f t="shared" ca="1" si="8"/>
        <v>NO CUMPLE</v>
      </c>
      <c r="Z38" s="11" t="str">
        <f t="shared" ca="1" si="9"/>
        <v>NH</v>
      </c>
      <c r="AD38" s="355" t="str">
        <f t="shared" si="3"/>
        <v>O27</v>
      </c>
      <c r="AE38" s="82" t="str">
        <f t="shared" ca="1" si="4"/>
        <v>NO CUMPLE</v>
      </c>
      <c r="AG38" s="11" t="s">
        <v>104</v>
      </c>
      <c r="AH38" s="81">
        <f t="shared" si="7"/>
        <v>600</v>
      </c>
      <c r="AI38" s="722"/>
    </row>
    <row r="39" spans="1:35" s="6" customFormat="1" ht="24.95" customHeight="1">
      <c r="A39" s="10"/>
      <c r="B39" s="578"/>
      <c r="C39" s="659"/>
      <c r="D39" s="659"/>
      <c r="E39" s="659"/>
      <c r="F39" s="656"/>
      <c r="G39" s="681"/>
      <c r="H39" s="665"/>
      <c r="I39" s="688"/>
      <c r="J39" s="266" t="s">
        <v>253</v>
      </c>
      <c r="K39" s="126">
        <f>+$K$14</f>
        <v>721511</v>
      </c>
      <c r="L39" s="266"/>
      <c r="M39" s="126"/>
      <c r="N39" s="671"/>
      <c r="O39" s="671"/>
      <c r="P39" s="674"/>
      <c r="Q39" s="677"/>
      <c r="R39" s="677"/>
      <c r="S39" s="599"/>
      <c r="T39" s="684"/>
      <c r="V39" s="284"/>
      <c r="W39" s="284">
        <v>28</v>
      </c>
      <c r="X39" s="284" t="str">
        <f t="shared" si="6"/>
        <v>O28</v>
      </c>
      <c r="Y39" s="284" t="str">
        <f t="shared" ca="1" si="8"/>
        <v>NO CUMPLE</v>
      </c>
      <c r="Z39" s="284" t="str">
        <f t="shared" ca="1" si="9"/>
        <v>NH</v>
      </c>
      <c r="AA39" s="285"/>
      <c r="AD39" s="355" t="str">
        <f t="shared" si="3"/>
        <v>O28</v>
      </c>
      <c r="AE39" s="82" t="str">
        <f t="shared" ca="1" si="4"/>
        <v>NO CUMPLE</v>
      </c>
      <c r="AG39" s="11" t="s">
        <v>104</v>
      </c>
      <c r="AH39" s="81">
        <f t="shared" si="7"/>
        <v>622</v>
      </c>
      <c r="AI39" s="722"/>
    </row>
    <row r="40" spans="1:35" s="6" customFormat="1" ht="24.95" customHeight="1">
      <c r="A40" s="10"/>
      <c r="B40" s="579"/>
      <c r="C40" s="660"/>
      <c r="D40" s="660"/>
      <c r="E40" s="660"/>
      <c r="F40" s="657"/>
      <c r="G40" s="682"/>
      <c r="H40" s="666"/>
      <c r="I40" s="689"/>
      <c r="J40" s="266" t="s">
        <v>381</v>
      </c>
      <c r="K40" s="126">
        <f>+$K$15</f>
        <v>811418</v>
      </c>
      <c r="L40" s="266"/>
      <c r="M40" s="126"/>
      <c r="N40" s="672"/>
      <c r="O40" s="672"/>
      <c r="P40" s="675"/>
      <c r="Q40" s="678"/>
      <c r="R40" s="678"/>
      <c r="S40" s="600"/>
      <c r="T40" s="684"/>
      <c r="V40" s="284"/>
      <c r="W40" s="284">
        <v>29</v>
      </c>
      <c r="X40" s="284" t="str">
        <f t="shared" si="6"/>
        <v>O29</v>
      </c>
      <c r="Y40" s="284" t="str">
        <f t="shared" ca="1" si="8"/>
        <v>NO CUMPLE</v>
      </c>
      <c r="Z40" s="284" t="str">
        <f t="shared" ca="1" si="9"/>
        <v>NH</v>
      </c>
      <c r="AA40" s="285"/>
      <c r="AD40" s="355" t="str">
        <f t="shared" si="3"/>
        <v>O29</v>
      </c>
      <c r="AE40" s="82" t="str">
        <f t="shared" ca="1" si="4"/>
        <v>NO CUMPLE</v>
      </c>
      <c r="AG40" s="11" t="s">
        <v>104</v>
      </c>
      <c r="AH40" s="81">
        <f t="shared" si="7"/>
        <v>644</v>
      </c>
      <c r="AI40" s="722"/>
    </row>
    <row r="41" spans="1:35" s="6" customFormat="1" ht="24.95" hidden="1" customHeight="1">
      <c r="A41" s="10"/>
      <c r="B41" s="577">
        <v>3</v>
      </c>
      <c r="C41" s="655"/>
      <c r="D41" s="655"/>
      <c r="E41" s="655"/>
      <c r="F41" s="655"/>
      <c r="G41" s="699"/>
      <c r="H41" s="686"/>
      <c r="I41" s="687"/>
      <c r="J41" s="266"/>
      <c r="K41" s="126">
        <f>+$K$13</f>
        <v>721015</v>
      </c>
      <c r="L41" s="266"/>
      <c r="M41" s="126">
        <f>+$M$13</f>
        <v>0</v>
      </c>
      <c r="N41" s="690"/>
      <c r="O41" s="690"/>
      <c r="P41" s="691"/>
      <c r="Q41" s="676"/>
      <c r="R41" s="676"/>
      <c r="S41" s="598">
        <f>IF(COUNTIF(J41:M43,"CUMPLE")&gt;=1,(G41*I41),0)* (IF(N41="PRESENTÓ CERTIFICADO",1,0))* (IF(O41="ACORDE A ITEM 5.2.1 (T.R.)",1,0) )* ( IF(OR(Q41="SIN OBSERVACIÓN", Q41="REQUERIMIENTOS SUBSANADOS"),1,0)) *(IF(OR(R41="NINGUNO", R41="CUMPLEN CON LO SOLICITADO"),1,0))</f>
        <v>0</v>
      </c>
      <c r="T41" s="684"/>
      <c r="V41" s="284"/>
      <c r="W41" s="284">
        <v>30</v>
      </c>
      <c r="X41" s="284" t="str">
        <f t="shared" si="6"/>
        <v>O30</v>
      </c>
      <c r="Y41" s="284" t="str">
        <f t="shared" ca="1" si="8"/>
        <v>NO CUMPLE</v>
      </c>
      <c r="Z41" s="284" t="str">
        <f t="shared" ca="1" si="9"/>
        <v>NH</v>
      </c>
      <c r="AA41" s="286"/>
      <c r="AB41" s="3"/>
      <c r="AC41" s="3"/>
      <c r="AD41" s="355" t="str">
        <f t="shared" si="3"/>
        <v>O30</v>
      </c>
      <c r="AE41" s="82" t="str">
        <f t="shared" ca="1" si="4"/>
        <v>NO CUMPLE</v>
      </c>
      <c r="AF41" s="3"/>
      <c r="AG41" s="11" t="s">
        <v>104</v>
      </c>
      <c r="AH41" s="81">
        <f t="shared" si="7"/>
        <v>666</v>
      </c>
      <c r="AI41" s="722"/>
    </row>
    <row r="42" spans="1:35" s="6" customFormat="1" ht="24.95" hidden="1" customHeight="1">
      <c r="A42" s="10"/>
      <c r="B42" s="578"/>
      <c r="C42" s="656"/>
      <c r="D42" s="656"/>
      <c r="E42" s="656"/>
      <c r="F42" s="656"/>
      <c r="G42" s="662"/>
      <c r="H42" s="665"/>
      <c r="I42" s="688"/>
      <c r="J42" s="266"/>
      <c r="K42" s="126">
        <f>+$K$14</f>
        <v>721511</v>
      </c>
      <c r="L42" s="266"/>
      <c r="M42" s="126">
        <f>+$M$14</f>
        <v>0</v>
      </c>
      <c r="N42" s="671"/>
      <c r="O42" s="671"/>
      <c r="P42" s="674"/>
      <c r="Q42" s="677"/>
      <c r="R42" s="677"/>
      <c r="S42" s="599"/>
      <c r="T42" s="684"/>
      <c r="V42" s="284"/>
      <c r="W42" s="284"/>
      <c r="X42" s="284"/>
      <c r="Y42" s="284"/>
      <c r="Z42" s="284"/>
      <c r="AA42" s="285"/>
    </row>
    <row r="43" spans="1:35" s="6" customFormat="1" ht="24.95" hidden="1" customHeight="1">
      <c r="A43" s="10"/>
      <c r="B43" s="579"/>
      <c r="C43" s="657"/>
      <c r="D43" s="657"/>
      <c r="E43" s="657"/>
      <c r="F43" s="657"/>
      <c r="G43" s="663"/>
      <c r="H43" s="666"/>
      <c r="I43" s="689"/>
      <c r="J43" s="266"/>
      <c r="K43" s="126">
        <f>+$K$15</f>
        <v>811418</v>
      </c>
      <c r="L43" s="266"/>
      <c r="M43" s="126"/>
      <c r="N43" s="672"/>
      <c r="O43" s="672"/>
      <c r="P43" s="675"/>
      <c r="Q43" s="678"/>
      <c r="R43" s="678"/>
      <c r="S43" s="600"/>
      <c r="T43" s="684"/>
      <c r="V43" s="284"/>
      <c r="W43" s="284"/>
      <c r="X43" s="284"/>
      <c r="Y43" s="284"/>
      <c r="Z43" s="284"/>
      <c r="AA43" s="285"/>
    </row>
    <row r="44" spans="1:35" s="6" customFormat="1" ht="24.95" hidden="1" customHeight="1">
      <c r="A44" s="10"/>
      <c r="B44" s="577">
        <v>4</v>
      </c>
      <c r="C44" s="658"/>
      <c r="D44" s="658"/>
      <c r="E44" s="658"/>
      <c r="F44" s="658"/>
      <c r="G44" s="680"/>
      <c r="H44" s="686"/>
      <c r="I44" s="667"/>
      <c r="J44" s="266"/>
      <c r="K44" s="126">
        <f>+$K$13</f>
        <v>721015</v>
      </c>
      <c r="L44" s="266"/>
      <c r="M44" s="126">
        <f>+$M$13</f>
        <v>0</v>
      </c>
      <c r="N44" s="690"/>
      <c r="O44" s="690"/>
      <c r="P44" s="692"/>
      <c r="Q44" s="700"/>
      <c r="R44" s="700"/>
      <c r="S44" s="598">
        <f>IF(COUNTIF(J44:M46,"CUMPLE")&gt;=1,(G44*I44),0)* (IF(N44="PRESENTÓ CERTIFICADO",1,0))* (IF(O44="ACORDE A ITEM 5.2.1 (T.R.)",1,0) )* ( IF(OR(Q44="SIN OBSERVACIÓN", Q44="REQUERIMIENTOS SUBSANADOS"),1,0)) *(IF(OR(R44="NINGUNO", R44="CUMPLEN CON LO SOLICITADO"),1,0))</f>
        <v>0</v>
      </c>
      <c r="T44" s="684"/>
      <c r="V44" s="284"/>
      <c r="W44" s="284"/>
      <c r="X44" s="284"/>
      <c r="Y44" s="284"/>
      <c r="Z44" s="284"/>
      <c r="AA44" s="25"/>
      <c r="AB44" s="25"/>
      <c r="AC44" s="25"/>
      <c r="AD44" s="25"/>
      <c r="AE44" s="25"/>
      <c r="AF44" s="25"/>
      <c r="AG44" s="25"/>
    </row>
    <row r="45" spans="1:35" s="6" customFormat="1" ht="24.95" hidden="1" customHeight="1">
      <c r="A45" s="10"/>
      <c r="B45" s="578"/>
      <c r="C45" s="659"/>
      <c r="D45" s="659"/>
      <c r="E45" s="659"/>
      <c r="F45" s="659"/>
      <c r="G45" s="681"/>
      <c r="H45" s="665"/>
      <c r="I45" s="668"/>
      <c r="J45" s="266"/>
      <c r="K45" s="126">
        <f>+$K$14</f>
        <v>721511</v>
      </c>
      <c r="L45" s="266"/>
      <c r="M45" s="126">
        <f>+$M$14</f>
        <v>0</v>
      </c>
      <c r="N45" s="671"/>
      <c r="O45" s="671"/>
      <c r="P45" s="693"/>
      <c r="Q45" s="701"/>
      <c r="R45" s="701"/>
      <c r="S45" s="599"/>
      <c r="T45" s="684"/>
      <c r="V45" s="284"/>
      <c r="W45" s="284"/>
      <c r="X45" s="284"/>
      <c r="Y45" s="284"/>
      <c r="Z45" s="284"/>
      <c r="AA45" s="25"/>
      <c r="AB45" s="25"/>
      <c r="AC45" s="25"/>
      <c r="AD45" s="25"/>
      <c r="AE45" s="25"/>
      <c r="AF45" s="25"/>
      <c r="AG45" s="25"/>
    </row>
    <row r="46" spans="1:35" s="6" customFormat="1" ht="24.95" hidden="1" customHeight="1">
      <c r="A46" s="10"/>
      <c r="B46" s="579"/>
      <c r="C46" s="660"/>
      <c r="D46" s="660"/>
      <c r="E46" s="660"/>
      <c r="F46" s="660"/>
      <c r="G46" s="682"/>
      <c r="H46" s="666"/>
      <c r="I46" s="669"/>
      <c r="J46" s="266"/>
      <c r="K46" s="126">
        <f>+$K$15</f>
        <v>811418</v>
      </c>
      <c r="L46" s="266"/>
      <c r="M46" s="126"/>
      <c r="N46" s="672"/>
      <c r="O46" s="672"/>
      <c r="P46" s="694"/>
      <c r="Q46" s="702"/>
      <c r="R46" s="702"/>
      <c r="S46" s="600"/>
      <c r="T46" s="684"/>
      <c r="W46" s="39"/>
      <c r="X46" s="39"/>
      <c r="Y46" s="39"/>
      <c r="Z46" s="39"/>
      <c r="AA46" s="39"/>
      <c r="AB46" s="39"/>
      <c r="AC46" s="39"/>
      <c r="AD46" s="8"/>
      <c r="AE46" s="8"/>
      <c r="AF46" s="8"/>
      <c r="AG46" s="8"/>
    </row>
    <row r="47" spans="1:35" s="6" customFormat="1" ht="24.95" hidden="1" customHeight="1">
      <c r="A47" s="10"/>
      <c r="B47" s="577">
        <v>5</v>
      </c>
      <c r="C47" s="655"/>
      <c r="D47" s="655"/>
      <c r="E47" s="655"/>
      <c r="F47" s="655"/>
      <c r="G47" s="661"/>
      <c r="H47" s="686"/>
      <c r="I47" s="687"/>
      <c r="J47" s="266"/>
      <c r="K47" s="126">
        <f>+$K$13</f>
        <v>721015</v>
      </c>
      <c r="L47" s="266"/>
      <c r="M47" s="126">
        <f>+$M$13</f>
        <v>0</v>
      </c>
      <c r="N47" s="690"/>
      <c r="O47" s="690"/>
      <c r="P47" s="691"/>
      <c r="Q47" s="676"/>
      <c r="R47" s="676"/>
      <c r="S47" s="598">
        <f>IF(COUNTIF(J47:M49,"CUMPLE")&gt;=1,(G47*I47),0)* (IF(N47="PRESENTÓ CERTIFICADO",1,0))* (IF(O47="ACORDE A ITEM 5.2.1 (T.R.)",1,0) )* ( IF(OR(Q47="SIN OBSERVACIÓN", Q47="REQUERIMIENTOS SUBSANADOS"),1,0)) *(IF(OR(R47="NINGUNO", R47="CUMPLEN CON LO SOLICITADO"),1,0))</f>
        <v>0</v>
      </c>
      <c r="T47" s="684"/>
      <c r="W47" s="39"/>
      <c r="X47" s="39"/>
      <c r="Y47" s="39"/>
      <c r="Z47" s="39"/>
      <c r="AA47" s="39"/>
      <c r="AB47" s="39"/>
      <c r="AC47" s="39"/>
      <c r="AD47" s="8"/>
      <c r="AE47" s="8"/>
      <c r="AF47" s="8"/>
      <c r="AG47" s="8"/>
    </row>
    <row r="48" spans="1:35" s="6" customFormat="1" ht="24.95" hidden="1" customHeight="1">
      <c r="A48" s="10"/>
      <c r="B48" s="578"/>
      <c r="C48" s="656"/>
      <c r="D48" s="656"/>
      <c r="E48" s="656"/>
      <c r="F48" s="656"/>
      <c r="G48" s="662"/>
      <c r="H48" s="665"/>
      <c r="I48" s="688"/>
      <c r="J48" s="266"/>
      <c r="K48" s="126">
        <f>+$K$14</f>
        <v>721511</v>
      </c>
      <c r="L48" s="266"/>
      <c r="M48" s="126">
        <f>+$M$14</f>
        <v>0</v>
      </c>
      <c r="N48" s="671"/>
      <c r="O48" s="671"/>
      <c r="P48" s="674"/>
      <c r="Q48" s="677"/>
      <c r="R48" s="677"/>
      <c r="S48" s="599"/>
      <c r="T48" s="684"/>
      <c r="W48" s="39"/>
      <c r="X48" s="39"/>
      <c r="Y48" s="39"/>
      <c r="Z48" s="39"/>
      <c r="AA48" s="39"/>
      <c r="AB48" s="39"/>
      <c r="AC48" s="39"/>
    </row>
    <row r="49" spans="1:34" s="6" customFormat="1" ht="24.95" hidden="1" customHeight="1">
      <c r="A49" s="10"/>
      <c r="B49" s="579"/>
      <c r="C49" s="657"/>
      <c r="D49" s="657"/>
      <c r="E49" s="657"/>
      <c r="F49" s="657"/>
      <c r="G49" s="663"/>
      <c r="H49" s="666"/>
      <c r="I49" s="689"/>
      <c r="J49" s="266"/>
      <c r="K49" s="126">
        <f>+$K$15</f>
        <v>811418</v>
      </c>
      <c r="L49" s="266"/>
      <c r="M49" s="126"/>
      <c r="N49" s="672"/>
      <c r="O49" s="672"/>
      <c r="P49" s="675"/>
      <c r="Q49" s="678"/>
      <c r="R49" s="678"/>
      <c r="S49" s="600"/>
      <c r="T49" s="685"/>
      <c r="W49" s="39"/>
      <c r="X49" s="39"/>
      <c r="Y49" s="39"/>
      <c r="Z49" s="39"/>
      <c r="AA49" s="39"/>
      <c r="AB49" s="39"/>
      <c r="AC49" s="39"/>
    </row>
    <row r="50" spans="1:34" s="3" customFormat="1" ht="24.95" customHeight="1">
      <c r="B50" s="601" t="str">
        <f>IF(S51=" "," ",IF(S51&gt;=$H$6,"CUMPLE CON LA EXPERIENCIA REQUERIDA","NO CUMPLE CON LA EXPERIENCIA REQUERIDA"))</f>
        <v>CUMPLE CON LA EXPERIENCIA REQUERIDA</v>
      </c>
      <c r="C50" s="602"/>
      <c r="D50" s="602"/>
      <c r="E50" s="602"/>
      <c r="F50" s="602"/>
      <c r="G50" s="602"/>
      <c r="H50" s="602"/>
      <c r="I50" s="602"/>
      <c r="J50" s="602"/>
      <c r="K50" s="602"/>
      <c r="L50" s="602"/>
      <c r="M50" s="602"/>
      <c r="N50" s="602"/>
      <c r="O50" s="603"/>
      <c r="P50" s="607" t="s">
        <v>22</v>
      </c>
      <c r="Q50" s="608"/>
      <c r="R50" s="356"/>
      <c r="S50" s="7">
        <f>IF(T35="SI",SUM(S35:S49),0)</f>
        <v>1475.47</v>
      </c>
      <c r="T50" s="612" t="str">
        <f>IF(S51=" "," ",IF(S51&gt;=$H$6,"CUMPLE","NO CUMPLE"))</f>
        <v>CUMPLE</v>
      </c>
      <c r="W50" s="39"/>
      <c r="X50" s="39"/>
      <c r="Y50" s="39"/>
      <c r="Z50" s="39"/>
      <c r="AA50" s="39"/>
      <c r="AB50" s="39"/>
      <c r="AC50" s="39"/>
      <c r="AD50" s="6"/>
      <c r="AE50" s="6"/>
      <c r="AF50" s="6"/>
      <c r="AG50" s="6"/>
      <c r="AH50" s="6"/>
    </row>
    <row r="51" spans="1:34" s="6" customFormat="1" ht="48" customHeight="1">
      <c r="B51" s="604"/>
      <c r="C51" s="605"/>
      <c r="D51" s="605"/>
      <c r="E51" s="605"/>
      <c r="F51" s="605"/>
      <c r="G51" s="605"/>
      <c r="H51" s="605"/>
      <c r="I51" s="605"/>
      <c r="J51" s="605"/>
      <c r="K51" s="605"/>
      <c r="L51" s="605"/>
      <c r="M51" s="605"/>
      <c r="N51" s="605"/>
      <c r="O51" s="606"/>
      <c r="P51" s="607" t="s">
        <v>24</v>
      </c>
      <c r="Q51" s="608"/>
      <c r="R51" s="356"/>
      <c r="S51" s="71">
        <f>IFERROR((S50/$P$6)," ")</f>
        <v>1.5071195097037795</v>
      </c>
      <c r="T51" s="613"/>
      <c r="W51" s="39"/>
      <c r="X51" s="39"/>
      <c r="Y51" s="39"/>
      <c r="Z51" s="39"/>
      <c r="AA51" s="39"/>
      <c r="AB51" s="39"/>
      <c r="AC51" s="39"/>
    </row>
    <row r="52" spans="1:34" ht="30" customHeight="1">
      <c r="AA52" s="39"/>
      <c r="AB52" s="39"/>
      <c r="AC52" s="39"/>
      <c r="AD52" s="6"/>
      <c r="AE52" s="6"/>
      <c r="AF52" s="6"/>
      <c r="AG52" s="6"/>
      <c r="AH52" s="3"/>
    </row>
    <row r="53" spans="1:34" ht="30" customHeight="1">
      <c r="AA53" s="39"/>
      <c r="AB53" s="39"/>
      <c r="AC53" s="39"/>
      <c r="AD53" s="6"/>
      <c r="AE53" s="6"/>
      <c r="AF53" s="6"/>
      <c r="AG53" s="6"/>
      <c r="AH53" s="6"/>
    </row>
    <row r="54" spans="1:34" ht="36" customHeight="1">
      <c r="B54" s="92">
        <v>3</v>
      </c>
      <c r="C54" s="629" t="s">
        <v>76</v>
      </c>
      <c r="D54" s="630"/>
      <c r="E54" s="631"/>
      <c r="F54" s="632" t="str">
        <f>IFERROR(VLOOKUP(B54,LISTA_OFERENTES,2,FALSE)," ")</f>
        <v>INGAP S.A.S</v>
      </c>
      <c r="G54" s="633"/>
      <c r="H54" s="633"/>
      <c r="I54" s="633"/>
      <c r="J54" s="633"/>
      <c r="K54" s="633"/>
      <c r="L54" s="633"/>
      <c r="M54" s="633"/>
      <c r="N54" s="633"/>
      <c r="O54" s="634"/>
      <c r="P54" s="635" t="s">
        <v>98</v>
      </c>
      <c r="Q54" s="636"/>
      <c r="R54" s="637"/>
      <c r="S54" s="2">
        <f>5-(INT(COUNTBLANK(C57:C71))-10)</f>
        <v>1</v>
      </c>
      <c r="T54" s="3"/>
      <c r="AA54" s="39"/>
      <c r="AB54" s="39"/>
      <c r="AC54" s="39"/>
      <c r="AD54" s="6"/>
      <c r="AE54" s="6"/>
      <c r="AF54" s="6"/>
      <c r="AG54" s="6"/>
    </row>
    <row r="55" spans="1:34" s="8" customFormat="1" ht="30" customHeight="1">
      <c r="B55" s="638" t="s">
        <v>45</v>
      </c>
      <c r="C55" s="640" t="s">
        <v>15</v>
      </c>
      <c r="D55" s="640" t="s">
        <v>16</v>
      </c>
      <c r="E55" s="640" t="s">
        <v>17</v>
      </c>
      <c r="F55" s="640" t="s">
        <v>18</v>
      </c>
      <c r="G55" s="640" t="s">
        <v>19</v>
      </c>
      <c r="H55" s="640" t="s">
        <v>20</v>
      </c>
      <c r="I55" s="640" t="s">
        <v>21</v>
      </c>
      <c r="J55" s="642" t="s">
        <v>52</v>
      </c>
      <c r="K55" s="643"/>
      <c r="L55" s="643"/>
      <c r="M55" s="644"/>
      <c r="N55" s="640" t="s">
        <v>77</v>
      </c>
      <c r="O55" s="640" t="s">
        <v>78</v>
      </c>
      <c r="P55" s="5" t="s">
        <v>79</v>
      </c>
      <c r="Q55" s="5"/>
      <c r="R55" s="640" t="s">
        <v>80</v>
      </c>
      <c r="S55" s="640" t="s">
        <v>81</v>
      </c>
      <c r="T55" s="640" t="str">
        <f>T11</f>
        <v>CUMPLE CON EL REQUIMIENTO DE LA UNSPSC 721015-721511-811418.</v>
      </c>
      <c r="U55" s="9"/>
      <c r="V55" s="9"/>
      <c r="W55" s="39"/>
      <c r="X55" s="39"/>
      <c r="Y55" s="39"/>
      <c r="Z55" s="39"/>
      <c r="AA55" s="39"/>
      <c r="AB55" s="39"/>
      <c r="AC55" s="39"/>
      <c r="AD55" s="6"/>
      <c r="AE55" s="6"/>
      <c r="AF55" s="6"/>
      <c r="AG55" s="6"/>
      <c r="AH55" s="25"/>
    </row>
    <row r="56" spans="1:34" s="8" customFormat="1" ht="59.25" customHeight="1">
      <c r="B56" s="639"/>
      <c r="C56" s="641"/>
      <c r="D56" s="641"/>
      <c r="E56" s="641"/>
      <c r="F56" s="641"/>
      <c r="G56" s="641"/>
      <c r="H56" s="641"/>
      <c r="I56" s="641"/>
      <c r="J56" s="695" t="s">
        <v>83</v>
      </c>
      <c r="K56" s="696"/>
      <c r="L56" s="696"/>
      <c r="M56" s="697"/>
      <c r="N56" s="641"/>
      <c r="O56" s="641"/>
      <c r="P56" s="4" t="s">
        <v>13</v>
      </c>
      <c r="Q56" s="4" t="s">
        <v>82</v>
      </c>
      <c r="R56" s="641"/>
      <c r="S56" s="641"/>
      <c r="T56" s="641"/>
      <c r="U56" s="9"/>
      <c r="V56" s="9"/>
      <c r="W56" s="39"/>
      <c r="X56" s="39"/>
      <c r="Y56" s="39"/>
      <c r="Z56" s="39"/>
      <c r="AA56" s="39"/>
      <c r="AB56" s="39"/>
      <c r="AC56" s="39"/>
      <c r="AD56" s="6"/>
      <c r="AE56" s="6"/>
      <c r="AF56" s="6"/>
      <c r="AG56" s="6"/>
      <c r="AH56" s="25"/>
    </row>
    <row r="57" spans="1:34" s="6" customFormat="1" ht="24.95" customHeight="1">
      <c r="A57" s="10"/>
      <c r="B57" s="577">
        <v>1</v>
      </c>
      <c r="C57" s="655">
        <v>76</v>
      </c>
      <c r="D57" s="655"/>
      <c r="E57" s="720" t="s">
        <v>387</v>
      </c>
      <c r="F57" s="655" t="s">
        <v>388</v>
      </c>
      <c r="G57" s="661">
        <v>8773.92</v>
      </c>
      <c r="H57" s="686" t="s">
        <v>375</v>
      </c>
      <c r="I57" s="687">
        <v>0.5</v>
      </c>
      <c r="J57" s="266" t="s">
        <v>253</v>
      </c>
      <c r="K57" s="126">
        <f>+$K$13</f>
        <v>721015</v>
      </c>
      <c r="L57" s="266"/>
      <c r="M57" s="126"/>
      <c r="N57" s="690" t="s">
        <v>376</v>
      </c>
      <c r="O57" s="690" t="s">
        <v>377</v>
      </c>
      <c r="P57" s="691"/>
      <c r="Q57" s="676" t="s">
        <v>379</v>
      </c>
      <c r="R57" s="676" t="s">
        <v>380</v>
      </c>
      <c r="S57" s="598">
        <f>IF(COUNTIF(J57:M59,"CUMPLE")&gt;=1,(G57*I57),0)* (IF(N57="PRESENTÓ CERTIFICADO",1,0))* (IF(O57="ACORDE A ITEM 5.2.1 (T.R.)",1,0) )* ( IF(OR(Q57="SIN OBSERVACIÓN", Q57="REQUERIMIENTOS SUBSANADOS"),1,0)) *(IF(OR(R57="NINGUNO", R57="CUMPLEN CON LO SOLICITADO"),1,0))</f>
        <v>4386.96</v>
      </c>
      <c r="T57" s="683" t="s">
        <v>386</v>
      </c>
      <c r="W57" s="39"/>
      <c r="X57" s="39"/>
      <c r="Y57" s="39"/>
      <c r="Z57" s="39"/>
      <c r="AA57" s="39"/>
      <c r="AB57" s="39"/>
      <c r="AC57" s="39"/>
      <c r="AH57" s="8"/>
    </row>
    <row r="58" spans="1:34" s="6" customFormat="1" ht="24.95" customHeight="1">
      <c r="A58" s="10"/>
      <c r="B58" s="578"/>
      <c r="C58" s="656"/>
      <c r="D58" s="656"/>
      <c r="E58" s="656"/>
      <c r="F58" s="656"/>
      <c r="G58" s="662"/>
      <c r="H58" s="665"/>
      <c r="I58" s="688"/>
      <c r="J58" s="266" t="s">
        <v>253</v>
      </c>
      <c r="K58" s="126">
        <f>+$K$14</f>
        <v>721511</v>
      </c>
      <c r="L58" s="266"/>
      <c r="M58" s="126"/>
      <c r="N58" s="671"/>
      <c r="O58" s="671"/>
      <c r="P58" s="674"/>
      <c r="Q58" s="677"/>
      <c r="R58" s="677"/>
      <c r="S58" s="599"/>
      <c r="T58" s="684"/>
      <c r="W58" s="39"/>
      <c r="X58" s="39"/>
      <c r="Y58" s="39"/>
      <c r="Z58" s="39"/>
      <c r="AA58" s="39"/>
      <c r="AB58" s="39"/>
      <c r="AC58" s="39"/>
      <c r="AH58" s="8"/>
    </row>
    <row r="59" spans="1:34" s="6" customFormat="1" ht="24.95" customHeight="1">
      <c r="A59" s="10"/>
      <c r="B59" s="579"/>
      <c r="C59" s="657"/>
      <c r="D59" s="657"/>
      <c r="E59" s="657"/>
      <c r="F59" s="657"/>
      <c r="G59" s="663"/>
      <c r="H59" s="666"/>
      <c r="I59" s="689"/>
      <c r="J59" s="266" t="s">
        <v>253</v>
      </c>
      <c r="K59" s="126">
        <f>+$K$15</f>
        <v>811418</v>
      </c>
      <c r="L59" s="266"/>
      <c r="M59" s="126"/>
      <c r="N59" s="672"/>
      <c r="O59" s="672"/>
      <c r="P59" s="675"/>
      <c r="Q59" s="678"/>
      <c r="R59" s="678"/>
      <c r="S59" s="600"/>
      <c r="T59" s="684"/>
      <c r="W59" s="39"/>
      <c r="X59" s="39"/>
      <c r="Y59" s="39"/>
      <c r="Z59" s="39"/>
      <c r="AA59" s="39"/>
      <c r="AB59" s="39"/>
      <c r="AC59" s="39"/>
    </row>
    <row r="60" spans="1:34" s="6" customFormat="1" ht="24.95" hidden="1" customHeight="1">
      <c r="A60" s="10"/>
      <c r="B60" s="577">
        <v>2</v>
      </c>
      <c r="C60" s="658"/>
      <c r="D60" s="658"/>
      <c r="E60" s="658"/>
      <c r="F60" s="655"/>
      <c r="G60" s="680"/>
      <c r="H60" s="686"/>
      <c r="I60" s="687"/>
      <c r="J60" s="266"/>
      <c r="K60" s="126">
        <f>+$K$13</f>
        <v>721015</v>
      </c>
      <c r="L60" s="266"/>
      <c r="M60" s="126">
        <f>+$M$13</f>
        <v>0</v>
      </c>
      <c r="N60" s="690"/>
      <c r="O60" s="690"/>
      <c r="P60" s="692"/>
      <c r="Q60" s="676"/>
      <c r="R60" s="676"/>
      <c r="S60" s="598">
        <f>IF(COUNTIF(J60:M62,"CUMPLE")&gt;=1,(G60*I60),0)* (IF(N60="PRESENTÓ CERTIFICADO",1,0))* (IF(O60="ACORDE A ITEM 5.2.1 (T.R.)",1,0) )* ( IF(OR(Q60="SIN OBSERVACIÓN", Q60="REQUERIMIENTOS SUBSANADOS"),1,0)) *(IF(OR(R60="NINGUNO", R60="CUMPLEN CON LO SOLICITADO"),1,0))</f>
        <v>0</v>
      </c>
      <c r="T60" s="684"/>
      <c r="W60" s="39"/>
      <c r="X60" s="39"/>
      <c r="Y60" s="39"/>
      <c r="Z60" s="39"/>
      <c r="AA60" s="39"/>
      <c r="AB60" s="39"/>
      <c r="AC60" s="39"/>
    </row>
    <row r="61" spans="1:34" s="6" customFormat="1" ht="24.95" hidden="1" customHeight="1">
      <c r="A61" s="10"/>
      <c r="B61" s="578"/>
      <c r="C61" s="659"/>
      <c r="D61" s="659"/>
      <c r="E61" s="659"/>
      <c r="F61" s="656"/>
      <c r="G61" s="681"/>
      <c r="H61" s="665"/>
      <c r="I61" s="688"/>
      <c r="J61" s="266"/>
      <c r="K61" s="126">
        <f>+$K$14</f>
        <v>721511</v>
      </c>
      <c r="L61" s="266"/>
      <c r="M61" s="126"/>
      <c r="N61" s="671"/>
      <c r="O61" s="671"/>
      <c r="P61" s="693"/>
      <c r="Q61" s="677"/>
      <c r="R61" s="677"/>
      <c r="S61" s="599"/>
      <c r="T61" s="684"/>
      <c r="W61" s="39"/>
      <c r="X61" s="39"/>
      <c r="Y61" s="39"/>
      <c r="Z61" s="39"/>
      <c r="AA61" s="39"/>
      <c r="AB61" s="39"/>
      <c r="AC61" s="39"/>
    </row>
    <row r="62" spans="1:34" s="6" customFormat="1" ht="24.95" hidden="1" customHeight="1">
      <c r="A62" s="10"/>
      <c r="B62" s="579"/>
      <c r="C62" s="660"/>
      <c r="D62" s="660"/>
      <c r="E62" s="660"/>
      <c r="F62" s="657"/>
      <c r="G62" s="682"/>
      <c r="H62" s="666"/>
      <c r="I62" s="689"/>
      <c r="J62" s="266"/>
      <c r="K62" s="126">
        <f>+$K$15</f>
        <v>811418</v>
      </c>
      <c r="L62" s="266"/>
      <c r="M62" s="126"/>
      <c r="N62" s="672"/>
      <c r="O62" s="672"/>
      <c r="P62" s="694"/>
      <c r="Q62" s="678"/>
      <c r="R62" s="678"/>
      <c r="S62" s="600"/>
      <c r="T62" s="684"/>
      <c r="W62" s="39"/>
      <c r="X62" s="39"/>
      <c r="Y62" s="39"/>
      <c r="Z62" s="39"/>
    </row>
    <row r="63" spans="1:34" s="6" customFormat="1" ht="24.95" hidden="1" customHeight="1">
      <c r="A63" s="10"/>
      <c r="B63" s="577">
        <v>3</v>
      </c>
      <c r="C63" s="655"/>
      <c r="D63" s="655"/>
      <c r="E63" s="655"/>
      <c r="F63" s="655"/>
      <c r="G63" s="661"/>
      <c r="H63" s="686"/>
      <c r="I63" s="687"/>
      <c r="J63" s="266"/>
      <c r="K63" s="126">
        <f>+$K$13</f>
        <v>721015</v>
      </c>
      <c r="L63" s="266"/>
      <c r="M63" s="126">
        <f>+$M$13</f>
        <v>0</v>
      </c>
      <c r="N63" s="690"/>
      <c r="O63" s="690"/>
      <c r="P63" s="691"/>
      <c r="Q63" s="676"/>
      <c r="R63" s="676"/>
      <c r="S63" s="598">
        <f>IF(COUNTIF(J63:M65,"CUMPLE")&gt;=1,(G63*I63),0)* (IF(N63="PRESENTÓ CERTIFICADO",1,0))* (IF(O63="ACORDE A ITEM 5.2.1 (T.R.)",1,0) )* ( IF(OR(Q63="SIN OBSERVACIÓN", Q63="REQUERIMIENTOS SUBSANADOS"),1,0)) *(IF(OR(R63="NINGUNO", R63="CUMPLEN CON LO SOLICITADO"),1,0))</f>
        <v>0</v>
      </c>
      <c r="T63" s="684"/>
      <c r="W63" s="39"/>
      <c r="X63" s="39"/>
      <c r="Y63" s="39"/>
      <c r="Z63" s="39"/>
      <c r="AA63" s="3"/>
      <c r="AB63" s="3"/>
      <c r="AC63" s="3"/>
      <c r="AD63" s="3"/>
      <c r="AE63" s="3"/>
      <c r="AF63" s="3"/>
      <c r="AG63" s="3"/>
    </row>
    <row r="64" spans="1:34" s="6" customFormat="1" ht="24.95" hidden="1" customHeight="1">
      <c r="A64" s="10"/>
      <c r="B64" s="578"/>
      <c r="C64" s="656"/>
      <c r="D64" s="656"/>
      <c r="E64" s="656"/>
      <c r="F64" s="656"/>
      <c r="G64" s="662"/>
      <c r="H64" s="665"/>
      <c r="I64" s="688"/>
      <c r="J64" s="266"/>
      <c r="K64" s="126">
        <f>+$K$14</f>
        <v>721511</v>
      </c>
      <c r="L64" s="266"/>
      <c r="M64" s="126">
        <f>+$M$14</f>
        <v>0</v>
      </c>
      <c r="N64" s="671"/>
      <c r="O64" s="671"/>
      <c r="P64" s="674"/>
      <c r="Q64" s="677"/>
      <c r="R64" s="677"/>
      <c r="S64" s="599"/>
      <c r="T64" s="684"/>
      <c r="W64" s="39"/>
      <c r="X64" s="39"/>
      <c r="Y64" s="39"/>
      <c r="Z64" s="39"/>
    </row>
    <row r="65" spans="1:34" s="6" customFormat="1" ht="24.95" hidden="1" customHeight="1">
      <c r="A65" s="10"/>
      <c r="B65" s="579"/>
      <c r="C65" s="657"/>
      <c r="D65" s="657"/>
      <c r="E65" s="657"/>
      <c r="F65" s="657"/>
      <c r="G65" s="663"/>
      <c r="H65" s="666"/>
      <c r="I65" s="689"/>
      <c r="J65" s="266"/>
      <c r="K65" s="126">
        <f>+$K$15</f>
        <v>811418</v>
      </c>
      <c r="L65" s="266"/>
      <c r="M65" s="126"/>
      <c r="N65" s="672"/>
      <c r="O65" s="672"/>
      <c r="P65" s="675"/>
      <c r="Q65" s="678"/>
      <c r="R65" s="678"/>
      <c r="S65" s="600"/>
      <c r="T65" s="684"/>
      <c r="W65" s="39"/>
      <c r="X65" s="39"/>
      <c r="Y65" s="39"/>
      <c r="Z65" s="39"/>
      <c r="AA65" s="25"/>
      <c r="AB65" s="25"/>
      <c r="AC65" s="25"/>
      <c r="AD65" s="25"/>
      <c r="AE65" s="25"/>
      <c r="AF65" s="25"/>
      <c r="AG65" s="25"/>
    </row>
    <row r="66" spans="1:34" s="6" customFormat="1" ht="24.95" hidden="1" customHeight="1">
      <c r="A66" s="10"/>
      <c r="B66" s="577">
        <v>4</v>
      </c>
      <c r="C66" s="658"/>
      <c r="D66" s="658"/>
      <c r="E66" s="658"/>
      <c r="F66" s="658"/>
      <c r="G66" s="680"/>
      <c r="H66" s="686"/>
      <c r="I66" s="667"/>
      <c r="J66" s="266"/>
      <c r="K66" s="126">
        <f>+$K$13</f>
        <v>721015</v>
      </c>
      <c r="L66" s="266"/>
      <c r="M66" s="126">
        <f>+$M$13</f>
        <v>0</v>
      </c>
      <c r="N66" s="690"/>
      <c r="O66" s="690"/>
      <c r="P66" s="691"/>
      <c r="Q66" s="676"/>
      <c r="R66" s="676"/>
      <c r="S66" s="598">
        <f>IF(COUNTIF(J66:M68,"CUMPLE")&gt;=1,(G66*I66),0)* (IF(N66="PRESENTÓ CERTIFICADO",1,0))* (IF(O66="ACORDE A ITEM 5.2.1 (T.R.)",1,0) )* ( IF(OR(Q66="SIN OBSERVACIÓN", Q66="REQUERIMIENTOS SUBSANADOS"),1,0)) *(IF(OR(R66="NINGUNO", R66="CUMPLEN CON LO SOLICITADO"),1,0))</f>
        <v>0</v>
      </c>
      <c r="T66" s="684"/>
      <c r="W66" s="39"/>
      <c r="X66" s="39"/>
      <c r="Y66" s="39"/>
      <c r="Z66" s="39"/>
      <c r="AA66" s="25"/>
      <c r="AB66" s="25"/>
      <c r="AC66" s="25"/>
      <c r="AD66" s="25"/>
      <c r="AE66" s="25"/>
      <c r="AF66" s="25"/>
      <c r="AG66" s="25"/>
    </row>
    <row r="67" spans="1:34" s="6" customFormat="1" ht="24.95" hidden="1" customHeight="1">
      <c r="A67" s="10"/>
      <c r="B67" s="578"/>
      <c r="C67" s="659"/>
      <c r="D67" s="659"/>
      <c r="E67" s="659"/>
      <c r="F67" s="659"/>
      <c r="G67" s="681"/>
      <c r="H67" s="665"/>
      <c r="I67" s="668"/>
      <c r="J67" s="266"/>
      <c r="K67" s="126">
        <f>+$K$14</f>
        <v>721511</v>
      </c>
      <c r="L67" s="266"/>
      <c r="M67" s="126">
        <f>+$M$14</f>
        <v>0</v>
      </c>
      <c r="N67" s="671"/>
      <c r="O67" s="671"/>
      <c r="P67" s="674"/>
      <c r="Q67" s="677"/>
      <c r="R67" s="677"/>
      <c r="S67" s="599"/>
      <c r="T67" s="684"/>
      <c r="W67" s="39"/>
      <c r="X67" s="39"/>
      <c r="Y67" s="39"/>
      <c r="Z67" s="39"/>
      <c r="AA67" s="25"/>
      <c r="AB67" s="25"/>
      <c r="AC67" s="25"/>
      <c r="AD67" s="25"/>
      <c r="AE67" s="25"/>
      <c r="AF67" s="25"/>
      <c r="AG67" s="25"/>
    </row>
    <row r="68" spans="1:34" s="6" customFormat="1" ht="24.95" hidden="1" customHeight="1">
      <c r="A68" s="10"/>
      <c r="B68" s="579"/>
      <c r="C68" s="660"/>
      <c r="D68" s="660"/>
      <c r="E68" s="660"/>
      <c r="F68" s="660"/>
      <c r="G68" s="682"/>
      <c r="H68" s="666"/>
      <c r="I68" s="669"/>
      <c r="J68" s="266"/>
      <c r="K68" s="126">
        <f>+$K$15</f>
        <v>811418</v>
      </c>
      <c r="L68" s="266"/>
      <c r="M68" s="126"/>
      <c r="N68" s="672"/>
      <c r="O68" s="672"/>
      <c r="P68" s="675"/>
      <c r="Q68" s="678"/>
      <c r="R68" s="678"/>
      <c r="S68" s="600"/>
      <c r="T68" s="684"/>
      <c r="W68" s="39"/>
      <c r="X68" s="39"/>
      <c r="Y68" s="39"/>
      <c r="Z68" s="39"/>
      <c r="AA68" s="39"/>
      <c r="AB68" s="39"/>
      <c r="AC68" s="39"/>
      <c r="AD68" s="8"/>
      <c r="AE68" s="8"/>
      <c r="AF68" s="8"/>
      <c r="AG68" s="8"/>
    </row>
    <row r="69" spans="1:34" s="6" customFormat="1" ht="24.95" hidden="1" customHeight="1">
      <c r="A69" s="10"/>
      <c r="B69" s="577">
        <v>5</v>
      </c>
      <c r="C69" s="655"/>
      <c r="D69" s="655"/>
      <c r="E69" s="655"/>
      <c r="F69" s="655"/>
      <c r="G69" s="661"/>
      <c r="H69" s="686"/>
      <c r="I69" s="687"/>
      <c r="J69" s="266"/>
      <c r="K69" s="126">
        <f>+$K$13</f>
        <v>721015</v>
      </c>
      <c r="L69" s="266"/>
      <c r="M69" s="126">
        <f>+$M$13</f>
        <v>0</v>
      </c>
      <c r="N69" s="690"/>
      <c r="O69" s="690"/>
      <c r="P69" s="691"/>
      <c r="Q69" s="676"/>
      <c r="R69" s="676"/>
      <c r="S69" s="598">
        <f>IF(COUNTIF(J69:M71,"CUMPLE")&gt;=1,(G69*I69),0)* (IF(N69="PRESENTÓ CERTIFICADO",1,0))* (IF(O69="ACORDE A ITEM 5.2.1 (T.R.)",1,0) )* ( IF(OR(Q69="SIN OBSERVACIÓN", Q69="REQUERIMIENTOS SUBSANADOS"),1,0)) *(IF(OR(R69="NINGUNO", R69="CUMPLEN CON LO SOLICITADO"),1,0))</f>
        <v>0</v>
      </c>
      <c r="T69" s="684"/>
      <c r="W69" s="39"/>
      <c r="X69" s="39"/>
      <c r="Y69" s="39"/>
      <c r="Z69" s="39"/>
      <c r="AA69" s="39"/>
      <c r="AB69" s="39"/>
      <c r="AC69" s="39"/>
      <c r="AD69" s="8"/>
      <c r="AE69" s="8"/>
      <c r="AF69" s="8"/>
      <c r="AG69" s="8"/>
    </row>
    <row r="70" spans="1:34" s="6" customFormat="1" ht="24.95" hidden="1" customHeight="1">
      <c r="A70" s="10"/>
      <c r="B70" s="578"/>
      <c r="C70" s="656"/>
      <c r="D70" s="656"/>
      <c r="E70" s="656"/>
      <c r="F70" s="656"/>
      <c r="G70" s="662"/>
      <c r="H70" s="665"/>
      <c r="I70" s="688"/>
      <c r="J70" s="266"/>
      <c r="K70" s="126">
        <f>+$K$14</f>
        <v>721511</v>
      </c>
      <c r="L70" s="266"/>
      <c r="M70" s="126">
        <f>+$M$14</f>
        <v>0</v>
      </c>
      <c r="N70" s="671"/>
      <c r="O70" s="671"/>
      <c r="P70" s="674"/>
      <c r="Q70" s="677"/>
      <c r="R70" s="677"/>
      <c r="S70" s="599"/>
      <c r="T70" s="684"/>
      <c r="W70" s="39"/>
      <c r="X70" s="39"/>
      <c r="Y70" s="39"/>
      <c r="Z70" s="39"/>
      <c r="AA70" s="39"/>
      <c r="AB70" s="39"/>
      <c r="AC70" s="39"/>
    </row>
    <row r="71" spans="1:34" s="6" customFormat="1" ht="24.95" hidden="1" customHeight="1">
      <c r="A71" s="10"/>
      <c r="B71" s="579"/>
      <c r="C71" s="657"/>
      <c r="D71" s="657"/>
      <c r="E71" s="657"/>
      <c r="F71" s="657"/>
      <c r="G71" s="663"/>
      <c r="H71" s="666"/>
      <c r="I71" s="689"/>
      <c r="J71" s="266"/>
      <c r="K71" s="126">
        <f>+$K$15</f>
        <v>811418</v>
      </c>
      <c r="L71" s="266"/>
      <c r="M71" s="126"/>
      <c r="N71" s="672"/>
      <c r="O71" s="672"/>
      <c r="P71" s="675"/>
      <c r="Q71" s="678"/>
      <c r="R71" s="678"/>
      <c r="S71" s="600"/>
      <c r="T71" s="685"/>
      <c r="W71" s="39"/>
      <c r="X71" s="39"/>
      <c r="Y71" s="39"/>
      <c r="Z71" s="39"/>
      <c r="AA71" s="39"/>
      <c r="AB71" s="39"/>
      <c r="AC71" s="39"/>
    </row>
    <row r="72" spans="1:34" s="3" customFormat="1" ht="24.95" customHeight="1">
      <c r="B72" s="601" t="str">
        <f>IF(S73=" "," ",IF(S73&gt;=$H$6,"CUMPLE CON LA EXPERIENCIA REQUERIDA","NO CUMPLE CON LA EXPERIENCIA REQUERIDA"))</f>
        <v>CUMPLE CON LA EXPERIENCIA REQUERIDA</v>
      </c>
      <c r="C72" s="602"/>
      <c r="D72" s="602"/>
      <c r="E72" s="602"/>
      <c r="F72" s="602"/>
      <c r="G72" s="602"/>
      <c r="H72" s="602"/>
      <c r="I72" s="602"/>
      <c r="J72" s="602"/>
      <c r="K72" s="602"/>
      <c r="L72" s="602"/>
      <c r="M72" s="602"/>
      <c r="N72" s="602"/>
      <c r="O72" s="603"/>
      <c r="P72" s="607" t="s">
        <v>22</v>
      </c>
      <c r="Q72" s="608"/>
      <c r="R72" s="356"/>
      <c r="S72" s="7">
        <f>IF(T57="SI",SUM(S57:S71),0)</f>
        <v>4386.96</v>
      </c>
      <c r="T72" s="612" t="str">
        <f>IF(S73=" "," ",IF(S73&gt;=$H$6,"CUMPLE","NO CUMPLE"))</f>
        <v>CUMPLE</v>
      </c>
      <c r="W72" s="39"/>
      <c r="X72" s="39"/>
      <c r="Y72" s="39"/>
      <c r="Z72" s="39"/>
      <c r="AA72" s="39"/>
      <c r="AB72" s="39"/>
      <c r="AC72" s="39"/>
      <c r="AD72" s="6"/>
      <c r="AE72" s="6"/>
      <c r="AF72" s="6"/>
      <c r="AG72" s="6"/>
      <c r="AH72" s="6"/>
    </row>
    <row r="73" spans="1:34" s="6" customFormat="1" ht="42.75" customHeight="1">
      <c r="B73" s="604"/>
      <c r="C73" s="605"/>
      <c r="D73" s="605"/>
      <c r="E73" s="605"/>
      <c r="F73" s="605"/>
      <c r="G73" s="605"/>
      <c r="H73" s="605"/>
      <c r="I73" s="605"/>
      <c r="J73" s="605"/>
      <c r="K73" s="605"/>
      <c r="L73" s="605"/>
      <c r="M73" s="605"/>
      <c r="N73" s="605"/>
      <c r="O73" s="606"/>
      <c r="P73" s="607" t="s">
        <v>24</v>
      </c>
      <c r="Q73" s="608"/>
      <c r="R73" s="356"/>
      <c r="S73" s="71">
        <f>IFERROR((S72/$P$6)," ")</f>
        <v>4.4810623084780392</v>
      </c>
      <c r="T73" s="613"/>
      <c r="W73" s="39"/>
      <c r="X73" s="39"/>
      <c r="Y73" s="39"/>
      <c r="Z73" s="39"/>
      <c r="AA73" s="39"/>
      <c r="AB73" s="39"/>
      <c r="AC73" s="39"/>
    </row>
    <row r="74" spans="1:34" ht="30" customHeight="1">
      <c r="AA74" s="39"/>
      <c r="AB74" s="39"/>
      <c r="AC74" s="39"/>
      <c r="AD74" s="6"/>
      <c r="AE74" s="6"/>
      <c r="AF74" s="6"/>
      <c r="AG74" s="6"/>
      <c r="AH74" s="3"/>
    </row>
    <row r="75" spans="1:34" ht="30" customHeight="1">
      <c r="AA75" s="39"/>
      <c r="AB75" s="39"/>
      <c r="AC75" s="39"/>
      <c r="AD75" s="6"/>
      <c r="AE75" s="6"/>
      <c r="AF75" s="6"/>
      <c r="AG75" s="6"/>
      <c r="AH75" s="6"/>
    </row>
    <row r="76" spans="1:34" ht="36" customHeight="1">
      <c r="B76" s="92">
        <v>4</v>
      </c>
      <c r="C76" s="629" t="s">
        <v>76</v>
      </c>
      <c r="D76" s="630"/>
      <c r="E76" s="631"/>
      <c r="F76" s="632" t="str">
        <f>IFERROR(VLOOKUP(B76,LISTA_OFERENTES,2,FALSE)," ")</f>
        <v>ENETEL S.A.S</v>
      </c>
      <c r="G76" s="633"/>
      <c r="H76" s="633"/>
      <c r="I76" s="633"/>
      <c r="J76" s="633"/>
      <c r="K76" s="633"/>
      <c r="L76" s="633"/>
      <c r="M76" s="633"/>
      <c r="N76" s="633"/>
      <c r="O76" s="634"/>
      <c r="P76" s="635" t="s">
        <v>98</v>
      </c>
      <c r="Q76" s="636"/>
      <c r="R76" s="637"/>
      <c r="S76" s="2">
        <f>5-(INT(COUNTBLANK(C79:C93))-10)</f>
        <v>2</v>
      </c>
      <c r="T76" s="3"/>
      <c r="AA76" s="39"/>
      <c r="AB76" s="39"/>
      <c r="AC76" s="39"/>
      <c r="AD76" s="6"/>
      <c r="AE76" s="6"/>
      <c r="AF76" s="6"/>
      <c r="AG76" s="6"/>
    </row>
    <row r="77" spans="1:34" s="8" customFormat="1" ht="30" customHeight="1">
      <c r="B77" s="638" t="s">
        <v>45</v>
      </c>
      <c r="C77" s="640" t="s">
        <v>15</v>
      </c>
      <c r="D77" s="640" t="s">
        <v>16</v>
      </c>
      <c r="E77" s="640" t="s">
        <v>17</v>
      </c>
      <c r="F77" s="640" t="s">
        <v>18</v>
      </c>
      <c r="G77" s="640" t="s">
        <v>19</v>
      </c>
      <c r="H77" s="640" t="s">
        <v>20</v>
      </c>
      <c r="I77" s="640" t="s">
        <v>21</v>
      </c>
      <c r="J77" s="642" t="s">
        <v>52</v>
      </c>
      <c r="K77" s="643"/>
      <c r="L77" s="643"/>
      <c r="M77" s="644"/>
      <c r="N77" s="640" t="s">
        <v>77</v>
      </c>
      <c r="O77" s="640" t="s">
        <v>78</v>
      </c>
      <c r="P77" s="5" t="s">
        <v>79</v>
      </c>
      <c r="Q77" s="5"/>
      <c r="R77" s="640" t="s">
        <v>80</v>
      </c>
      <c r="S77" s="640" t="s">
        <v>81</v>
      </c>
      <c r="T77" s="640"/>
      <c r="U77" s="9"/>
      <c r="V77" s="9"/>
      <c r="W77" s="39"/>
      <c r="X77" s="39"/>
      <c r="Y77" s="39"/>
      <c r="Z77" s="39"/>
      <c r="AA77" s="39"/>
      <c r="AB77" s="39"/>
      <c r="AC77" s="39"/>
      <c r="AD77" s="6"/>
      <c r="AE77" s="6"/>
      <c r="AF77" s="6"/>
      <c r="AG77" s="6"/>
      <c r="AH77" s="25"/>
    </row>
    <row r="78" spans="1:34" s="8" customFormat="1" ht="74.25" customHeight="1">
      <c r="B78" s="639"/>
      <c r="C78" s="641"/>
      <c r="D78" s="641"/>
      <c r="E78" s="641"/>
      <c r="F78" s="641"/>
      <c r="G78" s="641"/>
      <c r="H78" s="641"/>
      <c r="I78" s="641"/>
      <c r="J78" s="645" t="s">
        <v>83</v>
      </c>
      <c r="K78" s="646"/>
      <c r="L78" s="646"/>
      <c r="M78" s="647"/>
      <c r="N78" s="641"/>
      <c r="O78" s="641"/>
      <c r="P78" s="4" t="s">
        <v>13</v>
      </c>
      <c r="Q78" s="4" t="s">
        <v>82</v>
      </c>
      <c r="R78" s="641"/>
      <c r="S78" s="641"/>
      <c r="T78" s="641"/>
      <c r="U78" s="9"/>
      <c r="V78" s="9"/>
      <c r="W78" s="39"/>
      <c r="X78" s="39"/>
      <c r="Y78" s="39"/>
      <c r="Z78" s="39"/>
      <c r="AA78" s="39"/>
      <c r="AB78" s="39"/>
      <c r="AC78" s="39"/>
      <c r="AD78" s="6"/>
      <c r="AE78" s="6"/>
      <c r="AF78" s="6"/>
      <c r="AG78" s="6"/>
      <c r="AH78" s="25"/>
    </row>
    <row r="79" spans="1:34" s="6" customFormat="1" ht="24.95" customHeight="1">
      <c r="A79" s="10"/>
      <c r="B79" s="577">
        <v>1</v>
      </c>
      <c r="C79" s="655">
        <v>8</v>
      </c>
      <c r="D79" s="655">
        <v>19</v>
      </c>
      <c r="E79" s="655">
        <v>18759</v>
      </c>
      <c r="F79" s="655" t="s">
        <v>389</v>
      </c>
      <c r="G79" s="661">
        <v>326.73</v>
      </c>
      <c r="H79" s="686" t="s">
        <v>372</v>
      </c>
      <c r="I79" s="687">
        <v>1</v>
      </c>
      <c r="J79" s="266" t="s">
        <v>253</v>
      </c>
      <c r="K79" s="126">
        <f>+$K$13</f>
        <v>721015</v>
      </c>
      <c r="L79" s="266"/>
      <c r="M79" s="126">
        <f>+$M$13</f>
        <v>0</v>
      </c>
      <c r="N79" s="690" t="s">
        <v>376</v>
      </c>
      <c r="O79" s="690" t="s">
        <v>377</v>
      </c>
      <c r="P79" s="691"/>
      <c r="Q79" s="676" t="s">
        <v>379</v>
      </c>
      <c r="R79" s="676" t="s">
        <v>380</v>
      </c>
      <c r="S79" s="598">
        <f>IF(COUNTIF(J79:M81,"CUMPLE")&gt;=1,(G79*I79),0)* (IF(N79="PRESENTÓ CERTIFICADO",1,0))* (IF(O79="ACORDE A ITEM 5.2.1 (T.R.)",1,0) )* ( IF(OR(Q79="SIN OBSERVACIÓN", Q79="REQUERIMIENTOS SUBSANADOS"),1,0)) *(IF(OR(R79="NINGUNO", R79="CUMPLEN CON LO SOLICITADO"),1,0))</f>
        <v>326.73</v>
      </c>
      <c r="T79" s="683" t="s">
        <v>386</v>
      </c>
      <c r="W79" s="39"/>
      <c r="X79" s="39"/>
      <c r="Y79" s="39"/>
      <c r="Z79" s="39"/>
      <c r="AA79" s="39"/>
      <c r="AB79" s="39"/>
      <c r="AC79" s="39"/>
      <c r="AH79" s="8"/>
    </row>
    <row r="80" spans="1:34" s="6" customFormat="1" ht="24.95" customHeight="1">
      <c r="A80" s="10"/>
      <c r="B80" s="578"/>
      <c r="C80" s="656"/>
      <c r="D80" s="656"/>
      <c r="E80" s="656"/>
      <c r="F80" s="656"/>
      <c r="G80" s="662"/>
      <c r="H80" s="665"/>
      <c r="I80" s="688"/>
      <c r="J80" s="266" t="s">
        <v>253</v>
      </c>
      <c r="K80" s="126">
        <f>+$K$14</f>
        <v>721511</v>
      </c>
      <c r="L80" s="266"/>
      <c r="M80" s="126"/>
      <c r="N80" s="671"/>
      <c r="O80" s="671"/>
      <c r="P80" s="674"/>
      <c r="Q80" s="677"/>
      <c r="R80" s="677"/>
      <c r="S80" s="599"/>
      <c r="T80" s="684"/>
      <c r="W80" s="39"/>
      <c r="X80" s="39"/>
      <c r="Y80" s="39"/>
      <c r="Z80" s="39"/>
      <c r="AA80" s="39"/>
      <c r="AB80" s="39"/>
      <c r="AC80" s="39"/>
      <c r="AH80" s="8"/>
    </row>
    <row r="81" spans="1:34" s="6" customFormat="1" ht="24.95" customHeight="1">
      <c r="A81" s="10"/>
      <c r="B81" s="579"/>
      <c r="C81" s="657"/>
      <c r="D81" s="657"/>
      <c r="E81" s="657"/>
      <c r="F81" s="657"/>
      <c r="G81" s="663"/>
      <c r="H81" s="666"/>
      <c r="I81" s="689"/>
      <c r="J81" s="266" t="s">
        <v>381</v>
      </c>
      <c r="K81" s="126">
        <f>+$K$15</f>
        <v>811418</v>
      </c>
      <c r="L81" s="266"/>
      <c r="M81" s="126"/>
      <c r="N81" s="672"/>
      <c r="O81" s="672"/>
      <c r="P81" s="675"/>
      <c r="Q81" s="678"/>
      <c r="R81" s="678"/>
      <c r="S81" s="600"/>
      <c r="T81" s="684"/>
      <c r="W81" s="39"/>
      <c r="X81" s="39"/>
      <c r="Y81" s="39"/>
      <c r="Z81" s="39"/>
      <c r="AA81" s="39"/>
      <c r="AB81" s="39"/>
      <c r="AC81" s="39"/>
    </row>
    <row r="82" spans="1:34" s="6" customFormat="1" ht="24.95" customHeight="1">
      <c r="A82" s="10"/>
      <c r="B82" s="577">
        <v>2</v>
      </c>
      <c r="C82" s="658">
        <v>13</v>
      </c>
      <c r="D82" s="658">
        <v>22</v>
      </c>
      <c r="E82" s="658">
        <v>18758</v>
      </c>
      <c r="F82" s="655" t="s">
        <v>390</v>
      </c>
      <c r="G82" s="680">
        <v>520.04</v>
      </c>
      <c r="H82" s="686" t="s">
        <v>372</v>
      </c>
      <c r="I82" s="687">
        <v>1</v>
      </c>
      <c r="J82" s="266" t="s">
        <v>253</v>
      </c>
      <c r="K82" s="126">
        <f>+$K$13</f>
        <v>721015</v>
      </c>
      <c r="L82" s="266"/>
      <c r="M82" s="126">
        <f>+$M$13</f>
        <v>0</v>
      </c>
      <c r="N82" s="690" t="s">
        <v>376</v>
      </c>
      <c r="O82" s="690" t="s">
        <v>377</v>
      </c>
      <c r="P82" s="692"/>
      <c r="Q82" s="676" t="s">
        <v>379</v>
      </c>
      <c r="R82" s="676" t="s">
        <v>380</v>
      </c>
      <c r="S82" s="598">
        <f>IF(COUNTIF(J82:M84,"CUMPLE")&gt;=1,(G82*I82),0)* (IF(N82="PRESENTÓ CERTIFICADO",1,0))* (IF(O82="ACORDE A ITEM 5.2.1 (T.R.)",1,0) )* ( IF(OR(Q82="SIN OBSERVACIÓN", Q82="REQUERIMIENTOS SUBSANADOS"),1,0)) *(IF(OR(R82="NINGUNO", R82="CUMPLEN CON LO SOLICITADO"),1,0))</f>
        <v>520.04</v>
      </c>
      <c r="T82" s="684"/>
      <c r="W82" s="39"/>
      <c r="X82" s="39"/>
      <c r="Y82" s="39"/>
      <c r="Z82" s="39"/>
      <c r="AA82" s="39"/>
      <c r="AB82" s="39"/>
      <c r="AC82" s="39"/>
    </row>
    <row r="83" spans="1:34" s="6" customFormat="1" ht="24.95" customHeight="1">
      <c r="A83" s="10"/>
      <c r="B83" s="578"/>
      <c r="C83" s="659"/>
      <c r="D83" s="659"/>
      <c r="E83" s="659"/>
      <c r="F83" s="656"/>
      <c r="G83" s="681"/>
      <c r="H83" s="665"/>
      <c r="I83" s="688"/>
      <c r="J83" s="266" t="s">
        <v>253</v>
      </c>
      <c r="K83" s="126">
        <f>+$K$14</f>
        <v>721511</v>
      </c>
      <c r="L83" s="266"/>
      <c r="M83" s="126"/>
      <c r="N83" s="671"/>
      <c r="O83" s="671"/>
      <c r="P83" s="693"/>
      <c r="Q83" s="677"/>
      <c r="R83" s="677"/>
      <c r="S83" s="599"/>
      <c r="T83" s="684"/>
      <c r="W83" s="39"/>
      <c r="X83" s="39"/>
      <c r="Y83" s="39"/>
      <c r="Z83" s="39"/>
      <c r="AA83" s="39"/>
      <c r="AB83" s="39"/>
      <c r="AC83" s="39"/>
    </row>
    <row r="84" spans="1:34" s="6" customFormat="1" ht="24.95" customHeight="1">
      <c r="A84" s="10"/>
      <c r="B84" s="579"/>
      <c r="C84" s="660"/>
      <c r="D84" s="660"/>
      <c r="E84" s="660"/>
      <c r="F84" s="657"/>
      <c r="G84" s="682"/>
      <c r="H84" s="666"/>
      <c r="I84" s="689"/>
      <c r="J84" s="266" t="s">
        <v>381</v>
      </c>
      <c r="K84" s="126">
        <f>+$K$15</f>
        <v>811418</v>
      </c>
      <c r="L84" s="266"/>
      <c r="M84" s="126"/>
      <c r="N84" s="672"/>
      <c r="O84" s="672"/>
      <c r="P84" s="694"/>
      <c r="Q84" s="678"/>
      <c r="R84" s="678"/>
      <c r="S84" s="600"/>
      <c r="T84" s="684"/>
      <c r="W84" s="39"/>
      <c r="X84" s="39"/>
      <c r="Y84" s="39"/>
      <c r="Z84" s="39"/>
    </row>
    <row r="85" spans="1:34" s="6" customFormat="1" ht="24.95" hidden="1" customHeight="1">
      <c r="A85" s="10"/>
      <c r="B85" s="577">
        <v>3</v>
      </c>
      <c r="C85" s="655"/>
      <c r="D85" s="655"/>
      <c r="E85" s="655"/>
      <c r="F85" s="655"/>
      <c r="G85" s="661"/>
      <c r="H85" s="686"/>
      <c r="I85" s="687"/>
      <c r="J85" s="266"/>
      <c r="K85" s="126">
        <f>+$K$13</f>
        <v>721015</v>
      </c>
      <c r="L85" s="266"/>
      <c r="M85" s="126">
        <f>+$M$13</f>
        <v>0</v>
      </c>
      <c r="N85" s="690"/>
      <c r="O85" s="690"/>
      <c r="P85" s="691"/>
      <c r="Q85" s="676"/>
      <c r="R85" s="676"/>
      <c r="S85" s="598">
        <f>IF(COUNTIF(J85:M87,"CUMPLE")&gt;=1,(G85*I85),0)* (IF(N85="PRESENTÓ CERTIFICADO",1,0))* (IF(O85="ACORDE A ITEM 5.2.1 (T.R.)",1,0) )* ( IF(OR(Q85="SIN OBSERVACIÓN", Q85="REQUERIMIENTOS SUBSANADOS"),1,0)) *(IF(OR(R85="NINGUNO", R85="CUMPLEN CON LO SOLICITADO"),1,0))</f>
        <v>0</v>
      </c>
      <c r="T85" s="684"/>
      <c r="W85" s="39"/>
      <c r="X85" s="39"/>
      <c r="Y85" s="39"/>
      <c r="Z85" s="39"/>
      <c r="AA85" s="3"/>
      <c r="AB85" s="3"/>
      <c r="AC85" s="3"/>
      <c r="AD85" s="3"/>
      <c r="AE85" s="3"/>
      <c r="AF85" s="3"/>
      <c r="AG85" s="3"/>
    </row>
    <row r="86" spans="1:34" s="6" customFormat="1" ht="24.95" hidden="1" customHeight="1">
      <c r="A86" s="10"/>
      <c r="B86" s="578"/>
      <c r="C86" s="656"/>
      <c r="D86" s="656"/>
      <c r="E86" s="656"/>
      <c r="F86" s="656"/>
      <c r="G86" s="662"/>
      <c r="H86" s="665"/>
      <c r="I86" s="688"/>
      <c r="J86" s="266"/>
      <c r="K86" s="126">
        <f>+$K$14</f>
        <v>721511</v>
      </c>
      <c r="L86" s="266"/>
      <c r="M86" s="126"/>
      <c r="N86" s="671"/>
      <c r="O86" s="671"/>
      <c r="P86" s="674"/>
      <c r="Q86" s="677"/>
      <c r="R86" s="677"/>
      <c r="S86" s="599"/>
      <c r="T86" s="684"/>
      <c r="W86" s="39"/>
      <c r="X86" s="39"/>
      <c r="Y86" s="39"/>
      <c r="Z86" s="39"/>
    </row>
    <row r="87" spans="1:34" s="6" customFormat="1" ht="24.95" hidden="1" customHeight="1">
      <c r="A87" s="10"/>
      <c r="B87" s="579"/>
      <c r="C87" s="657"/>
      <c r="D87" s="657"/>
      <c r="E87" s="657"/>
      <c r="F87" s="657"/>
      <c r="G87" s="663"/>
      <c r="H87" s="666"/>
      <c r="I87" s="689"/>
      <c r="J87" s="266"/>
      <c r="K87" s="126">
        <f>+$K$15</f>
        <v>811418</v>
      </c>
      <c r="L87" s="266"/>
      <c r="M87" s="126"/>
      <c r="N87" s="672"/>
      <c r="O87" s="672"/>
      <c r="P87" s="675"/>
      <c r="Q87" s="678"/>
      <c r="R87" s="678"/>
      <c r="S87" s="600"/>
      <c r="T87" s="684"/>
      <c r="W87" s="39"/>
      <c r="X87" s="39"/>
      <c r="Y87" s="39"/>
      <c r="Z87" s="39"/>
      <c r="AA87" s="25"/>
      <c r="AB87" s="25"/>
      <c r="AC87" s="25"/>
      <c r="AD87" s="25"/>
      <c r="AE87" s="25"/>
      <c r="AF87" s="25"/>
      <c r="AG87" s="25"/>
    </row>
    <row r="88" spans="1:34" s="6" customFormat="1" ht="24.95" hidden="1" customHeight="1">
      <c r="A88" s="10"/>
      <c r="B88" s="577">
        <v>4</v>
      </c>
      <c r="C88" s="658"/>
      <c r="D88" s="658"/>
      <c r="E88" s="658"/>
      <c r="F88" s="658"/>
      <c r="G88" s="680"/>
      <c r="H88" s="686"/>
      <c r="I88" s="667"/>
      <c r="J88" s="266"/>
      <c r="K88" s="126">
        <f>+$K$13</f>
        <v>721015</v>
      </c>
      <c r="L88" s="266"/>
      <c r="M88" s="126">
        <f>+$M$13</f>
        <v>0</v>
      </c>
      <c r="N88" s="690"/>
      <c r="O88" s="690"/>
      <c r="P88" s="692"/>
      <c r="Q88" s="676"/>
      <c r="R88" s="676"/>
      <c r="S88" s="598">
        <f>IF(COUNTIF(J88:M90,"CUMPLE")&gt;=1,(G88*I88),0)* (IF(N88="PRESENTÓ CERTIFICADO",1,0))* (IF(O88="ACORDE A ITEM 5.2.1 (T.R.)",1,0) )* ( IF(OR(Q88="SIN OBSERVACIÓN", Q88="REQUERIMIENTOS SUBSANADOS"),1,0)) *(IF(OR(R88="NINGUNO", R88="CUMPLEN CON LO SOLICITADO"),1,0))</f>
        <v>0</v>
      </c>
      <c r="T88" s="684"/>
      <c r="W88" s="39"/>
      <c r="X88" s="39"/>
      <c r="Y88" s="39"/>
      <c r="Z88" s="39"/>
      <c r="AA88" s="25"/>
      <c r="AB88" s="25"/>
      <c r="AC88" s="25"/>
      <c r="AD88" s="25"/>
      <c r="AE88" s="25"/>
      <c r="AF88" s="25"/>
      <c r="AG88" s="25"/>
    </row>
    <row r="89" spans="1:34" s="6" customFormat="1" ht="24.95" hidden="1" customHeight="1">
      <c r="A89" s="10"/>
      <c r="B89" s="578"/>
      <c r="C89" s="659"/>
      <c r="D89" s="659"/>
      <c r="E89" s="659"/>
      <c r="F89" s="659"/>
      <c r="G89" s="681"/>
      <c r="H89" s="665"/>
      <c r="I89" s="668"/>
      <c r="J89" s="266"/>
      <c r="K89" s="126">
        <f>+$K$14</f>
        <v>721511</v>
      </c>
      <c r="L89" s="266"/>
      <c r="M89" s="126">
        <f>+$M$14</f>
        <v>0</v>
      </c>
      <c r="N89" s="671"/>
      <c r="O89" s="671"/>
      <c r="P89" s="693"/>
      <c r="Q89" s="677"/>
      <c r="R89" s="677"/>
      <c r="S89" s="599"/>
      <c r="T89" s="684"/>
      <c r="W89" s="39"/>
      <c r="X89" s="39"/>
      <c r="Y89" s="39"/>
      <c r="Z89" s="39"/>
      <c r="AA89" s="25"/>
      <c r="AB89" s="25"/>
      <c r="AC89" s="25"/>
      <c r="AD89" s="25"/>
      <c r="AE89" s="25"/>
      <c r="AF89" s="25"/>
      <c r="AG89" s="25"/>
    </row>
    <row r="90" spans="1:34" s="6" customFormat="1" ht="24.95" hidden="1" customHeight="1">
      <c r="A90" s="10"/>
      <c r="B90" s="579"/>
      <c r="C90" s="660"/>
      <c r="D90" s="660"/>
      <c r="E90" s="660"/>
      <c r="F90" s="660"/>
      <c r="G90" s="682"/>
      <c r="H90" s="666"/>
      <c r="I90" s="669"/>
      <c r="J90" s="266"/>
      <c r="K90" s="126">
        <f>+$K$15</f>
        <v>811418</v>
      </c>
      <c r="L90" s="266"/>
      <c r="M90" s="126"/>
      <c r="N90" s="672"/>
      <c r="O90" s="672"/>
      <c r="P90" s="694"/>
      <c r="Q90" s="678"/>
      <c r="R90" s="678"/>
      <c r="S90" s="600"/>
      <c r="T90" s="684"/>
      <c r="W90" s="39"/>
      <c r="X90" s="39"/>
      <c r="Y90" s="39"/>
      <c r="Z90" s="39"/>
      <c r="AA90" s="39"/>
      <c r="AB90" s="39"/>
      <c r="AC90" s="39"/>
      <c r="AD90" s="8"/>
      <c r="AE90" s="8"/>
      <c r="AF90" s="8"/>
      <c r="AG90" s="8"/>
    </row>
    <row r="91" spans="1:34" s="6" customFormat="1" ht="24.95" hidden="1" customHeight="1">
      <c r="A91" s="10"/>
      <c r="B91" s="577">
        <v>5</v>
      </c>
      <c r="C91" s="655"/>
      <c r="D91" s="655"/>
      <c r="E91" s="655"/>
      <c r="F91" s="655"/>
      <c r="G91" s="661"/>
      <c r="H91" s="686"/>
      <c r="I91" s="687"/>
      <c r="J91" s="266"/>
      <c r="K91" s="126">
        <f>+$K$13</f>
        <v>721015</v>
      </c>
      <c r="L91" s="266"/>
      <c r="M91" s="126">
        <f>+$M$13</f>
        <v>0</v>
      </c>
      <c r="N91" s="690"/>
      <c r="O91" s="690"/>
      <c r="P91" s="691"/>
      <c r="Q91" s="676"/>
      <c r="R91" s="676"/>
      <c r="S91" s="598">
        <f>IF(COUNTIF(J91:M93,"CUMPLE")&gt;=1,(G91*I91),0)* (IF(N91="PRESENTÓ CERTIFICADO",1,0))* (IF(O91="ACORDE A ITEM 5.2.1 (T.R.)",1,0) )* ( IF(OR(Q91="SIN OBSERVACIÓN", Q91="REQUERIMIENTOS SUBSANADOS"),1,0)) *(IF(OR(R91="NINGUNO", R91="CUMPLEN CON LO SOLICITADO"),1,0))</f>
        <v>0</v>
      </c>
      <c r="T91" s="684"/>
      <c r="W91" s="39"/>
      <c r="X91" s="39"/>
      <c r="Y91" s="39"/>
      <c r="Z91" s="39"/>
      <c r="AA91" s="39"/>
      <c r="AB91" s="39"/>
      <c r="AC91" s="39"/>
      <c r="AD91" s="8"/>
      <c r="AE91" s="8"/>
      <c r="AF91" s="8"/>
      <c r="AG91" s="8"/>
    </row>
    <row r="92" spans="1:34" s="6" customFormat="1" ht="38.25" hidden="1" customHeight="1">
      <c r="A92" s="10"/>
      <c r="B92" s="578"/>
      <c r="C92" s="656"/>
      <c r="D92" s="656"/>
      <c r="E92" s="656"/>
      <c r="F92" s="656"/>
      <c r="G92" s="662"/>
      <c r="H92" s="665"/>
      <c r="I92" s="688"/>
      <c r="J92" s="266"/>
      <c r="K92" s="126">
        <f>+$K$14</f>
        <v>721511</v>
      </c>
      <c r="L92" s="266"/>
      <c r="M92" s="126">
        <f>+$M$14</f>
        <v>0</v>
      </c>
      <c r="N92" s="671"/>
      <c r="O92" s="671"/>
      <c r="P92" s="674"/>
      <c r="Q92" s="677"/>
      <c r="R92" s="677"/>
      <c r="S92" s="599"/>
      <c r="T92" s="684"/>
      <c r="W92" s="39"/>
      <c r="X92" s="39"/>
      <c r="Y92" s="39"/>
      <c r="Z92" s="39"/>
      <c r="AA92" s="39"/>
      <c r="AB92" s="39"/>
      <c r="AC92" s="39"/>
    </row>
    <row r="93" spans="1:34" s="6" customFormat="1" ht="24.95" hidden="1" customHeight="1">
      <c r="A93" s="10"/>
      <c r="B93" s="579"/>
      <c r="C93" s="657"/>
      <c r="D93" s="657"/>
      <c r="E93" s="657"/>
      <c r="F93" s="657"/>
      <c r="G93" s="663"/>
      <c r="H93" s="666"/>
      <c r="I93" s="689"/>
      <c r="J93" s="266"/>
      <c r="K93" s="126">
        <f>+$K$15</f>
        <v>811418</v>
      </c>
      <c r="L93" s="266"/>
      <c r="M93" s="126"/>
      <c r="N93" s="672"/>
      <c r="O93" s="672"/>
      <c r="P93" s="675"/>
      <c r="Q93" s="678"/>
      <c r="R93" s="678"/>
      <c r="S93" s="600"/>
      <c r="T93" s="685"/>
      <c r="W93" s="39"/>
      <c r="X93" s="39"/>
      <c r="Y93" s="39"/>
      <c r="Z93" s="39"/>
      <c r="AA93" s="39"/>
      <c r="AB93" s="39"/>
      <c r="AC93" s="39"/>
    </row>
    <row r="94" spans="1:34" s="3" customFormat="1" ht="24.95" customHeight="1">
      <c r="B94" s="601" t="str">
        <f>IF(S95=" "," ",IF(S95&gt;=$H$6,"CUMPLE CON LA EXPERIENCIA REQUERIDA","NO CUMPLE CON LA EXPERIENCIA REQUERIDA"))</f>
        <v>CUMPLE CON LA EXPERIENCIA REQUERIDA</v>
      </c>
      <c r="C94" s="602"/>
      <c r="D94" s="602"/>
      <c r="E94" s="602"/>
      <c r="F94" s="602"/>
      <c r="G94" s="602"/>
      <c r="H94" s="602"/>
      <c r="I94" s="602"/>
      <c r="J94" s="602"/>
      <c r="K94" s="602"/>
      <c r="L94" s="602"/>
      <c r="M94" s="602"/>
      <c r="N94" s="602"/>
      <c r="O94" s="603"/>
      <c r="P94" s="607" t="s">
        <v>22</v>
      </c>
      <c r="Q94" s="608"/>
      <c r="R94" s="356"/>
      <c r="S94" s="7">
        <f>IF(T79="SI",SUM(S79:S93),0)</f>
        <v>846.77</v>
      </c>
      <c r="T94" s="612" t="str">
        <f>IF(S95=" "," ",IF(S95&gt;=$H$6,"CUMPLE","NO CUMPLE"))</f>
        <v>CUMPLE</v>
      </c>
      <c r="W94" s="39"/>
      <c r="X94" s="39"/>
      <c r="Y94" s="39"/>
      <c r="Z94" s="39"/>
      <c r="AA94" s="39"/>
      <c r="AB94" s="39"/>
      <c r="AC94" s="39"/>
      <c r="AD94" s="6"/>
      <c r="AE94" s="6"/>
      <c r="AF94" s="6"/>
      <c r="AG94" s="6"/>
      <c r="AH94" s="6"/>
    </row>
    <row r="95" spans="1:34" s="6" customFormat="1" ht="53.25" customHeight="1">
      <c r="B95" s="604"/>
      <c r="C95" s="605"/>
      <c r="D95" s="605"/>
      <c r="E95" s="605"/>
      <c r="F95" s="605"/>
      <c r="G95" s="605"/>
      <c r="H95" s="605"/>
      <c r="I95" s="605"/>
      <c r="J95" s="605"/>
      <c r="K95" s="605"/>
      <c r="L95" s="605"/>
      <c r="M95" s="605"/>
      <c r="N95" s="605"/>
      <c r="O95" s="606"/>
      <c r="P95" s="607" t="s">
        <v>24</v>
      </c>
      <c r="Q95" s="608"/>
      <c r="R95" s="356"/>
      <c r="S95" s="71">
        <f>IFERROR((S94/$P$6)," ")</f>
        <v>0.86493360572012257</v>
      </c>
      <c r="T95" s="613"/>
      <c r="W95" s="39"/>
      <c r="X95" s="39"/>
      <c r="Y95" s="39"/>
      <c r="Z95" s="39"/>
      <c r="AA95" s="39"/>
      <c r="AB95" s="39"/>
      <c r="AC95" s="39"/>
    </row>
    <row r="96" spans="1:34" ht="30" customHeight="1">
      <c r="AA96" s="39"/>
      <c r="AB96" s="39"/>
      <c r="AC96" s="39"/>
      <c r="AD96" s="6"/>
      <c r="AE96" s="6"/>
      <c r="AF96" s="6"/>
      <c r="AG96" s="6"/>
      <c r="AH96" s="3"/>
    </row>
    <row r="97" spans="1:34" ht="30" customHeight="1">
      <c r="AA97" s="39"/>
      <c r="AB97" s="39"/>
      <c r="AC97" s="39"/>
      <c r="AD97" s="6"/>
      <c r="AE97" s="6"/>
      <c r="AF97" s="6"/>
      <c r="AG97" s="6"/>
      <c r="AH97" s="6"/>
    </row>
    <row r="98" spans="1:34" ht="36" customHeight="1">
      <c r="B98" s="92">
        <v>5</v>
      </c>
      <c r="C98" s="629" t="s">
        <v>76</v>
      </c>
      <c r="D98" s="630"/>
      <c r="E98" s="631"/>
      <c r="F98" s="632" t="str">
        <f>IFERROR(VLOOKUP(B98,LISTA_OFERENTES,2,FALSE)," ")</f>
        <v>Viacol Ingenieros Contratistas</v>
      </c>
      <c r="G98" s="633"/>
      <c r="H98" s="633"/>
      <c r="I98" s="633"/>
      <c r="J98" s="633"/>
      <c r="K98" s="633"/>
      <c r="L98" s="633"/>
      <c r="M98" s="633"/>
      <c r="N98" s="633"/>
      <c r="O98" s="634"/>
      <c r="P98" s="635" t="s">
        <v>98</v>
      </c>
      <c r="Q98" s="636"/>
      <c r="R98" s="637"/>
      <c r="S98" s="2">
        <f>5-(INT(COUNTBLANK(C101:C115))-10)</f>
        <v>2</v>
      </c>
      <c r="T98" s="3"/>
      <c r="AA98" s="39"/>
      <c r="AB98" s="39"/>
      <c r="AC98" s="39"/>
      <c r="AD98" s="6"/>
      <c r="AE98" s="6"/>
      <c r="AF98" s="6"/>
      <c r="AG98" s="6"/>
    </row>
    <row r="99" spans="1:34" s="8" customFormat="1" ht="30" customHeight="1">
      <c r="B99" s="638" t="s">
        <v>45</v>
      </c>
      <c r="C99" s="640" t="s">
        <v>15</v>
      </c>
      <c r="D99" s="640" t="s">
        <v>16</v>
      </c>
      <c r="E99" s="640" t="s">
        <v>17</v>
      </c>
      <c r="F99" s="640" t="s">
        <v>18</v>
      </c>
      <c r="G99" s="640" t="s">
        <v>19</v>
      </c>
      <c r="H99" s="640" t="s">
        <v>20</v>
      </c>
      <c r="I99" s="640" t="s">
        <v>21</v>
      </c>
      <c r="J99" s="642" t="s">
        <v>52</v>
      </c>
      <c r="K99" s="643"/>
      <c r="L99" s="643"/>
      <c r="M99" s="644"/>
      <c r="N99" s="640" t="s">
        <v>77</v>
      </c>
      <c r="O99" s="640" t="s">
        <v>78</v>
      </c>
      <c r="P99" s="5" t="s">
        <v>79</v>
      </c>
      <c r="Q99" s="5"/>
      <c r="R99" s="640" t="s">
        <v>80</v>
      </c>
      <c r="S99" s="640" t="s">
        <v>81</v>
      </c>
      <c r="T99" s="640" t="str">
        <f>T11</f>
        <v>CUMPLE CON EL REQUIMIENTO DE LA UNSPSC 721015-721511-811418.</v>
      </c>
      <c r="U99" s="9"/>
      <c r="V99" s="9"/>
      <c r="W99" s="39"/>
      <c r="X99" s="39"/>
      <c r="Y99" s="39"/>
      <c r="Z99" s="39"/>
      <c r="AA99" s="39"/>
      <c r="AB99" s="39"/>
      <c r="AC99" s="39"/>
      <c r="AD99" s="6"/>
      <c r="AE99" s="6"/>
      <c r="AF99" s="6"/>
      <c r="AG99" s="6"/>
      <c r="AH99" s="25"/>
    </row>
    <row r="100" spans="1:34" s="8" customFormat="1" ht="90.75" customHeight="1">
      <c r="B100" s="639"/>
      <c r="C100" s="641"/>
      <c r="D100" s="641"/>
      <c r="E100" s="641"/>
      <c r="F100" s="641"/>
      <c r="G100" s="641"/>
      <c r="H100" s="641"/>
      <c r="I100" s="641"/>
      <c r="J100" s="645" t="s">
        <v>83</v>
      </c>
      <c r="K100" s="646"/>
      <c r="L100" s="646"/>
      <c r="M100" s="647"/>
      <c r="N100" s="641"/>
      <c r="O100" s="641"/>
      <c r="P100" s="4" t="s">
        <v>13</v>
      </c>
      <c r="Q100" s="4" t="s">
        <v>82</v>
      </c>
      <c r="R100" s="641"/>
      <c r="S100" s="641"/>
      <c r="T100" s="641"/>
      <c r="U100" s="9"/>
      <c r="V100" s="9"/>
      <c r="W100" s="39"/>
      <c r="X100" s="39"/>
      <c r="Y100" s="39"/>
      <c r="Z100" s="39"/>
      <c r="AA100" s="39"/>
      <c r="AB100" s="39"/>
      <c r="AC100" s="39"/>
      <c r="AD100" s="6"/>
      <c r="AE100" s="6"/>
      <c r="AF100" s="6"/>
      <c r="AG100" s="6"/>
      <c r="AH100" s="25"/>
    </row>
    <row r="101" spans="1:34" s="6" customFormat="1" ht="24.95" customHeight="1">
      <c r="A101" s="10"/>
      <c r="B101" s="577">
        <v>1</v>
      </c>
      <c r="C101" s="655">
        <v>65</v>
      </c>
      <c r="D101" s="655">
        <v>48</v>
      </c>
      <c r="E101" s="655" t="s">
        <v>391</v>
      </c>
      <c r="F101" s="655" t="s">
        <v>393</v>
      </c>
      <c r="G101" s="661">
        <v>951.95</v>
      </c>
      <c r="H101" s="686" t="s">
        <v>395</v>
      </c>
      <c r="I101" s="687">
        <v>0.2</v>
      </c>
      <c r="J101" s="266" t="s">
        <v>253</v>
      </c>
      <c r="K101" s="126">
        <f>+$K$13</f>
        <v>721015</v>
      </c>
      <c r="L101" s="266"/>
      <c r="M101" s="126">
        <f>+$M$13</f>
        <v>0</v>
      </c>
      <c r="N101" s="690" t="s">
        <v>376</v>
      </c>
      <c r="O101" s="690" t="s">
        <v>377</v>
      </c>
      <c r="P101" s="691" t="s">
        <v>454</v>
      </c>
      <c r="Q101" s="676" t="s">
        <v>429</v>
      </c>
      <c r="R101" s="676" t="s">
        <v>431</v>
      </c>
      <c r="S101" s="598">
        <f>IF(COUNTIF(J101:M103,"CUMPLE")&gt;=1,(G101*I101),0)* (IF(N101="PRESENTÓ CERTIFICADO",1,0))* (IF(O101="ACORDE A ITEM 5.2.1 (T.R.)",1,0) )* ( IF(OR(Q101="SIN OBSERVACIÓN", Q101="REQUERIMIENTOS SUBSANADOS"),1,0)) *(IF(OR(R101="NINGUNO", R101="CUMPLEN CON LO SOLICITADO"),1,0))</f>
        <v>0</v>
      </c>
      <c r="T101" s="683" t="s">
        <v>386</v>
      </c>
      <c r="W101" s="39"/>
      <c r="X101" s="39"/>
      <c r="Y101" s="39"/>
      <c r="Z101" s="39"/>
      <c r="AA101" s="39"/>
      <c r="AB101" s="39"/>
      <c r="AC101" s="39"/>
      <c r="AH101" s="8"/>
    </row>
    <row r="102" spans="1:34" s="6" customFormat="1" ht="24.95" customHeight="1">
      <c r="A102" s="10"/>
      <c r="B102" s="578"/>
      <c r="C102" s="656"/>
      <c r="D102" s="656"/>
      <c r="E102" s="656"/>
      <c r="F102" s="656"/>
      <c r="G102" s="662"/>
      <c r="H102" s="665"/>
      <c r="I102" s="688"/>
      <c r="J102" s="266" t="s">
        <v>381</v>
      </c>
      <c r="K102" s="126">
        <f>+$K$14</f>
        <v>721511</v>
      </c>
      <c r="L102" s="266"/>
      <c r="M102" s="126">
        <f>+$M$14</f>
        <v>0</v>
      </c>
      <c r="N102" s="671"/>
      <c r="O102" s="671"/>
      <c r="P102" s="674"/>
      <c r="Q102" s="677"/>
      <c r="R102" s="677"/>
      <c r="S102" s="599"/>
      <c r="T102" s="684"/>
      <c r="W102" s="39"/>
      <c r="X102" s="39"/>
      <c r="Y102" s="39"/>
      <c r="Z102" s="39"/>
      <c r="AA102" s="39"/>
      <c r="AB102" s="39"/>
      <c r="AC102" s="39"/>
      <c r="AH102" s="8"/>
    </row>
    <row r="103" spans="1:34" s="6" customFormat="1" ht="24.95" customHeight="1">
      <c r="A103" s="10"/>
      <c r="B103" s="579"/>
      <c r="C103" s="657"/>
      <c r="D103" s="657"/>
      <c r="E103" s="657"/>
      <c r="F103" s="657"/>
      <c r="G103" s="663"/>
      <c r="H103" s="666"/>
      <c r="I103" s="689"/>
      <c r="J103" s="266" t="s">
        <v>253</v>
      </c>
      <c r="K103" s="126">
        <f>+$K$15</f>
        <v>811418</v>
      </c>
      <c r="L103" s="266"/>
      <c r="M103" s="126"/>
      <c r="N103" s="672"/>
      <c r="O103" s="672"/>
      <c r="P103" s="675"/>
      <c r="Q103" s="678"/>
      <c r="R103" s="678"/>
      <c r="S103" s="600"/>
      <c r="T103" s="684"/>
      <c r="W103" s="39"/>
      <c r="X103" s="39"/>
      <c r="Y103" s="39"/>
      <c r="Z103" s="39"/>
      <c r="AA103" s="39"/>
      <c r="AB103" s="39"/>
      <c r="AC103" s="39"/>
    </row>
    <row r="104" spans="1:34" s="6" customFormat="1" ht="24.95" customHeight="1">
      <c r="A104" s="10"/>
      <c r="B104" s="577">
        <v>2</v>
      </c>
      <c r="C104" s="658">
        <v>67</v>
      </c>
      <c r="D104" s="658">
        <v>50</v>
      </c>
      <c r="E104" s="658" t="s">
        <v>392</v>
      </c>
      <c r="F104" s="658" t="s">
        <v>394</v>
      </c>
      <c r="G104" s="680">
        <v>2777.67</v>
      </c>
      <c r="H104" s="686" t="s">
        <v>375</v>
      </c>
      <c r="I104" s="687">
        <v>0.5</v>
      </c>
      <c r="J104" s="266" t="s">
        <v>253</v>
      </c>
      <c r="K104" s="126">
        <f>+$K$13</f>
        <v>721015</v>
      </c>
      <c r="L104" s="266"/>
      <c r="M104" s="126">
        <f>+$M$13</f>
        <v>0</v>
      </c>
      <c r="N104" s="690" t="s">
        <v>376</v>
      </c>
      <c r="O104" s="690" t="s">
        <v>377</v>
      </c>
      <c r="P104" s="691" t="s">
        <v>432</v>
      </c>
      <c r="Q104" s="676" t="s">
        <v>379</v>
      </c>
      <c r="R104" s="676" t="s">
        <v>380</v>
      </c>
      <c r="S104" s="598">
        <f>IF(COUNTIF(J104:M106,"CUMPLE")&gt;=1,(G104*I104),0)* (IF(N104="PRESENTÓ CERTIFICADO",1,0))* (IF(O104="ACORDE A ITEM 5.2.1 (T.R.)",1,0) )* ( IF(OR(Q104="SIN OBSERVACIÓN", Q104="REQUERIMIENTOS SUBSANADOS"),1,0)) *(IF(OR(R104="NINGUNO", R104="CUMPLEN CON LO SOLICITADO"),1,0))</f>
        <v>1388.835</v>
      </c>
      <c r="T104" s="684"/>
      <c r="W104" s="39"/>
      <c r="X104" s="39"/>
      <c r="Y104" s="39"/>
      <c r="Z104" s="39"/>
      <c r="AA104" s="39"/>
      <c r="AB104" s="39"/>
      <c r="AC104" s="39"/>
    </row>
    <row r="105" spans="1:34" s="6" customFormat="1" ht="24.95" customHeight="1">
      <c r="A105" s="10"/>
      <c r="B105" s="578"/>
      <c r="C105" s="659"/>
      <c r="D105" s="659"/>
      <c r="E105" s="659"/>
      <c r="F105" s="659"/>
      <c r="G105" s="681"/>
      <c r="H105" s="665"/>
      <c r="I105" s="688"/>
      <c r="J105" s="266" t="s">
        <v>253</v>
      </c>
      <c r="K105" s="126">
        <f>+$K$14</f>
        <v>721511</v>
      </c>
      <c r="L105" s="266"/>
      <c r="M105" s="126">
        <f>+$M$14</f>
        <v>0</v>
      </c>
      <c r="N105" s="671"/>
      <c r="O105" s="671"/>
      <c r="P105" s="674"/>
      <c r="Q105" s="677"/>
      <c r="R105" s="677"/>
      <c r="S105" s="599"/>
      <c r="T105" s="684"/>
      <c r="W105" s="39"/>
      <c r="X105" s="39"/>
      <c r="Y105" s="39"/>
      <c r="Z105" s="39"/>
      <c r="AA105" s="39"/>
      <c r="AB105" s="39"/>
      <c r="AC105" s="39"/>
    </row>
    <row r="106" spans="1:34" s="6" customFormat="1" ht="24.95" customHeight="1">
      <c r="A106" s="10"/>
      <c r="B106" s="579"/>
      <c r="C106" s="660"/>
      <c r="D106" s="660"/>
      <c r="E106" s="660"/>
      <c r="F106" s="660"/>
      <c r="G106" s="682"/>
      <c r="H106" s="666"/>
      <c r="I106" s="689"/>
      <c r="J106" s="266" t="s">
        <v>381</v>
      </c>
      <c r="K106" s="126">
        <f>+$K$15</f>
        <v>811418</v>
      </c>
      <c r="L106" s="266"/>
      <c r="M106" s="126"/>
      <c r="N106" s="672"/>
      <c r="O106" s="672"/>
      <c r="P106" s="675"/>
      <c r="Q106" s="678"/>
      <c r="R106" s="678"/>
      <c r="S106" s="600"/>
      <c r="T106" s="684"/>
      <c r="W106" s="39"/>
      <c r="X106" s="39"/>
      <c r="Y106" s="39"/>
      <c r="Z106" s="39"/>
    </row>
    <row r="107" spans="1:34" s="6" customFormat="1" ht="24.95" hidden="1" customHeight="1">
      <c r="A107" s="10"/>
      <c r="B107" s="577">
        <v>3</v>
      </c>
      <c r="C107" s="655"/>
      <c r="D107" s="655"/>
      <c r="E107" s="655"/>
      <c r="F107" s="655"/>
      <c r="G107" s="661"/>
      <c r="H107" s="686"/>
      <c r="I107" s="687"/>
      <c r="J107" s="266"/>
      <c r="K107" s="126">
        <f>+$K$13</f>
        <v>721015</v>
      </c>
      <c r="L107" s="266"/>
      <c r="M107" s="126">
        <f>+$M$13</f>
        <v>0</v>
      </c>
      <c r="N107" s="690"/>
      <c r="O107" s="690"/>
      <c r="P107" s="691"/>
      <c r="Q107" s="676"/>
      <c r="R107" s="676"/>
      <c r="S107" s="598">
        <f>IF(COUNTIF(J107:M109,"CUMPLE")&gt;=1,(G107*I107),0)* (IF(N107="PRESENTÓ CERTIFICADO",1,0))* (IF(O107="ACORDE A ITEM 5.2.1 (T.R.)",1,0) )* ( IF(OR(Q107="SIN OBSERVACIÓN", Q107="REQUERIMIENTOS SUBSANADOS"),1,0)) *(IF(OR(R107="NINGUNO", R107="CUMPLEN CON LO SOLICITADO"),1,0))</f>
        <v>0</v>
      </c>
      <c r="T107" s="684"/>
      <c r="W107" s="39"/>
      <c r="X107" s="39"/>
      <c r="Y107" s="39"/>
      <c r="Z107" s="39"/>
      <c r="AA107" s="3"/>
      <c r="AB107" s="3"/>
      <c r="AC107" s="3"/>
      <c r="AD107" s="3"/>
      <c r="AE107" s="3"/>
      <c r="AF107" s="3"/>
      <c r="AG107" s="3"/>
    </row>
    <row r="108" spans="1:34" s="6" customFormat="1" ht="24.95" hidden="1" customHeight="1">
      <c r="A108" s="10"/>
      <c r="B108" s="578"/>
      <c r="C108" s="656"/>
      <c r="D108" s="656"/>
      <c r="E108" s="656"/>
      <c r="F108" s="656"/>
      <c r="G108" s="662"/>
      <c r="H108" s="665"/>
      <c r="I108" s="688"/>
      <c r="J108" s="266"/>
      <c r="K108" s="126">
        <f>+$K$14</f>
        <v>721511</v>
      </c>
      <c r="L108" s="266"/>
      <c r="M108" s="126">
        <f>+$M$14</f>
        <v>0</v>
      </c>
      <c r="N108" s="671"/>
      <c r="O108" s="671"/>
      <c r="P108" s="674"/>
      <c r="Q108" s="677"/>
      <c r="R108" s="677"/>
      <c r="S108" s="599"/>
      <c r="T108" s="684"/>
      <c r="W108" s="39"/>
      <c r="X108" s="39"/>
      <c r="Y108" s="39"/>
      <c r="Z108" s="39"/>
    </row>
    <row r="109" spans="1:34" s="6" customFormat="1" ht="24.95" hidden="1" customHeight="1">
      <c r="A109" s="10"/>
      <c r="B109" s="579"/>
      <c r="C109" s="657"/>
      <c r="D109" s="657"/>
      <c r="E109" s="657"/>
      <c r="F109" s="657"/>
      <c r="G109" s="663"/>
      <c r="H109" s="666"/>
      <c r="I109" s="689"/>
      <c r="J109" s="266"/>
      <c r="K109" s="126">
        <f>+$K$15</f>
        <v>811418</v>
      </c>
      <c r="L109" s="266"/>
      <c r="M109" s="126"/>
      <c r="N109" s="672"/>
      <c r="O109" s="672"/>
      <c r="P109" s="675"/>
      <c r="Q109" s="678"/>
      <c r="R109" s="678"/>
      <c r="S109" s="600"/>
      <c r="T109" s="684"/>
      <c r="W109" s="39"/>
      <c r="X109" s="39"/>
      <c r="Y109" s="39"/>
      <c r="Z109" s="39"/>
      <c r="AA109" s="25"/>
      <c r="AB109" s="25"/>
      <c r="AC109" s="25"/>
      <c r="AD109" s="25"/>
      <c r="AE109" s="25"/>
      <c r="AF109" s="25"/>
      <c r="AG109" s="25"/>
    </row>
    <row r="110" spans="1:34" s="6" customFormat="1" ht="24.95" hidden="1" customHeight="1">
      <c r="A110" s="10"/>
      <c r="B110" s="577">
        <v>4</v>
      </c>
      <c r="C110" s="658"/>
      <c r="D110" s="658"/>
      <c r="E110" s="658"/>
      <c r="F110" s="655"/>
      <c r="G110" s="680"/>
      <c r="H110" s="686"/>
      <c r="I110" s="687"/>
      <c r="J110" s="266"/>
      <c r="K110" s="126">
        <f>+$K$13</f>
        <v>721015</v>
      </c>
      <c r="L110" s="266"/>
      <c r="M110" s="126">
        <f>+$M$13</f>
        <v>0</v>
      </c>
      <c r="N110" s="690"/>
      <c r="O110" s="690"/>
      <c r="P110" s="691"/>
      <c r="Q110" s="676"/>
      <c r="R110" s="676"/>
      <c r="S110" s="598">
        <f>IF(COUNTIF(J110:M112,"CUMPLE")&gt;=1,(G110*I110),0)* (IF(N110="PRESENTÓ CERTIFICADO",1,0))* (IF(O110="ACORDE A ITEM 5.2.1 (T.R.)",1,0) )* ( IF(OR(Q110="SIN OBSERVACIÓN", Q110="REQUERIMIENTOS SUBSANADOS"),1,0)) *(IF(OR(R110="NINGUNO", R110="CUMPLEN CON LO SOLICITADO"),1,0))</f>
        <v>0</v>
      </c>
      <c r="T110" s="684"/>
      <c r="W110" s="39"/>
      <c r="X110" s="39"/>
      <c r="Y110" s="39"/>
      <c r="Z110" s="39"/>
      <c r="AA110" s="25"/>
      <c r="AB110" s="25"/>
      <c r="AC110" s="25"/>
      <c r="AD110" s="25"/>
      <c r="AE110" s="25"/>
      <c r="AF110" s="25"/>
      <c r="AG110" s="25"/>
    </row>
    <row r="111" spans="1:34" s="6" customFormat="1" ht="24.95" hidden="1" customHeight="1">
      <c r="A111" s="10"/>
      <c r="B111" s="578"/>
      <c r="C111" s="659"/>
      <c r="D111" s="659"/>
      <c r="E111" s="659"/>
      <c r="F111" s="656"/>
      <c r="G111" s="681"/>
      <c r="H111" s="665"/>
      <c r="I111" s="688"/>
      <c r="J111" s="266"/>
      <c r="K111" s="126">
        <f>+$K$14</f>
        <v>721511</v>
      </c>
      <c r="L111" s="266"/>
      <c r="M111" s="126">
        <f>+$M$14</f>
        <v>0</v>
      </c>
      <c r="N111" s="671"/>
      <c r="O111" s="671"/>
      <c r="P111" s="674"/>
      <c r="Q111" s="677"/>
      <c r="R111" s="677"/>
      <c r="S111" s="599"/>
      <c r="T111" s="684"/>
      <c r="W111" s="39"/>
      <c r="X111" s="39"/>
      <c r="Y111" s="39"/>
      <c r="Z111" s="39"/>
      <c r="AA111" s="25"/>
      <c r="AB111" s="25"/>
      <c r="AC111" s="25"/>
      <c r="AD111" s="25"/>
      <c r="AE111" s="25"/>
      <c r="AF111" s="25"/>
      <c r="AG111" s="25"/>
    </row>
    <row r="112" spans="1:34" s="6" customFormat="1" ht="24.95" hidden="1" customHeight="1">
      <c r="A112" s="10"/>
      <c r="B112" s="579"/>
      <c r="C112" s="660"/>
      <c r="D112" s="660"/>
      <c r="E112" s="660"/>
      <c r="F112" s="657"/>
      <c r="G112" s="682"/>
      <c r="H112" s="666"/>
      <c r="I112" s="689"/>
      <c r="J112" s="266"/>
      <c r="K112" s="126">
        <f>+$K$15</f>
        <v>811418</v>
      </c>
      <c r="L112" s="266"/>
      <c r="M112" s="126"/>
      <c r="N112" s="672"/>
      <c r="O112" s="672"/>
      <c r="P112" s="675"/>
      <c r="Q112" s="678"/>
      <c r="R112" s="678"/>
      <c r="S112" s="600"/>
      <c r="T112" s="684"/>
      <c r="W112" s="39"/>
      <c r="X112" s="39"/>
      <c r="Y112" s="39"/>
      <c r="Z112" s="39"/>
      <c r="AA112" s="39"/>
      <c r="AB112" s="39"/>
      <c r="AC112" s="39"/>
      <c r="AD112" s="8"/>
      <c r="AE112" s="8"/>
      <c r="AF112" s="8"/>
      <c r="AG112" s="8"/>
    </row>
    <row r="113" spans="1:34" s="6" customFormat="1" ht="24.95" hidden="1" customHeight="1">
      <c r="A113" s="10"/>
      <c r="B113" s="577">
        <v>5</v>
      </c>
      <c r="C113" s="655"/>
      <c r="D113" s="655"/>
      <c r="E113" s="655"/>
      <c r="F113" s="655"/>
      <c r="G113" s="661"/>
      <c r="H113" s="686"/>
      <c r="I113" s="687"/>
      <c r="J113" s="266"/>
      <c r="K113" s="126">
        <f>+$K$13</f>
        <v>721015</v>
      </c>
      <c r="L113" s="266"/>
      <c r="M113" s="126">
        <f>+$M$13</f>
        <v>0</v>
      </c>
      <c r="N113" s="690"/>
      <c r="O113" s="690"/>
      <c r="P113" s="691"/>
      <c r="Q113" s="676"/>
      <c r="R113" s="676"/>
      <c r="S113" s="598">
        <f>IF(COUNTIF(J113:M115,"CUMPLE")&gt;=1,(G113*I113),0)* (IF(N113="PRESENTÓ CERTIFICADO",1,0))* (IF(O113="ACORDE A ITEM 5.2.1 (T.R.)",1,0) )* ( IF(OR(Q113="SIN OBSERVACIÓN", Q113="REQUERIMIENTOS SUBSANADOS"),1,0)) *(IF(OR(R113="NINGUNO", R113="CUMPLEN CON LO SOLICITADO"),1,0))</f>
        <v>0</v>
      </c>
      <c r="T113" s="684"/>
      <c r="W113" s="39"/>
      <c r="X113" s="39"/>
      <c r="Y113" s="39"/>
      <c r="Z113" s="39"/>
      <c r="AA113" s="39"/>
      <c r="AB113" s="39"/>
      <c r="AC113" s="39"/>
      <c r="AD113" s="8"/>
      <c r="AE113" s="8"/>
      <c r="AF113" s="8"/>
      <c r="AG113" s="8"/>
    </row>
    <row r="114" spans="1:34" s="6" customFormat="1" ht="24.95" hidden="1" customHeight="1">
      <c r="A114" s="10"/>
      <c r="B114" s="578"/>
      <c r="C114" s="656"/>
      <c r="D114" s="656"/>
      <c r="E114" s="656"/>
      <c r="F114" s="656"/>
      <c r="G114" s="662"/>
      <c r="H114" s="665"/>
      <c r="I114" s="688"/>
      <c r="J114" s="266"/>
      <c r="K114" s="126">
        <f>+$K$14</f>
        <v>721511</v>
      </c>
      <c r="L114" s="266"/>
      <c r="M114" s="126">
        <f>+$M$14</f>
        <v>0</v>
      </c>
      <c r="N114" s="671"/>
      <c r="O114" s="671"/>
      <c r="P114" s="674"/>
      <c r="Q114" s="677"/>
      <c r="R114" s="677"/>
      <c r="S114" s="599"/>
      <c r="T114" s="684"/>
      <c r="W114" s="39"/>
      <c r="X114" s="39"/>
      <c r="Y114" s="39"/>
      <c r="Z114" s="39"/>
      <c r="AA114" s="39"/>
      <c r="AB114" s="39"/>
      <c r="AC114" s="39"/>
    </row>
    <row r="115" spans="1:34" s="6" customFormat="1" ht="24.95" hidden="1" customHeight="1">
      <c r="A115" s="10"/>
      <c r="B115" s="579"/>
      <c r="C115" s="657"/>
      <c r="D115" s="657"/>
      <c r="E115" s="657"/>
      <c r="F115" s="657"/>
      <c r="G115" s="663"/>
      <c r="H115" s="666"/>
      <c r="I115" s="689"/>
      <c r="J115" s="266"/>
      <c r="K115" s="126">
        <f>+$K$15</f>
        <v>811418</v>
      </c>
      <c r="L115" s="266"/>
      <c r="M115" s="126"/>
      <c r="N115" s="672"/>
      <c r="O115" s="672"/>
      <c r="P115" s="675"/>
      <c r="Q115" s="678"/>
      <c r="R115" s="678"/>
      <c r="S115" s="600"/>
      <c r="T115" s="685"/>
      <c r="W115" s="39"/>
      <c r="X115" s="39"/>
      <c r="Y115" s="39"/>
      <c r="Z115" s="39"/>
      <c r="AA115" s="39"/>
      <c r="AB115" s="39"/>
      <c r="AC115" s="39"/>
    </row>
    <row r="116" spans="1:34" s="3" customFormat="1" ht="24.95" customHeight="1">
      <c r="B116" s="601" t="str">
        <f>IF(S117=" "," ",IF(S117&gt;=$H$6,"CUMPLE CON LA EXPERIENCIA REQUERIDA","NO CUMPLE CON LA EXPERIENCIA REQUERIDA"))</f>
        <v>CUMPLE CON LA EXPERIENCIA REQUERIDA</v>
      </c>
      <c r="C116" s="602"/>
      <c r="D116" s="602"/>
      <c r="E116" s="602"/>
      <c r="F116" s="602"/>
      <c r="G116" s="602"/>
      <c r="H116" s="602"/>
      <c r="I116" s="602"/>
      <c r="J116" s="602"/>
      <c r="K116" s="602"/>
      <c r="L116" s="602"/>
      <c r="M116" s="602"/>
      <c r="N116" s="602"/>
      <c r="O116" s="603"/>
      <c r="P116" s="607" t="s">
        <v>22</v>
      </c>
      <c r="Q116" s="608"/>
      <c r="R116" s="356"/>
      <c r="S116" s="7">
        <f>IF(T101="SI",SUM(S101:S115),0)</f>
        <v>1388.835</v>
      </c>
      <c r="T116" s="612" t="str">
        <f>IF(S117=" "," ",IF(S117&gt;=$H$6,"CUMPLE","NO CUMPLE"))</f>
        <v>CUMPLE</v>
      </c>
      <c r="W116" s="39"/>
      <c r="X116" s="39"/>
      <c r="Y116" s="39"/>
      <c r="Z116" s="39"/>
      <c r="AA116" s="39"/>
      <c r="AB116" s="39"/>
      <c r="AC116" s="39"/>
      <c r="AD116" s="6"/>
      <c r="AE116" s="6"/>
      <c r="AF116" s="6"/>
      <c r="AG116" s="6"/>
      <c r="AH116" s="6"/>
    </row>
    <row r="117" spans="1:34" s="6" customFormat="1" ht="43.5" customHeight="1">
      <c r="B117" s="604"/>
      <c r="C117" s="605"/>
      <c r="D117" s="605"/>
      <c r="E117" s="605"/>
      <c r="F117" s="605"/>
      <c r="G117" s="605"/>
      <c r="H117" s="605"/>
      <c r="I117" s="605"/>
      <c r="J117" s="605"/>
      <c r="K117" s="605"/>
      <c r="L117" s="605"/>
      <c r="M117" s="605"/>
      <c r="N117" s="605"/>
      <c r="O117" s="606"/>
      <c r="P117" s="607" t="s">
        <v>24</v>
      </c>
      <c r="Q117" s="608"/>
      <c r="R117" s="356"/>
      <c r="S117" s="71">
        <f>IFERROR((S116/$P$6)," ")</f>
        <v>1.4186261491317671</v>
      </c>
      <c r="T117" s="613"/>
      <c r="W117" s="39"/>
      <c r="X117" s="39"/>
      <c r="Y117" s="39"/>
      <c r="Z117" s="39"/>
      <c r="AA117" s="39"/>
      <c r="AB117" s="39"/>
      <c r="AC117" s="39"/>
    </row>
    <row r="118" spans="1:34" ht="30" customHeight="1">
      <c r="AA118" s="39"/>
      <c r="AB118" s="39"/>
      <c r="AC118" s="39"/>
      <c r="AD118" s="6"/>
      <c r="AE118" s="6"/>
      <c r="AF118" s="6"/>
      <c r="AG118" s="6"/>
      <c r="AH118" s="3"/>
    </row>
    <row r="119" spans="1:34" ht="30" customHeight="1">
      <c r="AA119" s="39"/>
      <c r="AB119" s="39"/>
      <c r="AC119" s="39"/>
      <c r="AD119" s="6"/>
      <c r="AE119" s="6"/>
      <c r="AF119" s="6"/>
      <c r="AG119" s="6"/>
      <c r="AH119" s="6"/>
    </row>
    <row r="120" spans="1:34" ht="36" customHeight="1">
      <c r="B120" s="92">
        <v>6</v>
      </c>
      <c r="C120" s="629" t="s">
        <v>76</v>
      </c>
      <c r="D120" s="630"/>
      <c r="E120" s="631"/>
      <c r="F120" s="632" t="str">
        <f>IFERROR(VLOOKUP(B120,LISTA_OFERENTES,2,FALSE)," ")</f>
        <v>WORLDTEK SAS</v>
      </c>
      <c r="G120" s="633"/>
      <c r="H120" s="633"/>
      <c r="I120" s="633"/>
      <c r="J120" s="633"/>
      <c r="K120" s="633"/>
      <c r="L120" s="633"/>
      <c r="M120" s="633"/>
      <c r="N120" s="633"/>
      <c r="O120" s="634"/>
      <c r="P120" s="635" t="s">
        <v>98</v>
      </c>
      <c r="Q120" s="636"/>
      <c r="R120" s="637"/>
      <c r="S120" s="2">
        <f>5-(INT(COUNTBLANK(C123:C137))-10)</f>
        <v>5</v>
      </c>
      <c r="T120" s="3"/>
      <c r="AA120" s="39"/>
      <c r="AB120" s="39"/>
      <c r="AC120" s="39"/>
      <c r="AD120" s="6"/>
      <c r="AE120" s="6"/>
      <c r="AF120" s="6"/>
      <c r="AG120" s="6"/>
    </row>
    <row r="121" spans="1:34" s="8" customFormat="1" ht="30" customHeight="1">
      <c r="B121" s="638" t="s">
        <v>45</v>
      </c>
      <c r="C121" s="640" t="s">
        <v>15</v>
      </c>
      <c r="D121" s="640" t="s">
        <v>16</v>
      </c>
      <c r="E121" s="640" t="s">
        <v>17</v>
      </c>
      <c r="F121" s="640" t="s">
        <v>18</v>
      </c>
      <c r="G121" s="640" t="s">
        <v>19</v>
      </c>
      <c r="H121" s="640" t="s">
        <v>20</v>
      </c>
      <c r="I121" s="640" t="s">
        <v>21</v>
      </c>
      <c r="J121" s="642" t="s">
        <v>52</v>
      </c>
      <c r="K121" s="643"/>
      <c r="L121" s="643"/>
      <c r="M121" s="644"/>
      <c r="N121" s="640" t="s">
        <v>77</v>
      </c>
      <c r="O121" s="640" t="s">
        <v>78</v>
      </c>
      <c r="P121" s="5" t="s">
        <v>79</v>
      </c>
      <c r="Q121" s="5"/>
      <c r="R121" s="640" t="s">
        <v>80</v>
      </c>
      <c r="S121" s="640" t="s">
        <v>81</v>
      </c>
      <c r="T121" s="640" t="str">
        <f>T11</f>
        <v>CUMPLE CON EL REQUIMIENTO DE LA UNSPSC 721015-721511-811418.</v>
      </c>
      <c r="U121" s="9"/>
      <c r="V121" s="9"/>
      <c r="W121" s="39"/>
      <c r="X121" s="39"/>
      <c r="Y121" s="39"/>
      <c r="Z121" s="39"/>
      <c r="AA121" s="39"/>
      <c r="AB121" s="39"/>
      <c r="AC121" s="39"/>
      <c r="AD121" s="6"/>
      <c r="AE121" s="6"/>
      <c r="AF121" s="6"/>
      <c r="AG121" s="6"/>
      <c r="AH121" s="25"/>
    </row>
    <row r="122" spans="1:34" s="8" customFormat="1" ht="106.5" customHeight="1">
      <c r="B122" s="639"/>
      <c r="C122" s="641"/>
      <c r="D122" s="641"/>
      <c r="E122" s="641"/>
      <c r="F122" s="641"/>
      <c r="G122" s="641"/>
      <c r="H122" s="641"/>
      <c r="I122" s="641"/>
      <c r="J122" s="645" t="s">
        <v>83</v>
      </c>
      <c r="K122" s="646"/>
      <c r="L122" s="646"/>
      <c r="M122" s="647"/>
      <c r="N122" s="641"/>
      <c r="O122" s="641"/>
      <c r="P122" s="4" t="s">
        <v>13</v>
      </c>
      <c r="Q122" s="4" t="s">
        <v>82</v>
      </c>
      <c r="R122" s="641"/>
      <c r="S122" s="641"/>
      <c r="T122" s="641"/>
      <c r="U122" s="9"/>
      <c r="V122" s="9"/>
      <c r="W122" s="39"/>
      <c r="X122" s="39"/>
      <c r="Y122" s="39"/>
      <c r="Z122" s="39"/>
      <c r="AA122" s="39"/>
      <c r="AB122" s="39"/>
      <c r="AC122" s="39"/>
      <c r="AD122" s="6"/>
      <c r="AE122" s="6"/>
      <c r="AF122" s="6"/>
      <c r="AG122" s="6"/>
      <c r="AH122" s="25"/>
    </row>
    <row r="123" spans="1:34" s="6" customFormat="1" ht="24.95" customHeight="1">
      <c r="A123" s="10"/>
      <c r="B123" s="577">
        <v>1</v>
      </c>
      <c r="C123" s="655" t="s">
        <v>396</v>
      </c>
      <c r="D123" s="655" t="s">
        <v>401</v>
      </c>
      <c r="E123" s="655" t="s">
        <v>406</v>
      </c>
      <c r="F123" s="655" t="s">
        <v>411</v>
      </c>
      <c r="G123" s="661">
        <v>523.02</v>
      </c>
      <c r="H123" s="664" t="s">
        <v>372</v>
      </c>
      <c r="I123" s="679">
        <v>1</v>
      </c>
      <c r="J123" s="266" t="s">
        <v>253</v>
      </c>
      <c r="K123" s="126">
        <f>+$K$13</f>
        <v>721015</v>
      </c>
      <c r="L123" s="266"/>
      <c r="M123" s="126">
        <f>+$M$13</f>
        <v>0</v>
      </c>
      <c r="N123" s="670" t="s">
        <v>376</v>
      </c>
      <c r="O123" s="670" t="s">
        <v>377</v>
      </c>
      <c r="P123" s="673"/>
      <c r="Q123" s="676" t="s">
        <v>379</v>
      </c>
      <c r="R123" s="676" t="s">
        <v>380</v>
      </c>
      <c r="S123" s="598">
        <f>IF(COUNTIF(J123:M125,"CUMPLE")&gt;=1,(G123*I123),0)* (IF(N123="PRESENTÓ CERTIFICADO",1,0))* (IF(O123="ACORDE A ITEM 5.2.1 (T.R.)",1,0) )* ( IF(OR(Q123="SIN OBSERVACIÓN", Q123="REQUERIMIENTOS SUBSANADOS"),1,0)) *(IF(OR(R123="NINGUNO", R123="CUMPLEN CON LO SOLICITADO"),1,0))</f>
        <v>523.02</v>
      </c>
      <c r="T123" s="683" t="s">
        <v>386</v>
      </c>
      <c r="W123" s="39"/>
      <c r="X123" s="39"/>
      <c r="Y123" s="39"/>
      <c r="Z123" s="39"/>
      <c r="AA123" s="39"/>
      <c r="AB123" s="39"/>
      <c r="AC123" s="39"/>
      <c r="AH123" s="8"/>
    </row>
    <row r="124" spans="1:34" s="6" customFormat="1" ht="24.95" customHeight="1">
      <c r="A124" s="10"/>
      <c r="B124" s="578"/>
      <c r="C124" s="656"/>
      <c r="D124" s="656"/>
      <c r="E124" s="656"/>
      <c r="F124" s="656"/>
      <c r="G124" s="662"/>
      <c r="H124" s="665"/>
      <c r="I124" s="668"/>
      <c r="J124" s="266" t="s">
        <v>253</v>
      </c>
      <c r="K124" s="126">
        <f>+$K$14</f>
        <v>721511</v>
      </c>
      <c r="L124" s="266"/>
      <c r="M124" s="126">
        <f>+$M$14</f>
        <v>0</v>
      </c>
      <c r="N124" s="671"/>
      <c r="O124" s="671"/>
      <c r="P124" s="674"/>
      <c r="Q124" s="677"/>
      <c r="R124" s="677"/>
      <c r="S124" s="599"/>
      <c r="T124" s="684"/>
      <c r="W124" s="39"/>
      <c r="X124" s="39"/>
      <c r="Y124" s="39"/>
      <c r="Z124" s="39"/>
      <c r="AA124" s="39"/>
      <c r="AB124" s="39"/>
      <c r="AC124" s="39"/>
      <c r="AH124" s="8"/>
    </row>
    <row r="125" spans="1:34" s="6" customFormat="1" ht="24.95" customHeight="1">
      <c r="A125" s="10"/>
      <c r="B125" s="579"/>
      <c r="C125" s="657"/>
      <c r="D125" s="657"/>
      <c r="E125" s="657"/>
      <c r="F125" s="657"/>
      <c r="G125" s="663"/>
      <c r="H125" s="666"/>
      <c r="I125" s="669"/>
      <c r="J125" s="266" t="s">
        <v>381</v>
      </c>
      <c r="K125" s="126">
        <f>+$K$15</f>
        <v>811418</v>
      </c>
      <c r="L125" s="266"/>
      <c r="M125" s="126"/>
      <c r="N125" s="672"/>
      <c r="O125" s="672"/>
      <c r="P125" s="675"/>
      <c r="Q125" s="678"/>
      <c r="R125" s="678"/>
      <c r="S125" s="600"/>
      <c r="T125" s="684"/>
      <c r="W125" s="39"/>
      <c r="X125" s="39"/>
      <c r="Y125" s="39"/>
      <c r="Z125" s="39"/>
      <c r="AA125" s="39"/>
      <c r="AB125" s="39"/>
      <c r="AC125" s="39"/>
    </row>
    <row r="126" spans="1:34" s="6" customFormat="1" ht="24.95" customHeight="1">
      <c r="A126" s="10"/>
      <c r="B126" s="577">
        <v>2</v>
      </c>
      <c r="C126" s="658" t="s">
        <v>397</v>
      </c>
      <c r="D126" s="658" t="s">
        <v>402</v>
      </c>
      <c r="E126" s="658" t="s">
        <v>407</v>
      </c>
      <c r="F126" s="658" t="s">
        <v>411</v>
      </c>
      <c r="G126" s="680">
        <v>932.02</v>
      </c>
      <c r="H126" s="664" t="s">
        <v>372</v>
      </c>
      <c r="I126" s="679">
        <v>1</v>
      </c>
      <c r="J126" s="266" t="s">
        <v>253</v>
      </c>
      <c r="K126" s="126">
        <f>+$K$13</f>
        <v>721015</v>
      </c>
      <c r="L126" s="266"/>
      <c r="M126" s="126">
        <f>+$M$13</f>
        <v>0</v>
      </c>
      <c r="N126" s="670" t="s">
        <v>376</v>
      </c>
      <c r="O126" s="670" t="s">
        <v>377</v>
      </c>
      <c r="P126" s="673"/>
      <c r="Q126" s="676" t="s">
        <v>379</v>
      </c>
      <c r="R126" s="676" t="s">
        <v>380</v>
      </c>
      <c r="S126" s="598">
        <f>IF(COUNTIF(J126:M128,"CUMPLE")&gt;=1,(G126*I126),0)* (IF(N126="PRESENTÓ CERTIFICADO",1,0))* (IF(O126="ACORDE A ITEM 5.2.1 (T.R.)",1,0) )* ( IF(OR(Q126="SIN OBSERVACIÓN", Q126="REQUERIMIENTOS SUBSANADOS"),1,0)) *(IF(OR(R126="NINGUNO", R126="CUMPLEN CON LO SOLICITADO"),1,0))</f>
        <v>932.02</v>
      </c>
      <c r="T126" s="684"/>
      <c r="W126" s="39"/>
      <c r="X126" s="39"/>
      <c r="Y126" s="39"/>
      <c r="Z126" s="39"/>
      <c r="AA126" s="39"/>
      <c r="AB126" s="39"/>
      <c r="AC126" s="39"/>
    </row>
    <row r="127" spans="1:34" s="6" customFormat="1" ht="24.95" customHeight="1">
      <c r="A127" s="10"/>
      <c r="B127" s="578"/>
      <c r="C127" s="659"/>
      <c r="D127" s="659"/>
      <c r="E127" s="659"/>
      <c r="F127" s="659"/>
      <c r="G127" s="681"/>
      <c r="H127" s="665"/>
      <c r="I127" s="668"/>
      <c r="J127" s="266" t="s">
        <v>253</v>
      </c>
      <c r="K127" s="126">
        <f>+$K$14</f>
        <v>721511</v>
      </c>
      <c r="L127" s="266"/>
      <c r="M127" s="126">
        <f>+$M$14</f>
        <v>0</v>
      </c>
      <c r="N127" s="671"/>
      <c r="O127" s="671"/>
      <c r="P127" s="674"/>
      <c r="Q127" s="677"/>
      <c r="R127" s="677"/>
      <c r="S127" s="599"/>
      <c r="T127" s="684"/>
      <c r="W127" s="39"/>
      <c r="X127" s="39"/>
      <c r="Y127" s="39"/>
      <c r="Z127" s="39"/>
      <c r="AA127" s="39"/>
      <c r="AB127" s="39"/>
      <c r="AC127" s="39"/>
    </row>
    <row r="128" spans="1:34" s="6" customFormat="1" ht="24.95" customHeight="1">
      <c r="A128" s="10"/>
      <c r="B128" s="579"/>
      <c r="C128" s="660"/>
      <c r="D128" s="660"/>
      <c r="E128" s="660"/>
      <c r="F128" s="660"/>
      <c r="G128" s="682"/>
      <c r="H128" s="666"/>
      <c r="I128" s="669"/>
      <c r="J128" s="266" t="s">
        <v>253</v>
      </c>
      <c r="K128" s="126">
        <f>+$K$15</f>
        <v>811418</v>
      </c>
      <c r="L128" s="266"/>
      <c r="M128" s="126"/>
      <c r="N128" s="672"/>
      <c r="O128" s="672"/>
      <c r="P128" s="675"/>
      <c r="Q128" s="678"/>
      <c r="R128" s="678"/>
      <c r="S128" s="600"/>
      <c r="T128" s="684"/>
      <c r="W128" s="39"/>
      <c r="X128" s="39"/>
      <c r="Y128" s="39"/>
      <c r="Z128" s="39"/>
    </row>
    <row r="129" spans="1:34" s="6" customFormat="1" ht="24.95" customHeight="1">
      <c r="A129" s="10"/>
      <c r="B129" s="577">
        <v>3</v>
      </c>
      <c r="C129" s="655" t="s">
        <v>398</v>
      </c>
      <c r="D129" s="655" t="s">
        <v>403</v>
      </c>
      <c r="E129" s="655" t="s">
        <v>408</v>
      </c>
      <c r="F129" s="658" t="s">
        <v>411</v>
      </c>
      <c r="G129" s="661">
        <v>1079.3699999999999</v>
      </c>
      <c r="H129" s="664" t="s">
        <v>372</v>
      </c>
      <c r="I129" s="679">
        <v>1</v>
      </c>
      <c r="J129" s="266" t="s">
        <v>253</v>
      </c>
      <c r="K129" s="126">
        <f>+$K$13</f>
        <v>721015</v>
      </c>
      <c r="L129" s="266"/>
      <c r="M129" s="126">
        <f>+$M$13</f>
        <v>0</v>
      </c>
      <c r="N129" s="670" t="s">
        <v>376</v>
      </c>
      <c r="O129" s="670" t="s">
        <v>377</v>
      </c>
      <c r="P129" s="673" t="s">
        <v>430</v>
      </c>
      <c r="Q129" s="676" t="s">
        <v>429</v>
      </c>
      <c r="R129" s="676" t="s">
        <v>431</v>
      </c>
      <c r="S129" s="598">
        <f>IF(COUNTIF(J129:M131,"CUMPLE")&gt;=1,(G129*I129),0)* (IF(N129="PRESENTÓ CERTIFICADO",1,0))* (IF(O129="ACORDE A ITEM 5.2.1 (T.R.)",1,0) )* ( IF(OR(Q129="SIN OBSERVACIÓN", Q129="REQUERIMIENTOS SUBSANADOS"),1,0)) *(IF(OR(R129="NINGUNO", R129="CUMPLEN CON LO SOLICITADO"),1,0))</f>
        <v>0</v>
      </c>
      <c r="T129" s="684"/>
      <c r="W129" s="39"/>
      <c r="X129" s="39"/>
      <c r="Y129" s="39"/>
      <c r="Z129" s="39"/>
      <c r="AA129" s="3"/>
      <c r="AB129" s="3"/>
      <c r="AC129" s="3"/>
      <c r="AD129" s="3"/>
      <c r="AE129" s="3"/>
      <c r="AF129" s="3"/>
      <c r="AG129" s="3"/>
    </row>
    <row r="130" spans="1:34" s="6" customFormat="1" ht="24.95" customHeight="1">
      <c r="A130" s="10"/>
      <c r="B130" s="578"/>
      <c r="C130" s="656"/>
      <c r="D130" s="656"/>
      <c r="E130" s="656"/>
      <c r="F130" s="659"/>
      <c r="G130" s="662"/>
      <c r="H130" s="665"/>
      <c r="I130" s="668"/>
      <c r="J130" s="266" t="s">
        <v>381</v>
      </c>
      <c r="K130" s="126">
        <f>+$K$14</f>
        <v>721511</v>
      </c>
      <c r="L130" s="266"/>
      <c r="M130" s="126">
        <f>+$M$14</f>
        <v>0</v>
      </c>
      <c r="N130" s="671"/>
      <c r="O130" s="671"/>
      <c r="P130" s="674"/>
      <c r="Q130" s="677"/>
      <c r="R130" s="677"/>
      <c r="S130" s="599"/>
      <c r="T130" s="684"/>
      <c r="W130" s="39"/>
      <c r="X130" s="39"/>
      <c r="Y130" s="39"/>
      <c r="Z130" s="39"/>
    </row>
    <row r="131" spans="1:34" s="6" customFormat="1" ht="24.95" customHeight="1">
      <c r="A131" s="10"/>
      <c r="B131" s="579"/>
      <c r="C131" s="657"/>
      <c r="D131" s="657"/>
      <c r="E131" s="657"/>
      <c r="F131" s="660"/>
      <c r="G131" s="663"/>
      <c r="H131" s="666"/>
      <c r="I131" s="669"/>
      <c r="J131" s="266" t="s">
        <v>381</v>
      </c>
      <c r="K131" s="126">
        <f>+$K$15</f>
        <v>811418</v>
      </c>
      <c r="L131" s="266"/>
      <c r="M131" s="126"/>
      <c r="N131" s="672"/>
      <c r="O131" s="672"/>
      <c r="P131" s="675"/>
      <c r="Q131" s="678"/>
      <c r="R131" s="678"/>
      <c r="S131" s="600"/>
      <c r="T131" s="684"/>
      <c r="W131" s="39"/>
      <c r="X131" s="39"/>
      <c r="Y131" s="39"/>
      <c r="Z131" s="39"/>
      <c r="AA131" s="25"/>
      <c r="AB131" s="25"/>
      <c r="AC131" s="25"/>
      <c r="AD131" s="25"/>
      <c r="AE131" s="25"/>
      <c r="AF131" s="25"/>
      <c r="AG131" s="25"/>
    </row>
    <row r="132" spans="1:34" s="6" customFormat="1" ht="24.95" customHeight="1">
      <c r="A132" s="10"/>
      <c r="B132" s="577">
        <v>4</v>
      </c>
      <c r="C132" s="658" t="s">
        <v>399</v>
      </c>
      <c r="D132" s="658" t="s">
        <v>404</v>
      </c>
      <c r="E132" s="658" t="s">
        <v>409</v>
      </c>
      <c r="F132" s="658" t="s">
        <v>411</v>
      </c>
      <c r="G132" s="680">
        <v>270.18</v>
      </c>
      <c r="H132" s="664" t="s">
        <v>372</v>
      </c>
      <c r="I132" s="679">
        <v>1</v>
      </c>
      <c r="J132" s="266" t="s">
        <v>253</v>
      </c>
      <c r="K132" s="126">
        <f>+$K$13</f>
        <v>721015</v>
      </c>
      <c r="L132" s="266"/>
      <c r="M132" s="126">
        <f>+$M$13</f>
        <v>0</v>
      </c>
      <c r="N132" s="670" t="s">
        <v>376</v>
      </c>
      <c r="O132" s="670" t="s">
        <v>377</v>
      </c>
      <c r="P132" s="673" t="s">
        <v>430</v>
      </c>
      <c r="Q132" s="676" t="s">
        <v>429</v>
      </c>
      <c r="R132" s="676" t="s">
        <v>431</v>
      </c>
      <c r="S132" s="598">
        <f>IF(COUNTIF(J132:M134,"CUMPLE")&gt;=1,(G132*I132),0)* (IF(N132="PRESENTÓ CERTIFICADO",1,0))* (IF(O132="ACORDE A ITEM 5.2.1 (T.R.)",1,0) )* ( IF(OR(Q132="SIN OBSERVACIÓN", Q132="REQUERIMIENTOS SUBSANADOS"),1,0)) *(IF(OR(R132="NINGUNO", R132="CUMPLEN CON LO SOLICITADO"),1,0))</f>
        <v>0</v>
      </c>
      <c r="T132" s="684"/>
      <c r="W132" s="39"/>
      <c r="X132" s="39"/>
      <c r="Y132" s="39"/>
      <c r="Z132" s="39"/>
      <c r="AA132" s="25"/>
      <c r="AB132" s="25"/>
      <c r="AC132" s="25"/>
      <c r="AD132" s="25"/>
      <c r="AE132" s="25"/>
      <c r="AF132" s="25"/>
      <c r="AG132" s="25"/>
    </row>
    <row r="133" spans="1:34" s="6" customFormat="1" ht="24.95" customHeight="1">
      <c r="A133" s="10"/>
      <c r="B133" s="578"/>
      <c r="C133" s="659"/>
      <c r="D133" s="659"/>
      <c r="E133" s="659"/>
      <c r="F133" s="659"/>
      <c r="G133" s="681"/>
      <c r="H133" s="665"/>
      <c r="I133" s="668"/>
      <c r="J133" s="266" t="s">
        <v>381</v>
      </c>
      <c r="K133" s="126">
        <f>+$K$14</f>
        <v>721511</v>
      </c>
      <c r="L133" s="266"/>
      <c r="M133" s="126">
        <f>+$M$14</f>
        <v>0</v>
      </c>
      <c r="N133" s="671"/>
      <c r="O133" s="671"/>
      <c r="P133" s="674"/>
      <c r="Q133" s="677"/>
      <c r="R133" s="677"/>
      <c r="S133" s="599"/>
      <c r="T133" s="684"/>
      <c r="W133" s="39"/>
      <c r="X133" s="39"/>
      <c r="Y133" s="39"/>
      <c r="Z133" s="39"/>
      <c r="AA133" s="25"/>
      <c r="AB133" s="25"/>
      <c r="AC133" s="25"/>
      <c r="AD133" s="25"/>
      <c r="AE133" s="25"/>
      <c r="AF133" s="25"/>
      <c r="AG133" s="25"/>
    </row>
    <row r="134" spans="1:34" s="6" customFormat="1" ht="24.95" customHeight="1">
      <c r="A134" s="10"/>
      <c r="B134" s="579"/>
      <c r="C134" s="660"/>
      <c r="D134" s="660"/>
      <c r="E134" s="660"/>
      <c r="F134" s="660"/>
      <c r="G134" s="682"/>
      <c r="H134" s="666"/>
      <c r="I134" s="669"/>
      <c r="J134" s="266" t="s">
        <v>381</v>
      </c>
      <c r="K134" s="126">
        <f>+$K$15</f>
        <v>811418</v>
      </c>
      <c r="L134" s="266"/>
      <c r="M134" s="126"/>
      <c r="N134" s="672"/>
      <c r="O134" s="672"/>
      <c r="P134" s="675"/>
      <c r="Q134" s="678"/>
      <c r="R134" s="678"/>
      <c r="S134" s="600"/>
      <c r="T134" s="684"/>
      <c r="W134" s="39"/>
      <c r="X134" s="39"/>
      <c r="Y134" s="39"/>
      <c r="Z134" s="39"/>
      <c r="AA134" s="39"/>
      <c r="AB134" s="39"/>
      <c r="AC134" s="39"/>
      <c r="AD134" s="8"/>
      <c r="AE134" s="8"/>
      <c r="AF134" s="8"/>
      <c r="AG134" s="8"/>
    </row>
    <row r="135" spans="1:34" s="6" customFormat="1" ht="24.95" customHeight="1">
      <c r="A135" s="10"/>
      <c r="B135" s="577">
        <v>5</v>
      </c>
      <c r="C135" s="655" t="s">
        <v>400</v>
      </c>
      <c r="D135" s="655" t="s">
        <v>405</v>
      </c>
      <c r="E135" s="655" t="s">
        <v>410</v>
      </c>
      <c r="F135" s="658" t="s">
        <v>411</v>
      </c>
      <c r="G135" s="661">
        <v>992.89</v>
      </c>
      <c r="H135" s="664" t="s">
        <v>372</v>
      </c>
      <c r="I135" s="667">
        <v>1</v>
      </c>
      <c r="J135" s="266" t="s">
        <v>253</v>
      </c>
      <c r="K135" s="126">
        <f>+$K$13</f>
        <v>721015</v>
      </c>
      <c r="L135" s="266"/>
      <c r="M135" s="126">
        <f>+$M$13</f>
        <v>0</v>
      </c>
      <c r="N135" s="670" t="s">
        <v>376</v>
      </c>
      <c r="O135" s="670" t="s">
        <v>377</v>
      </c>
      <c r="P135" s="673"/>
      <c r="Q135" s="676" t="s">
        <v>379</v>
      </c>
      <c r="R135" s="676" t="s">
        <v>380</v>
      </c>
      <c r="S135" s="598">
        <f>IF(COUNTIF(J135:M137,"CUMPLE")&gt;=1,(G135*I135),0)* (IF(N135="PRESENTÓ CERTIFICADO",1,0))* (IF(O135="ACORDE A ITEM 5.2.1 (T.R.)",1,0) )* ( IF(OR(Q135="SIN OBSERVACIÓN", Q135="REQUERIMIENTOS SUBSANADOS"),1,0)) *(IF(OR(R135="NINGUNO", R135="CUMPLEN CON LO SOLICITADO"),1,0))</f>
        <v>992.89</v>
      </c>
      <c r="T135" s="684"/>
      <c r="W135" s="39"/>
      <c r="X135" s="39"/>
      <c r="Y135" s="39"/>
      <c r="Z135" s="39"/>
      <c r="AA135" s="39"/>
      <c r="AB135" s="39"/>
      <c r="AC135" s="39"/>
      <c r="AD135" s="8"/>
      <c r="AE135" s="8"/>
      <c r="AF135" s="8"/>
      <c r="AG135" s="8"/>
    </row>
    <row r="136" spans="1:34" s="6" customFormat="1" ht="24.95" customHeight="1">
      <c r="A136" s="10"/>
      <c r="B136" s="578"/>
      <c r="C136" s="656"/>
      <c r="D136" s="656"/>
      <c r="E136" s="656"/>
      <c r="F136" s="659"/>
      <c r="G136" s="662"/>
      <c r="H136" s="665"/>
      <c r="I136" s="668"/>
      <c r="J136" s="266" t="s">
        <v>253</v>
      </c>
      <c r="K136" s="126">
        <f>+$K$14</f>
        <v>721511</v>
      </c>
      <c r="L136" s="266"/>
      <c r="M136" s="126">
        <f>+$M$14</f>
        <v>0</v>
      </c>
      <c r="N136" s="671"/>
      <c r="O136" s="671"/>
      <c r="P136" s="674"/>
      <c r="Q136" s="677"/>
      <c r="R136" s="677"/>
      <c r="S136" s="599"/>
      <c r="T136" s="684"/>
      <c r="W136" s="39"/>
      <c r="X136" s="39"/>
      <c r="Y136" s="39"/>
      <c r="Z136" s="39"/>
      <c r="AA136" s="39"/>
      <c r="AB136" s="39"/>
      <c r="AC136" s="39"/>
    </row>
    <row r="137" spans="1:34" s="6" customFormat="1" ht="24.95" customHeight="1">
      <c r="A137" s="10"/>
      <c r="B137" s="579"/>
      <c r="C137" s="657"/>
      <c r="D137" s="657"/>
      <c r="E137" s="657"/>
      <c r="F137" s="660"/>
      <c r="G137" s="663"/>
      <c r="H137" s="666"/>
      <c r="I137" s="669"/>
      <c r="J137" s="266" t="s">
        <v>381</v>
      </c>
      <c r="K137" s="126">
        <f>+$K$15</f>
        <v>811418</v>
      </c>
      <c r="L137" s="266"/>
      <c r="M137" s="126"/>
      <c r="N137" s="672"/>
      <c r="O137" s="672"/>
      <c r="P137" s="675"/>
      <c r="Q137" s="678"/>
      <c r="R137" s="678"/>
      <c r="S137" s="600"/>
      <c r="T137" s="685"/>
      <c r="W137" s="39"/>
      <c r="X137" s="39"/>
      <c r="Y137" s="39"/>
      <c r="Z137" s="39"/>
      <c r="AA137" s="39"/>
      <c r="AB137" s="39"/>
      <c r="AC137" s="39"/>
    </row>
    <row r="138" spans="1:34" s="3" customFormat="1" ht="24.95" customHeight="1">
      <c r="B138" s="601" t="str">
        <f>IF(S139=" "," ",IF(S139&gt;=$H$6,"CUMPLE CON LA EXPERIENCIA REQUERIDA","NO CUMPLE CON LA EXPERIENCIA REQUERIDA"))</f>
        <v>CUMPLE CON LA EXPERIENCIA REQUERIDA</v>
      </c>
      <c r="C138" s="602"/>
      <c r="D138" s="602"/>
      <c r="E138" s="602"/>
      <c r="F138" s="602"/>
      <c r="G138" s="602"/>
      <c r="H138" s="602"/>
      <c r="I138" s="602"/>
      <c r="J138" s="602"/>
      <c r="K138" s="602"/>
      <c r="L138" s="602"/>
      <c r="M138" s="602"/>
      <c r="N138" s="602"/>
      <c r="O138" s="603"/>
      <c r="P138" s="607" t="s">
        <v>22</v>
      </c>
      <c r="Q138" s="608"/>
      <c r="R138" s="356"/>
      <c r="S138" s="7">
        <f>IF(T123="SI",SUM(S123:S137),0)</f>
        <v>2447.9299999999998</v>
      </c>
      <c r="T138" s="612" t="str">
        <f>IF(S139=" "," ",IF(S139&gt;=$H$6,"CUMPLE","NO CUMPLE"))</f>
        <v>CUMPLE</v>
      </c>
      <c r="W138" s="39"/>
      <c r="X138" s="39"/>
      <c r="Y138" s="39"/>
      <c r="Z138" s="39"/>
      <c r="AA138" s="39"/>
      <c r="AB138" s="39"/>
      <c r="AC138" s="39"/>
      <c r="AD138" s="6"/>
      <c r="AE138" s="6"/>
      <c r="AF138" s="6"/>
      <c r="AG138" s="6"/>
      <c r="AH138" s="6"/>
    </row>
    <row r="139" spans="1:34" s="6" customFormat="1" ht="61.5" customHeight="1">
      <c r="B139" s="604"/>
      <c r="C139" s="605"/>
      <c r="D139" s="605"/>
      <c r="E139" s="605"/>
      <c r="F139" s="605"/>
      <c r="G139" s="605"/>
      <c r="H139" s="605"/>
      <c r="I139" s="605"/>
      <c r="J139" s="605"/>
      <c r="K139" s="605"/>
      <c r="L139" s="605"/>
      <c r="M139" s="605"/>
      <c r="N139" s="605"/>
      <c r="O139" s="606"/>
      <c r="P139" s="607" t="s">
        <v>24</v>
      </c>
      <c r="Q139" s="608"/>
      <c r="R139" s="356"/>
      <c r="S139" s="71">
        <f>IFERROR((S138/$P$6)," ")</f>
        <v>2.5004392236976507</v>
      </c>
      <c r="T139" s="613"/>
      <c r="W139" s="39"/>
      <c r="X139" s="39"/>
      <c r="Y139" s="39"/>
      <c r="Z139" s="39"/>
      <c r="AA139" s="39"/>
      <c r="AB139" s="39"/>
      <c r="AC139" s="39"/>
    </row>
    <row r="140" spans="1:34" ht="30" customHeight="1">
      <c r="AA140" s="39"/>
      <c r="AB140" s="39"/>
      <c r="AC140" s="39"/>
      <c r="AD140" s="6"/>
      <c r="AE140" s="6"/>
      <c r="AF140" s="6"/>
      <c r="AG140" s="6"/>
      <c r="AH140" s="3"/>
    </row>
    <row r="141" spans="1:34" ht="30" customHeight="1">
      <c r="AA141" s="39"/>
      <c r="AB141" s="39"/>
      <c r="AC141" s="39"/>
      <c r="AD141" s="6"/>
      <c r="AE141" s="6"/>
      <c r="AF141" s="6"/>
      <c r="AG141" s="6"/>
      <c r="AH141" s="6"/>
    </row>
    <row r="142" spans="1:34" ht="36" hidden="1" customHeight="1">
      <c r="B142" s="92">
        <v>7</v>
      </c>
      <c r="C142" s="629" t="s">
        <v>76</v>
      </c>
      <c r="D142" s="630"/>
      <c r="E142" s="631"/>
      <c r="F142" s="632" t="str">
        <f>IFERROR(VLOOKUP(B142,LISTA_OFERENTES,2,FALSE)," ")</f>
        <v>O7</v>
      </c>
      <c r="G142" s="633"/>
      <c r="H142" s="633"/>
      <c r="I142" s="633"/>
      <c r="J142" s="633"/>
      <c r="K142" s="633"/>
      <c r="L142" s="633"/>
      <c r="M142" s="633"/>
      <c r="N142" s="633"/>
      <c r="O142" s="634"/>
      <c r="P142" s="635" t="s">
        <v>98</v>
      </c>
      <c r="Q142" s="636"/>
      <c r="R142" s="637"/>
      <c r="S142" s="2">
        <f>5-(INT(COUNTBLANK(C145:C159))-10)</f>
        <v>0</v>
      </c>
      <c r="T142" s="3"/>
      <c r="AA142" s="39"/>
      <c r="AB142" s="39"/>
      <c r="AC142" s="39"/>
      <c r="AD142" s="6"/>
      <c r="AE142" s="6"/>
      <c r="AF142" s="6"/>
      <c r="AG142" s="6"/>
    </row>
    <row r="143" spans="1:34" s="8" customFormat="1" ht="30" hidden="1" customHeight="1">
      <c r="B143" s="638" t="s">
        <v>45</v>
      </c>
      <c r="C143" s="640" t="s">
        <v>15</v>
      </c>
      <c r="D143" s="640" t="s">
        <v>16</v>
      </c>
      <c r="E143" s="640" t="s">
        <v>17</v>
      </c>
      <c r="F143" s="640" t="s">
        <v>18</v>
      </c>
      <c r="G143" s="640" t="s">
        <v>19</v>
      </c>
      <c r="H143" s="640" t="s">
        <v>20</v>
      </c>
      <c r="I143" s="640" t="s">
        <v>21</v>
      </c>
      <c r="J143" s="642" t="s">
        <v>52</v>
      </c>
      <c r="K143" s="643"/>
      <c r="L143" s="643"/>
      <c r="M143" s="644"/>
      <c r="N143" s="640" t="s">
        <v>77</v>
      </c>
      <c r="O143" s="640" t="s">
        <v>78</v>
      </c>
      <c r="P143" s="5" t="s">
        <v>79</v>
      </c>
      <c r="Q143" s="5"/>
      <c r="R143" s="640" t="s">
        <v>80</v>
      </c>
      <c r="S143" s="640" t="s">
        <v>81</v>
      </c>
      <c r="T143" s="640" t="str">
        <f>T11</f>
        <v>CUMPLE CON EL REQUIMIENTO DE LA UNSPSC 721015-721511-811418.</v>
      </c>
      <c r="U143" s="9"/>
      <c r="V143" s="9"/>
      <c r="W143" s="39"/>
      <c r="X143" s="39"/>
      <c r="Y143" s="39"/>
      <c r="Z143" s="39"/>
      <c r="AA143" s="39"/>
      <c r="AB143" s="39"/>
      <c r="AC143" s="39"/>
      <c r="AD143" s="6"/>
      <c r="AE143" s="6"/>
      <c r="AF143" s="6"/>
      <c r="AG143" s="6"/>
      <c r="AH143" s="25"/>
    </row>
    <row r="144" spans="1:34" s="8" customFormat="1" ht="113.25" hidden="1" customHeight="1">
      <c r="B144" s="639"/>
      <c r="C144" s="641"/>
      <c r="D144" s="641"/>
      <c r="E144" s="641"/>
      <c r="F144" s="641"/>
      <c r="G144" s="641"/>
      <c r="H144" s="641"/>
      <c r="I144" s="641"/>
      <c r="J144" s="645" t="s">
        <v>83</v>
      </c>
      <c r="K144" s="646"/>
      <c r="L144" s="646"/>
      <c r="M144" s="647"/>
      <c r="N144" s="641"/>
      <c r="O144" s="641"/>
      <c r="P144" s="4" t="s">
        <v>13</v>
      </c>
      <c r="Q144" s="4" t="s">
        <v>82</v>
      </c>
      <c r="R144" s="641"/>
      <c r="S144" s="641"/>
      <c r="T144" s="641"/>
      <c r="U144" s="9"/>
      <c r="V144" s="9"/>
      <c r="W144" s="39"/>
      <c r="X144" s="39"/>
      <c r="Y144" s="39"/>
      <c r="Z144" s="39"/>
      <c r="AA144" s="39"/>
      <c r="AB144" s="39"/>
      <c r="AC144" s="39"/>
      <c r="AD144" s="6"/>
      <c r="AE144" s="6"/>
      <c r="AF144" s="6"/>
      <c r="AG144" s="6"/>
      <c r="AH144" s="25"/>
    </row>
    <row r="145" spans="1:34" s="6" customFormat="1" ht="24.95" hidden="1" customHeight="1">
      <c r="A145" s="10"/>
      <c r="B145" s="577">
        <v>1</v>
      </c>
      <c r="C145" s="574"/>
      <c r="D145" s="574"/>
      <c r="E145" s="574"/>
      <c r="F145" s="574"/>
      <c r="G145" s="580"/>
      <c r="H145" s="583"/>
      <c r="I145" s="586"/>
      <c r="J145" s="266"/>
      <c r="K145" s="126">
        <f>+$K$13</f>
        <v>721015</v>
      </c>
      <c r="L145" s="266"/>
      <c r="M145" s="126">
        <f>+$M$13</f>
        <v>0</v>
      </c>
      <c r="N145" s="589"/>
      <c r="O145" s="589"/>
      <c r="P145" s="592"/>
      <c r="Q145" s="595"/>
      <c r="R145" s="595"/>
      <c r="S145" s="598">
        <f>IF(COUNTIF(J145:M147,"CUMPLE")&gt;=1,(G145*I145),0)* (IF(N145="PRESENTÓ CERTIFICADO",1,0))* (IF(O145="ACORDE A ITEM 5.2.1 (T.R.)",1,0) )* ( IF(OR(Q145="SIN OBSERVACIÓN", Q145="REQUERIMIENTOS SUBSANADOS"),1,0)) *(IF(OR(R145="NINGUNO", R145="CUMPLEN CON LO SOLICITADO"),1,0))</f>
        <v>0</v>
      </c>
      <c r="T145" s="626"/>
      <c r="W145" s="39"/>
      <c r="X145" s="39"/>
      <c r="Y145" s="39"/>
      <c r="Z145" s="39"/>
      <c r="AA145" s="39"/>
      <c r="AB145" s="39"/>
      <c r="AC145" s="39"/>
      <c r="AH145" s="8"/>
    </row>
    <row r="146" spans="1:34" s="6" customFormat="1" ht="24.95" hidden="1" customHeight="1">
      <c r="A146" s="10"/>
      <c r="B146" s="578"/>
      <c r="C146" s="575"/>
      <c r="D146" s="575"/>
      <c r="E146" s="575"/>
      <c r="F146" s="575"/>
      <c r="G146" s="581"/>
      <c r="H146" s="584"/>
      <c r="I146" s="587"/>
      <c r="J146" s="266"/>
      <c r="K146" s="126">
        <f>+$K$14</f>
        <v>721511</v>
      </c>
      <c r="L146" s="266"/>
      <c r="M146" s="126">
        <f>+$M$14</f>
        <v>0</v>
      </c>
      <c r="N146" s="590"/>
      <c r="O146" s="590"/>
      <c r="P146" s="593"/>
      <c r="Q146" s="596"/>
      <c r="R146" s="596"/>
      <c r="S146" s="599"/>
      <c r="T146" s="627"/>
      <c r="W146" s="39"/>
      <c r="X146" s="39"/>
      <c r="Y146" s="39"/>
      <c r="Z146" s="39"/>
      <c r="AA146" s="39"/>
      <c r="AB146" s="39"/>
      <c r="AC146" s="39"/>
      <c r="AH146" s="8"/>
    </row>
    <row r="147" spans="1:34" s="6" customFormat="1" ht="24.95" hidden="1" customHeight="1">
      <c r="A147" s="10"/>
      <c r="B147" s="579"/>
      <c r="C147" s="576"/>
      <c r="D147" s="576"/>
      <c r="E147" s="576"/>
      <c r="F147" s="576"/>
      <c r="G147" s="582"/>
      <c r="H147" s="585"/>
      <c r="I147" s="588"/>
      <c r="J147" s="266"/>
      <c r="K147" s="126">
        <f>+$K$15</f>
        <v>811418</v>
      </c>
      <c r="L147" s="266"/>
      <c r="M147" s="126"/>
      <c r="N147" s="591"/>
      <c r="O147" s="591"/>
      <c r="P147" s="594"/>
      <c r="Q147" s="597"/>
      <c r="R147" s="597"/>
      <c r="S147" s="600"/>
      <c r="T147" s="627"/>
      <c r="W147" s="39"/>
      <c r="X147" s="39"/>
      <c r="Y147" s="39"/>
      <c r="Z147" s="39"/>
      <c r="AA147" s="39"/>
      <c r="AB147" s="39"/>
      <c r="AC147" s="39"/>
    </row>
    <row r="148" spans="1:34" s="6" customFormat="1" ht="24.95" hidden="1" customHeight="1">
      <c r="A148" s="10"/>
      <c r="B148" s="577">
        <v>2</v>
      </c>
      <c r="C148" s="609"/>
      <c r="D148" s="609"/>
      <c r="E148" s="609"/>
      <c r="F148" s="609"/>
      <c r="G148" s="614"/>
      <c r="H148" s="583"/>
      <c r="I148" s="586"/>
      <c r="J148" s="266"/>
      <c r="K148" s="126">
        <f>+$K$13</f>
        <v>721015</v>
      </c>
      <c r="L148" s="266"/>
      <c r="M148" s="126">
        <f>+$M$13</f>
        <v>0</v>
      </c>
      <c r="N148" s="589"/>
      <c r="O148" s="589"/>
      <c r="P148" s="592"/>
      <c r="Q148" s="595"/>
      <c r="R148" s="595"/>
      <c r="S148" s="598">
        <f>IF(COUNTIF(J148:M150,"CUMPLE")&gt;=1,(G148*I148),0)* (IF(N148="PRESENTÓ CERTIFICADO",1,0))* (IF(O148="ACORDE A ITEM 5.2.1 (T.R.)",1,0) )* ( IF(OR(Q148="SIN OBSERVACIÓN", Q148="REQUERIMIENTOS SUBSANADOS"),1,0)) *(IF(OR(R148="NINGUNO", R148="CUMPLEN CON LO SOLICITADO"),1,0))</f>
        <v>0</v>
      </c>
      <c r="T148" s="627"/>
      <c r="W148" s="39"/>
      <c r="X148" s="39"/>
      <c r="Y148" s="39"/>
      <c r="Z148" s="39"/>
      <c r="AA148" s="39"/>
      <c r="AB148" s="39"/>
      <c r="AC148" s="39"/>
    </row>
    <row r="149" spans="1:34" s="6" customFormat="1" ht="24.95" hidden="1" customHeight="1">
      <c r="A149" s="10"/>
      <c r="B149" s="578"/>
      <c r="C149" s="610"/>
      <c r="D149" s="610"/>
      <c r="E149" s="610"/>
      <c r="F149" s="610"/>
      <c r="G149" s="615"/>
      <c r="H149" s="584"/>
      <c r="I149" s="587"/>
      <c r="J149" s="266"/>
      <c r="K149" s="126">
        <f>+$K$14</f>
        <v>721511</v>
      </c>
      <c r="L149" s="266"/>
      <c r="M149" s="126">
        <f>+$M$14</f>
        <v>0</v>
      </c>
      <c r="N149" s="590"/>
      <c r="O149" s="590"/>
      <c r="P149" s="593"/>
      <c r="Q149" s="596"/>
      <c r="R149" s="596"/>
      <c r="S149" s="599"/>
      <c r="T149" s="627"/>
      <c r="W149" s="39"/>
      <c r="X149" s="39"/>
      <c r="Y149" s="39"/>
      <c r="Z149" s="39"/>
      <c r="AA149" s="39"/>
      <c r="AB149" s="39"/>
      <c r="AC149" s="39"/>
    </row>
    <row r="150" spans="1:34" s="6" customFormat="1" ht="24.95" hidden="1" customHeight="1">
      <c r="A150" s="10"/>
      <c r="B150" s="579"/>
      <c r="C150" s="611"/>
      <c r="D150" s="611"/>
      <c r="E150" s="611"/>
      <c r="F150" s="611"/>
      <c r="G150" s="616"/>
      <c r="H150" s="585"/>
      <c r="I150" s="588"/>
      <c r="J150" s="266"/>
      <c r="K150" s="126">
        <f>+$K$15</f>
        <v>811418</v>
      </c>
      <c r="L150" s="266"/>
      <c r="M150" s="126"/>
      <c r="N150" s="591"/>
      <c r="O150" s="591"/>
      <c r="P150" s="594"/>
      <c r="Q150" s="597"/>
      <c r="R150" s="597"/>
      <c r="S150" s="600"/>
      <c r="T150" s="627"/>
      <c r="W150" s="39"/>
      <c r="X150" s="39"/>
      <c r="Y150" s="39"/>
      <c r="Z150" s="39"/>
    </row>
    <row r="151" spans="1:34" s="6" customFormat="1" ht="24.95" hidden="1" customHeight="1">
      <c r="A151" s="10"/>
      <c r="B151" s="577">
        <v>3</v>
      </c>
      <c r="C151" s="574"/>
      <c r="D151" s="574"/>
      <c r="E151" s="574"/>
      <c r="F151" s="574"/>
      <c r="G151" s="580"/>
      <c r="H151" s="583"/>
      <c r="I151" s="586"/>
      <c r="J151" s="266"/>
      <c r="K151" s="126">
        <f>+$K$13</f>
        <v>721015</v>
      </c>
      <c r="L151" s="266"/>
      <c r="M151" s="126">
        <f>+$M$13</f>
        <v>0</v>
      </c>
      <c r="N151" s="589"/>
      <c r="O151" s="589"/>
      <c r="P151" s="592"/>
      <c r="Q151" s="595"/>
      <c r="R151" s="595"/>
      <c r="S151" s="598">
        <f>IF(COUNTIF(J151:M153,"CUMPLE")&gt;=1,(G151*I151),0)* (IF(N151="PRESENTÓ CERTIFICADO",1,0))* (IF(O151="ACORDE A ITEM 5.2.1 (T.R.)",1,0) )* ( IF(OR(Q151="SIN OBSERVACIÓN", Q151="REQUERIMIENTOS SUBSANADOS"),1,0)) *(IF(OR(R151="NINGUNO", R151="CUMPLEN CON LO SOLICITADO"),1,0))</f>
        <v>0</v>
      </c>
      <c r="T151" s="627"/>
      <c r="W151" s="39"/>
      <c r="X151" s="39"/>
      <c r="Y151" s="39"/>
      <c r="Z151" s="39"/>
      <c r="AA151" s="3"/>
      <c r="AB151" s="3"/>
      <c r="AC151" s="3"/>
      <c r="AD151" s="3"/>
      <c r="AE151" s="3"/>
      <c r="AF151" s="3"/>
      <c r="AG151" s="3"/>
    </row>
    <row r="152" spans="1:34" s="6" customFormat="1" ht="24.95" hidden="1" customHeight="1">
      <c r="A152" s="10"/>
      <c r="B152" s="578"/>
      <c r="C152" s="575"/>
      <c r="D152" s="575"/>
      <c r="E152" s="575"/>
      <c r="F152" s="575"/>
      <c r="G152" s="581"/>
      <c r="H152" s="584"/>
      <c r="I152" s="587"/>
      <c r="J152" s="266"/>
      <c r="K152" s="126">
        <f>+$K$14</f>
        <v>721511</v>
      </c>
      <c r="L152" s="266"/>
      <c r="M152" s="126">
        <f>+$M$14</f>
        <v>0</v>
      </c>
      <c r="N152" s="590"/>
      <c r="O152" s="590"/>
      <c r="P152" s="593"/>
      <c r="Q152" s="596"/>
      <c r="R152" s="596"/>
      <c r="S152" s="599"/>
      <c r="T152" s="627"/>
      <c r="W152" s="39"/>
      <c r="X152" s="39"/>
      <c r="Y152" s="39"/>
      <c r="Z152" s="39"/>
    </row>
    <row r="153" spans="1:34" s="6" customFormat="1" ht="24.95" hidden="1" customHeight="1">
      <c r="A153" s="10"/>
      <c r="B153" s="579"/>
      <c r="C153" s="576"/>
      <c r="D153" s="576"/>
      <c r="E153" s="576"/>
      <c r="F153" s="576"/>
      <c r="G153" s="582"/>
      <c r="H153" s="585"/>
      <c r="I153" s="588"/>
      <c r="J153" s="266"/>
      <c r="K153" s="126">
        <f>+$K$15</f>
        <v>811418</v>
      </c>
      <c r="L153" s="266"/>
      <c r="M153" s="126"/>
      <c r="N153" s="591"/>
      <c r="O153" s="591"/>
      <c r="P153" s="594"/>
      <c r="Q153" s="597"/>
      <c r="R153" s="597"/>
      <c r="S153" s="600"/>
      <c r="T153" s="627"/>
      <c r="W153" s="39"/>
      <c r="X153" s="39"/>
      <c r="Y153" s="39"/>
      <c r="Z153" s="39"/>
      <c r="AA153" s="25"/>
      <c r="AB153" s="25"/>
      <c r="AC153" s="25"/>
      <c r="AD153" s="25"/>
      <c r="AE153" s="25"/>
      <c r="AF153" s="25"/>
      <c r="AG153" s="25"/>
    </row>
    <row r="154" spans="1:34" s="6" customFormat="1" ht="24.95" hidden="1" customHeight="1">
      <c r="A154" s="10"/>
      <c r="B154" s="577">
        <v>4</v>
      </c>
      <c r="C154" s="609"/>
      <c r="D154" s="609"/>
      <c r="E154" s="609"/>
      <c r="F154" s="574"/>
      <c r="G154" s="614"/>
      <c r="H154" s="583"/>
      <c r="I154" s="586"/>
      <c r="J154" s="266"/>
      <c r="K154" s="126">
        <f>+$K$13</f>
        <v>721015</v>
      </c>
      <c r="L154" s="266"/>
      <c r="M154" s="126">
        <f>+$M$13</f>
        <v>0</v>
      </c>
      <c r="N154" s="589"/>
      <c r="O154" s="589"/>
      <c r="P154" s="592"/>
      <c r="Q154" s="595"/>
      <c r="R154" s="595"/>
      <c r="S154" s="598">
        <f>IF(COUNTIF(J154:M156,"CUMPLE")&gt;=1,(G154*I154),0)* (IF(N154="PRESENTÓ CERTIFICADO",1,0))* (IF(O154="ACORDE A ITEM 5.2.1 (T.R.)",1,0) )* ( IF(OR(Q154="SIN OBSERVACIÓN", Q154="REQUERIMIENTOS SUBSANADOS"),1,0)) *(IF(OR(R154="NINGUNO", R154="CUMPLEN CON LO SOLICITADO"),1,0))</f>
        <v>0</v>
      </c>
      <c r="T154" s="627"/>
      <c r="W154" s="39"/>
      <c r="X154" s="39"/>
      <c r="Y154" s="39"/>
      <c r="Z154" s="39"/>
      <c r="AA154" s="25"/>
      <c r="AB154" s="25"/>
      <c r="AC154" s="25"/>
      <c r="AD154" s="25"/>
      <c r="AE154" s="25"/>
      <c r="AF154" s="25"/>
      <c r="AG154" s="25"/>
    </row>
    <row r="155" spans="1:34" s="6" customFormat="1" ht="24.95" hidden="1" customHeight="1">
      <c r="A155" s="10"/>
      <c r="B155" s="578"/>
      <c r="C155" s="610"/>
      <c r="D155" s="610"/>
      <c r="E155" s="610"/>
      <c r="F155" s="575"/>
      <c r="G155" s="615"/>
      <c r="H155" s="584"/>
      <c r="I155" s="587"/>
      <c r="J155" s="266"/>
      <c r="K155" s="126">
        <f>+$K$14</f>
        <v>721511</v>
      </c>
      <c r="L155" s="266"/>
      <c r="M155" s="126">
        <f>+$M$14</f>
        <v>0</v>
      </c>
      <c r="N155" s="590"/>
      <c r="O155" s="590"/>
      <c r="P155" s="593"/>
      <c r="Q155" s="596"/>
      <c r="R155" s="596"/>
      <c r="S155" s="599"/>
      <c r="T155" s="627"/>
      <c r="W155" s="39"/>
      <c r="X155" s="39"/>
      <c r="Y155" s="39"/>
      <c r="Z155" s="39"/>
      <c r="AA155" s="25"/>
      <c r="AB155" s="25"/>
      <c r="AC155" s="25"/>
      <c r="AD155" s="25"/>
      <c r="AE155" s="25"/>
      <c r="AF155" s="25"/>
      <c r="AG155" s="25"/>
    </row>
    <row r="156" spans="1:34" s="6" customFormat="1" ht="24.95" hidden="1" customHeight="1">
      <c r="A156" s="10"/>
      <c r="B156" s="579"/>
      <c r="C156" s="611"/>
      <c r="D156" s="611"/>
      <c r="E156" s="611"/>
      <c r="F156" s="576"/>
      <c r="G156" s="616"/>
      <c r="H156" s="585"/>
      <c r="I156" s="588"/>
      <c r="J156" s="266"/>
      <c r="K156" s="126">
        <f>+$K$15</f>
        <v>811418</v>
      </c>
      <c r="L156" s="266"/>
      <c r="M156" s="126"/>
      <c r="N156" s="591"/>
      <c r="O156" s="591"/>
      <c r="P156" s="594"/>
      <c r="Q156" s="597"/>
      <c r="R156" s="597"/>
      <c r="S156" s="600"/>
      <c r="T156" s="627"/>
      <c r="W156" s="39"/>
      <c r="X156" s="39"/>
      <c r="Y156" s="39"/>
      <c r="Z156" s="39"/>
      <c r="AA156" s="39"/>
      <c r="AB156" s="39"/>
      <c r="AC156" s="39"/>
      <c r="AD156" s="8"/>
      <c r="AE156" s="8"/>
      <c r="AF156" s="8"/>
      <c r="AG156" s="8"/>
    </row>
    <row r="157" spans="1:34" s="6" customFormat="1" ht="24.95" hidden="1" customHeight="1">
      <c r="A157" s="10"/>
      <c r="B157" s="577">
        <v>5</v>
      </c>
      <c r="C157" s="574"/>
      <c r="D157" s="574"/>
      <c r="E157" s="574"/>
      <c r="F157" s="574"/>
      <c r="G157" s="580"/>
      <c r="H157" s="583"/>
      <c r="I157" s="586"/>
      <c r="J157" s="266"/>
      <c r="K157" s="126">
        <f>+$K$13</f>
        <v>721015</v>
      </c>
      <c r="L157" s="266"/>
      <c r="M157" s="126">
        <f>+$M$13</f>
        <v>0</v>
      </c>
      <c r="N157" s="589"/>
      <c r="O157" s="589"/>
      <c r="P157" s="592"/>
      <c r="Q157" s="595"/>
      <c r="R157" s="595"/>
      <c r="S157" s="598">
        <f>IF(COUNTIF(J157:M159,"CUMPLE")&gt;=1,(G157*I157),0)* (IF(N157="PRESENTÓ CERTIFICADO",1,0))* (IF(O157="ACORDE A ITEM 5.2.1 (T.R.)",1,0) )* ( IF(OR(Q157="SIN OBSERVACIÓN", Q157="REQUERIMIENTOS SUBSANADOS"),1,0)) *(IF(OR(R157="NINGUNO", R157="CUMPLEN CON LO SOLICITADO"),1,0))</f>
        <v>0</v>
      </c>
      <c r="T157" s="627"/>
      <c r="W157" s="39"/>
      <c r="X157" s="39"/>
      <c r="Y157" s="39"/>
      <c r="Z157" s="39"/>
      <c r="AA157" s="39"/>
      <c r="AB157" s="39"/>
      <c r="AC157" s="39"/>
      <c r="AD157" s="8"/>
      <c r="AE157" s="8"/>
      <c r="AF157" s="8"/>
      <c r="AG157" s="8"/>
    </row>
    <row r="158" spans="1:34" s="6" customFormat="1" ht="24.95" hidden="1" customHeight="1">
      <c r="A158" s="10"/>
      <c r="B158" s="578"/>
      <c r="C158" s="575"/>
      <c r="D158" s="575"/>
      <c r="E158" s="575"/>
      <c r="F158" s="575"/>
      <c r="G158" s="581"/>
      <c r="H158" s="584"/>
      <c r="I158" s="587"/>
      <c r="J158" s="266"/>
      <c r="K158" s="126">
        <f>+$K$14</f>
        <v>721511</v>
      </c>
      <c r="L158" s="266"/>
      <c r="M158" s="126">
        <f>+$M$14</f>
        <v>0</v>
      </c>
      <c r="N158" s="590"/>
      <c r="O158" s="590"/>
      <c r="P158" s="593"/>
      <c r="Q158" s="596"/>
      <c r="R158" s="596"/>
      <c r="S158" s="599"/>
      <c r="T158" s="627"/>
      <c r="W158" s="39"/>
      <c r="X158" s="39"/>
      <c r="Y158" s="39"/>
      <c r="Z158" s="39"/>
      <c r="AA158" s="39"/>
      <c r="AB158" s="39"/>
      <c r="AC158" s="39"/>
    </row>
    <row r="159" spans="1:34" s="6" customFormat="1" ht="24.95" hidden="1" customHeight="1">
      <c r="A159" s="10"/>
      <c r="B159" s="579"/>
      <c r="C159" s="576"/>
      <c r="D159" s="576"/>
      <c r="E159" s="576"/>
      <c r="F159" s="576"/>
      <c r="G159" s="582"/>
      <c r="H159" s="585"/>
      <c r="I159" s="588"/>
      <c r="J159" s="266"/>
      <c r="K159" s="126">
        <f>+$K$15</f>
        <v>811418</v>
      </c>
      <c r="L159" s="266"/>
      <c r="M159" s="126"/>
      <c r="N159" s="591"/>
      <c r="O159" s="591"/>
      <c r="P159" s="594"/>
      <c r="Q159" s="597"/>
      <c r="R159" s="597"/>
      <c r="S159" s="600"/>
      <c r="T159" s="628"/>
      <c r="W159" s="39"/>
      <c r="X159" s="39"/>
      <c r="Y159" s="39"/>
      <c r="Z159" s="39"/>
      <c r="AA159" s="39"/>
      <c r="AB159" s="39"/>
      <c r="AC159" s="39"/>
    </row>
    <row r="160" spans="1:34" s="3" customFormat="1" ht="24.95" hidden="1" customHeight="1">
      <c r="B160" s="601" t="str">
        <f>IF(S161=" "," ",IF(S161&gt;=$H$6,"CUMPLE CON LA EXPERIENCIA REQUERIDA","NO CUMPLE CON LA EXPERIENCIA REQUERIDA"))</f>
        <v>NO CUMPLE CON LA EXPERIENCIA REQUERIDA</v>
      </c>
      <c r="C160" s="602"/>
      <c r="D160" s="602"/>
      <c r="E160" s="602"/>
      <c r="F160" s="602"/>
      <c r="G160" s="602"/>
      <c r="H160" s="602"/>
      <c r="I160" s="602"/>
      <c r="J160" s="602"/>
      <c r="K160" s="602"/>
      <c r="L160" s="602"/>
      <c r="M160" s="602"/>
      <c r="N160" s="602"/>
      <c r="O160" s="603"/>
      <c r="P160" s="607" t="s">
        <v>22</v>
      </c>
      <c r="Q160" s="608"/>
      <c r="R160" s="356"/>
      <c r="S160" s="7">
        <f>IF(T145="SI",SUM(S145:S159),0)</f>
        <v>0</v>
      </c>
      <c r="T160" s="612" t="str">
        <f>IF(S161=" "," ",IF(S161&gt;=$H$6,"CUMPLE","NO CUMPLE"))</f>
        <v>NO CUMPLE</v>
      </c>
      <c r="W160" s="39"/>
      <c r="X160" s="39"/>
      <c r="Y160" s="39"/>
      <c r="Z160" s="39"/>
      <c r="AA160" s="39"/>
      <c r="AB160" s="39"/>
      <c r="AC160" s="39"/>
      <c r="AD160" s="6"/>
      <c r="AE160" s="6"/>
      <c r="AF160" s="6"/>
      <c r="AG160" s="6"/>
      <c r="AH160" s="6"/>
    </row>
    <row r="161" spans="1:34" s="6" customFormat="1" ht="41.25" hidden="1" customHeight="1">
      <c r="B161" s="604"/>
      <c r="C161" s="605"/>
      <c r="D161" s="605"/>
      <c r="E161" s="605"/>
      <c r="F161" s="605"/>
      <c r="G161" s="605"/>
      <c r="H161" s="605"/>
      <c r="I161" s="605"/>
      <c r="J161" s="605"/>
      <c r="K161" s="605"/>
      <c r="L161" s="605"/>
      <c r="M161" s="605"/>
      <c r="N161" s="605"/>
      <c r="O161" s="606"/>
      <c r="P161" s="607" t="s">
        <v>24</v>
      </c>
      <c r="Q161" s="608"/>
      <c r="R161" s="356"/>
      <c r="S161" s="71">
        <f>IFERROR((S160/$P$6)," ")</f>
        <v>0</v>
      </c>
      <c r="T161" s="613"/>
      <c r="W161" s="39"/>
      <c r="X161" s="39"/>
      <c r="Y161" s="39"/>
      <c r="Z161" s="39"/>
      <c r="AA161" s="39"/>
      <c r="AB161" s="39"/>
      <c r="AC161" s="39"/>
    </row>
    <row r="162" spans="1:34" ht="30" hidden="1" customHeight="1">
      <c r="AA162" s="39"/>
      <c r="AB162" s="39"/>
      <c r="AC162" s="39"/>
      <c r="AD162" s="6"/>
      <c r="AE162" s="6"/>
      <c r="AF162" s="6"/>
      <c r="AG162" s="6"/>
      <c r="AH162" s="3"/>
    </row>
    <row r="163" spans="1:34" ht="30" hidden="1" customHeight="1">
      <c r="AA163" s="39"/>
      <c r="AB163" s="39"/>
      <c r="AC163" s="39"/>
      <c r="AD163" s="6"/>
      <c r="AE163" s="6"/>
      <c r="AF163" s="6"/>
      <c r="AG163" s="6"/>
      <c r="AH163" s="6"/>
    </row>
    <row r="164" spans="1:34" ht="36" hidden="1" customHeight="1">
      <c r="B164" s="92">
        <v>8</v>
      </c>
      <c r="C164" s="629" t="s">
        <v>76</v>
      </c>
      <c r="D164" s="630"/>
      <c r="E164" s="631"/>
      <c r="F164" s="632" t="str">
        <f>IFERROR(VLOOKUP(B164,LISTA_OFERENTES,2,FALSE)," ")</f>
        <v>O8</v>
      </c>
      <c r="G164" s="633"/>
      <c r="H164" s="633"/>
      <c r="I164" s="633"/>
      <c r="J164" s="633"/>
      <c r="K164" s="633"/>
      <c r="L164" s="633"/>
      <c r="M164" s="633"/>
      <c r="N164" s="633"/>
      <c r="O164" s="634"/>
      <c r="P164" s="635" t="s">
        <v>98</v>
      </c>
      <c r="Q164" s="636"/>
      <c r="R164" s="637"/>
      <c r="S164" s="2">
        <f>5-(INT(COUNTBLANK(C167:C181))-10)</f>
        <v>0</v>
      </c>
      <c r="T164" s="3"/>
      <c r="AA164" s="39"/>
      <c r="AB164" s="39"/>
      <c r="AC164" s="39"/>
      <c r="AD164" s="6"/>
      <c r="AE164" s="6"/>
      <c r="AF164" s="6"/>
      <c r="AG164" s="6"/>
    </row>
    <row r="165" spans="1:34" s="8" customFormat="1" ht="30" hidden="1" customHeight="1">
      <c r="B165" s="638" t="s">
        <v>45</v>
      </c>
      <c r="C165" s="640" t="s">
        <v>15</v>
      </c>
      <c r="D165" s="640" t="s">
        <v>16</v>
      </c>
      <c r="E165" s="640" t="s">
        <v>17</v>
      </c>
      <c r="F165" s="640" t="s">
        <v>18</v>
      </c>
      <c r="G165" s="640" t="s">
        <v>19</v>
      </c>
      <c r="H165" s="640" t="s">
        <v>20</v>
      </c>
      <c r="I165" s="640" t="s">
        <v>21</v>
      </c>
      <c r="J165" s="642" t="s">
        <v>52</v>
      </c>
      <c r="K165" s="643"/>
      <c r="L165" s="643"/>
      <c r="M165" s="644"/>
      <c r="N165" s="640" t="s">
        <v>77</v>
      </c>
      <c r="O165" s="640" t="s">
        <v>78</v>
      </c>
      <c r="P165" s="5" t="s">
        <v>79</v>
      </c>
      <c r="Q165" s="5"/>
      <c r="R165" s="640" t="s">
        <v>80</v>
      </c>
      <c r="S165" s="640" t="s">
        <v>81</v>
      </c>
      <c r="T165" s="640" t="str">
        <f>T11</f>
        <v>CUMPLE CON EL REQUIMIENTO DE LA UNSPSC 721015-721511-811418.</v>
      </c>
      <c r="U165" s="9"/>
      <c r="V165" s="9"/>
      <c r="W165" s="39"/>
      <c r="X165" s="39"/>
      <c r="Y165" s="39"/>
      <c r="Z165" s="39"/>
      <c r="AA165" s="39"/>
      <c r="AB165" s="39"/>
      <c r="AC165" s="39"/>
      <c r="AD165" s="6"/>
      <c r="AE165" s="6"/>
      <c r="AF165" s="6"/>
      <c r="AG165" s="6"/>
      <c r="AH165" s="25"/>
    </row>
    <row r="166" spans="1:34" s="8" customFormat="1" ht="83.25" hidden="1" customHeight="1">
      <c r="B166" s="639"/>
      <c r="C166" s="641"/>
      <c r="D166" s="641"/>
      <c r="E166" s="641"/>
      <c r="F166" s="641"/>
      <c r="G166" s="641"/>
      <c r="H166" s="641"/>
      <c r="I166" s="641"/>
      <c r="J166" s="645" t="s">
        <v>83</v>
      </c>
      <c r="K166" s="646"/>
      <c r="L166" s="646"/>
      <c r="M166" s="647"/>
      <c r="N166" s="641"/>
      <c r="O166" s="641"/>
      <c r="P166" s="4" t="s">
        <v>13</v>
      </c>
      <c r="Q166" s="4" t="s">
        <v>82</v>
      </c>
      <c r="R166" s="641"/>
      <c r="S166" s="641"/>
      <c r="T166" s="641"/>
      <c r="U166" s="9"/>
      <c r="V166" s="9"/>
      <c r="W166" s="39"/>
      <c r="X166" s="39"/>
      <c r="Y166" s="39"/>
      <c r="Z166" s="39"/>
      <c r="AA166" s="39"/>
      <c r="AB166" s="39"/>
      <c r="AC166" s="39"/>
      <c r="AD166" s="6"/>
      <c r="AE166" s="6"/>
      <c r="AF166" s="6"/>
      <c r="AG166" s="6"/>
      <c r="AH166" s="25"/>
    </row>
    <row r="167" spans="1:34" s="6" customFormat="1" ht="24.95" hidden="1" customHeight="1">
      <c r="A167" s="10"/>
      <c r="B167" s="577">
        <v>1</v>
      </c>
      <c r="C167" s="574"/>
      <c r="D167" s="574"/>
      <c r="E167" s="574"/>
      <c r="F167" s="574"/>
      <c r="G167" s="580"/>
      <c r="H167" s="583"/>
      <c r="I167" s="586"/>
      <c r="J167" s="266"/>
      <c r="K167" s="126">
        <f>+$K$13</f>
        <v>721015</v>
      </c>
      <c r="L167" s="266"/>
      <c r="M167" s="126">
        <f>+$M$13</f>
        <v>0</v>
      </c>
      <c r="N167" s="589"/>
      <c r="O167" s="589"/>
      <c r="P167" s="592"/>
      <c r="Q167" s="595"/>
      <c r="R167" s="595"/>
      <c r="S167" s="598">
        <f>IF(COUNTIF(J167:M169,"CUMPLE")&gt;=1,(G167*I167),0)* (IF(N167="PRESENTÓ CERTIFICADO",1,0))* (IF(O167="ACORDE A ITEM 5.2.1 (T.R.)",1,0) )* ( IF(OR(Q167="SIN OBSERVACIÓN", Q167="REQUERIMIENTOS SUBSANADOS"),1,0)) *(IF(OR(R167="NINGUNO", R167="CUMPLEN CON LO SOLICITADO"),1,0))</f>
        <v>0</v>
      </c>
      <c r="T167" s="626"/>
      <c r="W167" s="39"/>
      <c r="X167" s="39"/>
      <c r="Y167" s="39"/>
      <c r="Z167" s="39"/>
      <c r="AA167" s="39"/>
      <c r="AB167" s="39"/>
      <c r="AC167" s="39"/>
      <c r="AH167" s="8"/>
    </row>
    <row r="168" spans="1:34" s="6" customFormat="1" ht="24.95" hidden="1" customHeight="1">
      <c r="A168" s="10"/>
      <c r="B168" s="578"/>
      <c r="C168" s="575"/>
      <c r="D168" s="575"/>
      <c r="E168" s="575"/>
      <c r="F168" s="575"/>
      <c r="G168" s="581"/>
      <c r="H168" s="584"/>
      <c r="I168" s="587"/>
      <c r="J168" s="266"/>
      <c r="K168" s="126">
        <f>+$K$14</f>
        <v>721511</v>
      </c>
      <c r="L168" s="266"/>
      <c r="M168" s="126">
        <f>+$M$14</f>
        <v>0</v>
      </c>
      <c r="N168" s="590"/>
      <c r="O168" s="590"/>
      <c r="P168" s="593"/>
      <c r="Q168" s="596"/>
      <c r="R168" s="596"/>
      <c r="S168" s="599"/>
      <c r="T168" s="627"/>
      <c r="W168" s="39"/>
      <c r="X168" s="39"/>
      <c r="Y168" s="39"/>
      <c r="Z168" s="39"/>
      <c r="AA168" s="39"/>
      <c r="AB168" s="39"/>
      <c r="AC168" s="39"/>
      <c r="AH168" s="8"/>
    </row>
    <row r="169" spans="1:34" s="6" customFormat="1" ht="26.25" hidden="1" customHeight="1">
      <c r="A169" s="10"/>
      <c r="B169" s="579"/>
      <c r="C169" s="576"/>
      <c r="D169" s="576"/>
      <c r="E169" s="576"/>
      <c r="F169" s="576"/>
      <c r="G169" s="582"/>
      <c r="H169" s="585"/>
      <c r="I169" s="588"/>
      <c r="J169" s="266"/>
      <c r="K169" s="126">
        <f>+$K$15</f>
        <v>811418</v>
      </c>
      <c r="L169" s="266"/>
      <c r="M169" s="126"/>
      <c r="N169" s="591"/>
      <c r="O169" s="591"/>
      <c r="P169" s="594"/>
      <c r="Q169" s="597"/>
      <c r="R169" s="597"/>
      <c r="S169" s="600"/>
      <c r="T169" s="627"/>
      <c r="W169" s="39"/>
      <c r="X169" s="39"/>
      <c r="Y169" s="39"/>
      <c r="Z169" s="39"/>
      <c r="AA169" s="39"/>
      <c r="AB169" s="39"/>
      <c r="AC169" s="39"/>
    </row>
    <row r="170" spans="1:34" s="6" customFormat="1" ht="26.25" hidden="1" customHeight="1">
      <c r="A170" s="10"/>
      <c r="B170" s="577">
        <v>2</v>
      </c>
      <c r="C170" s="609"/>
      <c r="D170" s="609"/>
      <c r="E170" s="609"/>
      <c r="F170" s="609"/>
      <c r="G170" s="614"/>
      <c r="H170" s="583"/>
      <c r="I170" s="586"/>
      <c r="J170" s="266"/>
      <c r="K170" s="126">
        <f>+$K$13</f>
        <v>721015</v>
      </c>
      <c r="L170" s="266"/>
      <c r="M170" s="126">
        <f>+$M$13</f>
        <v>0</v>
      </c>
      <c r="N170" s="589"/>
      <c r="O170" s="589"/>
      <c r="P170" s="592"/>
      <c r="Q170" s="595"/>
      <c r="R170" s="595"/>
      <c r="S170" s="598">
        <f>IF(COUNTIF(J170:M172,"CUMPLE")&gt;=1,(G170*I170),0)* (IF(N170="PRESENTÓ CERTIFICADO",1,0))* (IF(O170="ACORDE A ITEM 5.2.1 (T.R.)",1,0) )* ( IF(OR(Q170="SIN OBSERVACIÓN", Q170="REQUERIMIENTOS SUBSANADOS"),1,0)) *(IF(OR(R170="NINGUNO", R170="CUMPLEN CON LO SOLICITADO"),1,0))</f>
        <v>0</v>
      </c>
      <c r="T170" s="627"/>
      <c r="W170" s="39"/>
      <c r="X170" s="39"/>
      <c r="Y170" s="39"/>
      <c r="Z170" s="39"/>
      <c r="AA170" s="39"/>
      <c r="AB170" s="39"/>
      <c r="AC170" s="39"/>
    </row>
    <row r="171" spans="1:34" s="6" customFormat="1" ht="24.95" hidden="1" customHeight="1">
      <c r="A171" s="10"/>
      <c r="B171" s="578"/>
      <c r="C171" s="610"/>
      <c r="D171" s="610"/>
      <c r="E171" s="610"/>
      <c r="F171" s="610"/>
      <c r="G171" s="615"/>
      <c r="H171" s="584"/>
      <c r="I171" s="587"/>
      <c r="J171" s="266"/>
      <c r="K171" s="126">
        <f>+$K$14</f>
        <v>721511</v>
      </c>
      <c r="L171" s="266"/>
      <c r="M171" s="126">
        <f>+$M$14</f>
        <v>0</v>
      </c>
      <c r="N171" s="590"/>
      <c r="O171" s="590"/>
      <c r="P171" s="593"/>
      <c r="Q171" s="596"/>
      <c r="R171" s="596"/>
      <c r="S171" s="599"/>
      <c r="T171" s="627"/>
      <c r="W171" s="39"/>
      <c r="X171" s="39"/>
      <c r="Y171" s="39"/>
      <c r="Z171" s="39"/>
      <c r="AA171" s="39"/>
      <c r="AB171" s="39"/>
      <c r="AC171" s="39"/>
    </row>
    <row r="172" spans="1:34" s="6" customFormat="1" ht="23.25" hidden="1" customHeight="1">
      <c r="A172" s="10"/>
      <c r="B172" s="579"/>
      <c r="C172" s="611"/>
      <c r="D172" s="611"/>
      <c r="E172" s="611"/>
      <c r="F172" s="611"/>
      <c r="G172" s="616"/>
      <c r="H172" s="585"/>
      <c r="I172" s="588"/>
      <c r="J172" s="266"/>
      <c r="K172" s="126">
        <f>+$K$15</f>
        <v>811418</v>
      </c>
      <c r="L172" s="266"/>
      <c r="M172" s="126"/>
      <c r="N172" s="591"/>
      <c r="O172" s="591"/>
      <c r="P172" s="594"/>
      <c r="Q172" s="597"/>
      <c r="R172" s="597"/>
      <c r="S172" s="600"/>
      <c r="T172" s="627"/>
      <c r="W172" s="39"/>
      <c r="X172" s="39"/>
      <c r="Y172" s="39"/>
      <c r="Z172" s="39"/>
    </row>
    <row r="173" spans="1:34" s="6" customFormat="1" ht="24.95" hidden="1" customHeight="1">
      <c r="A173" s="10"/>
      <c r="B173" s="577">
        <v>3</v>
      </c>
      <c r="C173" s="574"/>
      <c r="D173" s="574"/>
      <c r="E173" s="609"/>
      <c r="F173" s="609"/>
      <c r="G173" s="580"/>
      <c r="H173" s="583"/>
      <c r="I173" s="586"/>
      <c r="J173" s="266"/>
      <c r="K173" s="126">
        <f>+$K$13</f>
        <v>721015</v>
      </c>
      <c r="L173" s="266"/>
      <c r="M173" s="126">
        <f>+$M$13</f>
        <v>0</v>
      </c>
      <c r="N173" s="589"/>
      <c r="O173" s="589"/>
      <c r="P173" s="592"/>
      <c r="Q173" s="595"/>
      <c r="R173" s="595"/>
      <c r="S173" s="598">
        <f>IF(COUNTIF(J173:M175,"CUMPLE")&gt;=1,(G173*I173),0)* (IF(N173="PRESENTÓ CERTIFICADO",1,0))* (IF(O173="ACORDE A ITEM 5.2.1 (T.R.)",1,0) )* ( IF(OR(Q173="SIN OBSERVACIÓN", Q173="REQUERIMIENTOS SUBSANADOS"),1,0)) *(IF(OR(R173="NINGUNO", R173="CUMPLEN CON LO SOLICITADO"),1,0))</f>
        <v>0</v>
      </c>
      <c r="T173" s="627"/>
      <c r="W173" s="39"/>
      <c r="X173" s="39"/>
      <c r="Y173" s="39"/>
      <c r="Z173" s="39"/>
      <c r="AA173" s="3"/>
      <c r="AB173" s="3"/>
      <c r="AC173" s="3"/>
      <c r="AD173" s="3"/>
      <c r="AE173" s="3"/>
      <c r="AF173" s="3"/>
      <c r="AG173" s="3"/>
    </row>
    <row r="174" spans="1:34" s="6" customFormat="1" ht="24.95" hidden="1" customHeight="1">
      <c r="A174" s="10"/>
      <c r="B174" s="578"/>
      <c r="C174" s="575"/>
      <c r="D174" s="575"/>
      <c r="E174" s="610"/>
      <c r="F174" s="610"/>
      <c r="G174" s="581"/>
      <c r="H174" s="584"/>
      <c r="I174" s="587"/>
      <c r="J174" s="266"/>
      <c r="K174" s="126">
        <f>+$K$14</f>
        <v>721511</v>
      </c>
      <c r="L174" s="266"/>
      <c r="M174" s="126">
        <f>+$M$14</f>
        <v>0</v>
      </c>
      <c r="N174" s="590"/>
      <c r="O174" s="590"/>
      <c r="P174" s="593"/>
      <c r="Q174" s="596"/>
      <c r="R174" s="596"/>
      <c r="S174" s="599"/>
      <c r="T174" s="627"/>
      <c r="W174" s="39"/>
      <c r="X174" s="39"/>
      <c r="Y174" s="39"/>
      <c r="Z174" s="39"/>
    </row>
    <row r="175" spans="1:34" s="6" customFormat="1" ht="24.95" hidden="1" customHeight="1">
      <c r="A175" s="10"/>
      <c r="B175" s="579"/>
      <c r="C175" s="576"/>
      <c r="D175" s="576"/>
      <c r="E175" s="611"/>
      <c r="F175" s="611"/>
      <c r="G175" s="582"/>
      <c r="H175" s="585"/>
      <c r="I175" s="588"/>
      <c r="J175" s="266"/>
      <c r="K175" s="126">
        <f>+$K$15</f>
        <v>811418</v>
      </c>
      <c r="L175" s="266"/>
      <c r="M175" s="126"/>
      <c r="N175" s="591"/>
      <c r="O175" s="591"/>
      <c r="P175" s="594"/>
      <c r="Q175" s="597"/>
      <c r="R175" s="597"/>
      <c r="S175" s="600"/>
      <c r="T175" s="627"/>
      <c r="W175" s="39"/>
      <c r="X175" s="39"/>
      <c r="Y175" s="39"/>
      <c r="Z175" s="39"/>
      <c r="AA175" s="25"/>
      <c r="AB175" s="25"/>
      <c r="AC175" s="25"/>
      <c r="AD175" s="25"/>
      <c r="AE175" s="25"/>
      <c r="AF175" s="25"/>
      <c r="AG175" s="25"/>
    </row>
    <row r="176" spans="1:34" s="6" customFormat="1" ht="24.95" hidden="1" customHeight="1">
      <c r="A176" s="10"/>
      <c r="B176" s="577">
        <v>4</v>
      </c>
      <c r="C176" s="609"/>
      <c r="D176" s="609"/>
      <c r="E176" s="609"/>
      <c r="F176" s="609"/>
      <c r="G176" s="614"/>
      <c r="H176" s="583"/>
      <c r="I176" s="586"/>
      <c r="J176" s="266"/>
      <c r="K176" s="126">
        <f>+$K$13</f>
        <v>721015</v>
      </c>
      <c r="L176" s="266"/>
      <c r="M176" s="126">
        <f>+$M$13</f>
        <v>0</v>
      </c>
      <c r="N176" s="589"/>
      <c r="O176" s="589"/>
      <c r="P176" s="592"/>
      <c r="Q176" s="595"/>
      <c r="R176" s="595"/>
      <c r="S176" s="598">
        <f>IF(COUNTIF(J176:M178,"CUMPLE")&gt;=1,(G176*I176),0)* (IF(N176="PRESENTÓ CERTIFICADO",1,0))* (IF(O176="ACORDE A ITEM 5.2.1 (T.R.)",1,0) )* ( IF(OR(Q176="SIN OBSERVACIÓN", Q176="REQUERIMIENTOS SUBSANADOS"),1,0)) *(IF(OR(R176="NINGUNO", R176="CUMPLEN CON LO SOLICITADO"),1,0))</f>
        <v>0</v>
      </c>
      <c r="T176" s="627"/>
      <c r="W176" s="39"/>
      <c r="X176" s="39"/>
      <c r="Y176" s="39"/>
      <c r="Z176" s="39"/>
      <c r="AA176" s="25"/>
      <c r="AB176" s="25"/>
      <c r="AC176" s="25"/>
      <c r="AD176" s="25"/>
      <c r="AE176" s="25"/>
      <c r="AF176" s="25"/>
      <c r="AG176" s="25"/>
    </row>
    <row r="177" spans="1:34" s="6" customFormat="1" ht="24.95" hidden="1" customHeight="1">
      <c r="A177" s="10"/>
      <c r="B177" s="578"/>
      <c r="C177" s="610"/>
      <c r="D177" s="610"/>
      <c r="E177" s="610"/>
      <c r="F177" s="610"/>
      <c r="G177" s="615"/>
      <c r="H177" s="584"/>
      <c r="I177" s="587"/>
      <c r="J177" s="266"/>
      <c r="K177" s="126">
        <f>+$K$14</f>
        <v>721511</v>
      </c>
      <c r="L177" s="266"/>
      <c r="M177" s="126">
        <f>+$M$14</f>
        <v>0</v>
      </c>
      <c r="N177" s="590"/>
      <c r="O177" s="590"/>
      <c r="P177" s="593"/>
      <c r="Q177" s="596"/>
      <c r="R177" s="596"/>
      <c r="S177" s="599"/>
      <c r="T177" s="627"/>
      <c r="W177" s="39"/>
      <c r="X177" s="39"/>
      <c r="Y177" s="39"/>
      <c r="Z177" s="39"/>
      <c r="AA177" s="25"/>
      <c r="AB177" s="25"/>
      <c r="AC177" s="25"/>
      <c r="AD177" s="25"/>
      <c r="AE177" s="25"/>
      <c r="AF177" s="25"/>
      <c r="AG177" s="25"/>
    </row>
    <row r="178" spans="1:34" s="6" customFormat="1" ht="24.95" hidden="1" customHeight="1">
      <c r="A178" s="10"/>
      <c r="B178" s="579"/>
      <c r="C178" s="611"/>
      <c r="D178" s="611"/>
      <c r="E178" s="611"/>
      <c r="F178" s="611"/>
      <c r="G178" s="616"/>
      <c r="H178" s="585"/>
      <c r="I178" s="588"/>
      <c r="J178" s="266"/>
      <c r="K178" s="126">
        <f>+$K$15</f>
        <v>811418</v>
      </c>
      <c r="L178" s="266"/>
      <c r="M178" s="126"/>
      <c r="N178" s="591"/>
      <c r="O178" s="591"/>
      <c r="P178" s="594"/>
      <c r="Q178" s="597"/>
      <c r="R178" s="597"/>
      <c r="S178" s="600"/>
      <c r="T178" s="627"/>
      <c r="W178" s="39"/>
      <c r="X178" s="39"/>
      <c r="Y178" s="39"/>
      <c r="Z178" s="39"/>
      <c r="AA178" s="39"/>
      <c r="AB178" s="39"/>
      <c r="AC178" s="39"/>
      <c r="AD178" s="8"/>
      <c r="AE178" s="8"/>
      <c r="AF178" s="8"/>
      <c r="AG178" s="8"/>
    </row>
    <row r="179" spans="1:34" s="6" customFormat="1" ht="24.95" hidden="1" customHeight="1">
      <c r="A179" s="10"/>
      <c r="B179" s="577">
        <v>5</v>
      </c>
      <c r="C179" s="574"/>
      <c r="D179" s="574"/>
      <c r="E179" s="574"/>
      <c r="F179" s="574"/>
      <c r="G179" s="580"/>
      <c r="H179" s="583"/>
      <c r="I179" s="586"/>
      <c r="J179" s="266"/>
      <c r="K179" s="126">
        <f>+$K$13</f>
        <v>721015</v>
      </c>
      <c r="L179" s="266"/>
      <c r="M179" s="126">
        <f>+$M$13</f>
        <v>0</v>
      </c>
      <c r="N179" s="589"/>
      <c r="O179" s="589"/>
      <c r="P179" s="592"/>
      <c r="Q179" s="595"/>
      <c r="R179" s="595"/>
      <c r="S179" s="598">
        <f>IF(COUNTIF(J179:M181,"CUMPLE")&gt;=1,(G179*I179),0)* (IF(N179="PRESENTÓ CERTIFICADO",1,0))* (IF(O179="ACORDE A ITEM 5.2.1 (T.R.)",1,0) )* ( IF(OR(Q179="SIN OBSERVACIÓN", Q179="REQUERIMIENTOS SUBSANADOS"),1,0)) *(IF(OR(R179="NINGUNO", R179="CUMPLEN CON LO SOLICITADO"),1,0))</f>
        <v>0</v>
      </c>
      <c r="T179" s="627"/>
      <c r="W179" s="39"/>
      <c r="X179" s="39"/>
      <c r="Y179" s="39"/>
      <c r="Z179" s="39"/>
      <c r="AA179" s="39"/>
      <c r="AB179" s="39"/>
      <c r="AC179" s="39"/>
      <c r="AD179" s="8"/>
      <c r="AE179" s="8"/>
      <c r="AF179" s="8"/>
      <c r="AG179" s="8"/>
    </row>
    <row r="180" spans="1:34" s="6" customFormat="1" ht="24.95" hidden="1" customHeight="1">
      <c r="A180" s="10"/>
      <c r="B180" s="578"/>
      <c r="C180" s="575"/>
      <c r="D180" s="575"/>
      <c r="E180" s="575"/>
      <c r="F180" s="575"/>
      <c r="G180" s="581"/>
      <c r="H180" s="584"/>
      <c r="I180" s="587"/>
      <c r="J180" s="266"/>
      <c r="K180" s="126">
        <f>+$K$14</f>
        <v>721511</v>
      </c>
      <c r="L180" s="266"/>
      <c r="M180" s="126">
        <f>+$M$14</f>
        <v>0</v>
      </c>
      <c r="N180" s="590"/>
      <c r="O180" s="590"/>
      <c r="P180" s="593"/>
      <c r="Q180" s="596"/>
      <c r="R180" s="596"/>
      <c r="S180" s="599"/>
      <c r="T180" s="627"/>
      <c r="W180" s="39"/>
      <c r="X180" s="39"/>
      <c r="Y180" s="39"/>
      <c r="Z180" s="39"/>
      <c r="AA180" s="39"/>
      <c r="AB180" s="39"/>
      <c r="AC180" s="39"/>
    </row>
    <row r="181" spans="1:34" s="6" customFormat="1" ht="24.95" hidden="1" customHeight="1">
      <c r="A181" s="10"/>
      <c r="B181" s="579"/>
      <c r="C181" s="576"/>
      <c r="D181" s="576"/>
      <c r="E181" s="576"/>
      <c r="F181" s="576"/>
      <c r="G181" s="582"/>
      <c r="H181" s="585"/>
      <c r="I181" s="588"/>
      <c r="J181" s="266"/>
      <c r="K181" s="126">
        <f>+$K$15</f>
        <v>811418</v>
      </c>
      <c r="L181" s="266"/>
      <c r="M181" s="126"/>
      <c r="N181" s="591"/>
      <c r="O181" s="591"/>
      <c r="P181" s="594"/>
      <c r="Q181" s="597"/>
      <c r="R181" s="597"/>
      <c r="S181" s="600"/>
      <c r="T181" s="628"/>
      <c r="W181" s="39"/>
      <c r="X181" s="39"/>
      <c r="Y181" s="39"/>
      <c r="Z181" s="39"/>
      <c r="AA181" s="39"/>
      <c r="AB181" s="39"/>
      <c r="AC181" s="39"/>
    </row>
    <row r="182" spans="1:34" s="3" customFormat="1" ht="24.95" hidden="1" customHeight="1">
      <c r="B182" s="601" t="str">
        <f>IF(S183=" "," ",IF(S183&gt;=$H$6,"CUMPLE CON LA EXPERIENCIA REQUERIDA","NO CUMPLE CON LA EXPERIENCIA REQUERIDA"))</f>
        <v>NO CUMPLE CON LA EXPERIENCIA REQUERIDA</v>
      </c>
      <c r="C182" s="602"/>
      <c r="D182" s="602"/>
      <c r="E182" s="602"/>
      <c r="F182" s="602"/>
      <c r="G182" s="602"/>
      <c r="H182" s="602"/>
      <c r="I182" s="602"/>
      <c r="J182" s="602"/>
      <c r="K182" s="602"/>
      <c r="L182" s="602"/>
      <c r="M182" s="602"/>
      <c r="N182" s="602"/>
      <c r="O182" s="603"/>
      <c r="P182" s="607" t="s">
        <v>22</v>
      </c>
      <c r="Q182" s="608"/>
      <c r="R182" s="356"/>
      <c r="S182" s="7">
        <f>IF(T167="SI",SUM(S167:S181),0)</f>
        <v>0</v>
      </c>
      <c r="T182" s="612" t="str">
        <f>IF(S183=" "," ",IF(S183&gt;=$H$6,"CUMPLE","NO CUMPLE"))</f>
        <v>NO CUMPLE</v>
      </c>
      <c r="W182" s="39"/>
      <c r="X182" s="39"/>
      <c r="Y182" s="39"/>
      <c r="Z182" s="39"/>
      <c r="AA182" s="39"/>
      <c r="AB182" s="39"/>
      <c r="AC182" s="39"/>
      <c r="AD182" s="6"/>
      <c r="AE182" s="6"/>
      <c r="AF182" s="6"/>
      <c r="AG182" s="6"/>
      <c r="AH182" s="6"/>
    </row>
    <row r="183" spans="1:34" s="6" customFormat="1" ht="24.95" hidden="1" customHeight="1">
      <c r="B183" s="604"/>
      <c r="C183" s="605"/>
      <c r="D183" s="605"/>
      <c r="E183" s="605"/>
      <c r="F183" s="605"/>
      <c r="G183" s="605"/>
      <c r="H183" s="605"/>
      <c r="I183" s="605"/>
      <c r="J183" s="605"/>
      <c r="K183" s="605"/>
      <c r="L183" s="605"/>
      <c r="M183" s="605"/>
      <c r="N183" s="605"/>
      <c r="O183" s="606"/>
      <c r="P183" s="607" t="s">
        <v>24</v>
      </c>
      <c r="Q183" s="608"/>
      <c r="R183" s="356"/>
      <c r="S183" s="71">
        <f>IFERROR((S182/$P$6)," ")</f>
        <v>0</v>
      </c>
      <c r="T183" s="613"/>
      <c r="W183" s="39"/>
      <c r="X183" s="39"/>
      <c r="Y183" s="39"/>
      <c r="Z183" s="39"/>
      <c r="AA183" s="39"/>
      <c r="AB183" s="39"/>
      <c r="AC183" s="39"/>
    </row>
    <row r="184" spans="1:34" ht="30" hidden="1" customHeight="1">
      <c r="AA184" s="39"/>
      <c r="AB184" s="39"/>
      <c r="AC184" s="39"/>
      <c r="AD184" s="6"/>
      <c r="AE184" s="6"/>
      <c r="AF184" s="6"/>
      <c r="AG184" s="6"/>
      <c r="AH184" s="3"/>
    </row>
    <row r="185" spans="1:34" ht="30" hidden="1" customHeight="1">
      <c r="AA185" s="39"/>
      <c r="AB185" s="39"/>
      <c r="AC185" s="39"/>
      <c r="AD185" s="6"/>
      <c r="AE185" s="6"/>
      <c r="AF185" s="6"/>
      <c r="AG185" s="6"/>
      <c r="AH185" s="6"/>
    </row>
    <row r="186" spans="1:34" ht="36" hidden="1" customHeight="1">
      <c r="B186" s="92">
        <v>9</v>
      </c>
      <c r="C186" s="629" t="s">
        <v>76</v>
      </c>
      <c r="D186" s="630"/>
      <c r="E186" s="631"/>
      <c r="F186" s="632" t="str">
        <f>IFERROR(VLOOKUP(B186,LISTA_OFERENTES,2,FALSE)," ")</f>
        <v>O9</v>
      </c>
      <c r="G186" s="633"/>
      <c r="H186" s="633"/>
      <c r="I186" s="633"/>
      <c r="J186" s="633"/>
      <c r="K186" s="633"/>
      <c r="L186" s="633"/>
      <c r="M186" s="633"/>
      <c r="N186" s="633"/>
      <c r="O186" s="634"/>
      <c r="P186" s="635" t="s">
        <v>98</v>
      </c>
      <c r="Q186" s="636"/>
      <c r="R186" s="637"/>
      <c r="S186" s="2">
        <f>5-(INT(COUNTBLANK(C189:C203))-10)</f>
        <v>0</v>
      </c>
      <c r="T186" s="3"/>
      <c r="AA186" s="39"/>
      <c r="AB186" s="39"/>
      <c r="AC186" s="39"/>
      <c r="AD186" s="6"/>
      <c r="AE186" s="6"/>
      <c r="AF186" s="6"/>
      <c r="AG186" s="6"/>
    </row>
    <row r="187" spans="1:34" s="8" customFormat="1" ht="30" hidden="1" customHeight="1">
      <c r="B187" s="638" t="s">
        <v>45</v>
      </c>
      <c r="C187" s="640" t="s">
        <v>15</v>
      </c>
      <c r="D187" s="640" t="s">
        <v>16</v>
      </c>
      <c r="E187" s="640" t="s">
        <v>17</v>
      </c>
      <c r="F187" s="640" t="s">
        <v>18</v>
      </c>
      <c r="G187" s="640" t="s">
        <v>19</v>
      </c>
      <c r="H187" s="640" t="s">
        <v>20</v>
      </c>
      <c r="I187" s="640" t="s">
        <v>21</v>
      </c>
      <c r="J187" s="642" t="s">
        <v>52</v>
      </c>
      <c r="K187" s="643"/>
      <c r="L187" s="643"/>
      <c r="M187" s="644"/>
      <c r="N187" s="640" t="s">
        <v>77</v>
      </c>
      <c r="O187" s="640" t="s">
        <v>78</v>
      </c>
      <c r="P187" s="5" t="s">
        <v>79</v>
      </c>
      <c r="Q187" s="5"/>
      <c r="R187" s="640" t="s">
        <v>80</v>
      </c>
      <c r="S187" s="640" t="s">
        <v>81</v>
      </c>
      <c r="T187" s="640" t="str">
        <f>T11</f>
        <v>CUMPLE CON EL REQUIMIENTO DE LA UNSPSC 721015-721511-811418.</v>
      </c>
      <c r="U187" s="9"/>
      <c r="V187" s="9"/>
      <c r="W187" s="39"/>
      <c r="X187" s="39"/>
      <c r="Y187" s="39"/>
      <c r="Z187" s="39"/>
      <c r="AA187" s="39"/>
      <c r="AB187" s="39"/>
      <c r="AC187" s="39"/>
      <c r="AD187" s="6"/>
      <c r="AE187" s="6"/>
      <c r="AF187" s="6"/>
      <c r="AG187" s="6"/>
      <c r="AH187" s="25"/>
    </row>
    <row r="188" spans="1:34" s="8" customFormat="1" ht="118.5" hidden="1" customHeight="1">
      <c r="B188" s="639"/>
      <c r="C188" s="641"/>
      <c r="D188" s="641"/>
      <c r="E188" s="641"/>
      <c r="F188" s="641"/>
      <c r="G188" s="641"/>
      <c r="H188" s="641"/>
      <c r="I188" s="641"/>
      <c r="J188" s="645" t="s">
        <v>83</v>
      </c>
      <c r="K188" s="646"/>
      <c r="L188" s="646"/>
      <c r="M188" s="647"/>
      <c r="N188" s="641"/>
      <c r="O188" s="641"/>
      <c r="P188" s="4" t="s">
        <v>13</v>
      </c>
      <c r="Q188" s="4" t="s">
        <v>82</v>
      </c>
      <c r="R188" s="641"/>
      <c r="S188" s="641"/>
      <c r="T188" s="641"/>
      <c r="U188" s="9"/>
      <c r="V188" s="9"/>
      <c r="W188" s="39"/>
      <c r="X188" s="39"/>
      <c r="Y188" s="39"/>
      <c r="Z188" s="39"/>
      <c r="AA188" s="39"/>
      <c r="AB188" s="39"/>
      <c r="AC188" s="39"/>
      <c r="AD188" s="6"/>
      <c r="AE188" s="6"/>
      <c r="AF188" s="6"/>
      <c r="AG188" s="6"/>
      <c r="AH188" s="25"/>
    </row>
    <row r="189" spans="1:34" s="6" customFormat="1" ht="24.95" hidden="1" customHeight="1">
      <c r="A189" s="10"/>
      <c r="B189" s="577">
        <v>1</v>
      </c>
      <c r="C189" s="651"/>
      <c r="D189" s="651"/>
      <c r="E189" s="651"/>
      <c r="F189" s="651"/>
      <c r="G189" s="652"/>
      <c r="H189" s="653"/>
      <c r="I189" s="654"/>
      <c r="J189" s="266"/>
      <c r="K189" s="126">
        <f>+$K$13</f>
        <v>721015</v>
      </c>
      <c r="L189" s="266"/>
      <c r="M189" s="126">
        <f>+$M$13</f>
        <v>0</v>
      </c>
      <c r="N189" s="589"/>
      <c r="O189" s="589"/>
      <c r="P189" s="592"/>
      <c r="Q189" s="595"/>
      <c r="R189" s="595"/>
      <c r="S189" s="598">
        <f>IF(COUNTIF(J189:M191,"CUMPLE")&gt;=1,(G189*I189),0)* (IF(N189="PRESENTÓ CERTIFICADO",1,0))* (IF(O189="ACORDE A ITEM 5.2.1 (T.R.)",1,0) )* ( IF(OR(Q189="SIN OBSERVACIÓN", Q189="REQUERIMIENTOS SUBSANADOS"),1,0)) *(IF(OR(R189="NINGUNO", R189="CUMPLEN CON LO SOLICITADO"),1,0))</f>
        <v>0</v>
      </c>
      <c r="T189" s="626"/>
      <c r="W189" s="39"/>
      <c r="X189" s="39"/>
      <c r="Y189" s="39"/>
      <c r="Z189" s="39"/>
      <c r="AA189" s="39"/>
      <c r="AB189" s="39"/>
      <c r="AC189" s="39"/>
      <c r="AH189" s="8"/>
    </row>
    <row r="190" spans="1:34" s="6" customFormat="1" ht="24.95" hidden="1" customHeight="1">
      <c r="A190" s="10"/>
      <c r="B190" s="578"/>
      <c r="C190" s="575"/>
      <c r="D190" s="575"/>
      <c r="E190" s="575"/>
      <c r="F190" s="575"/>
      <c r="G190" s="581"/>
      <c r="H190" s="584"/>
      <c r="I190" s="587"/>
      <c r="J190" s="266"/>
      <c r="K190" s="126">
        <f>+$K$14</f>
        <v>721511</v>
      </c>
      <c r="L190" s="266"/>
      <c r="M190" s="126">
        <f>+$M$14</f>
        <v>0</v>
      </c>
      <c r="N190" s="590"/>
      <c r="O190" s="590"/>
      <c r="P190" s="593"/>
      <c r="Q190" s="596"/>
      <c r="R190" s="596"/>
      <c r="S190" s="599"/>
      <c r="T190" s="627"/>
      <c r="W190" s="39"/>
      <c r="X190" s="39"/>
      <c r="Y190" s="39"/>
      <c r="Z190" s="39"/>
      <c r="AA190" s="39"/>
      <c r="AB190" s="39"/>
      <c r="AC190" s="39"/>
      <c r="AH190" s="8"/>
    </row>
    <row r="191" spans="1:34" s="6" customFormat="1" ht="24.95" hidden="1" customHeight="1">
      <c r="A191" s="10"/>
      <c r="B191" s="579"/>
      <c r="C191" s="576"/>
      <c r="D191" s="576"/>
      <c r="E191" s="576"/>
      <c r="F191" s="576"/>
      <c r="G191" s="582"/>
      <c r="H191" s="585"/>
      <c r="I191" s="588"/>
      <c r="J191" s="266"/>
      <c r="K191" s="126">
        <f>+$K$15</f>
        <v>811418</v>
      </c>
      <c r="L191" s="266"/>
      <c r="M191" s="126"/>
      <c r="N191" s="591"/>
      <c r="O191" s="591"/>
      <c r="P191" s="594"/>
      <c r="Q191" s="597"/>
      <c r="R191" s="597"/>
      <c r="S191" s="600"/>
      <c r="T191" s="627"/>
      <c r="W191" s="39"/>
      <c r="X191" s="39"/>
      <c r="Y191" s="39"/>
      <c r="Z191" s="39"/>
      <c r="AA191" s="39"/>
      <c r="AB191" s="39"/>
      <c r="AC191" s="39"/>
    </row>
    <row r="192" spans="1:34" s="6" customFormat="1" ht="24.95" hidden="1" customHeight="1">
      <c r="A192" s="10"/>
      <c r="B192" s="577">
        <v>2</v>
      </c>
      <c r="C192" s="651"/>
      <c r="D192" s="609"/>
      <c r="E192" s="609"/>
      <c r="F192" s="609"/>
      <c r="G192" s="614"/>
      <c r="H192" s="583"/>
      <c r="I192" s="617"/>
      <c r="J192" s="266"/>
      <c r="K192" s="126">
        <f>+$K$13</f>
        <v>721015</v>
      </c>
      <c r="L192" s="266"/>
      <c r="M192" s="126">
        <f>+$M$13</f>
        <v>0</v>
      </c>
      <c r="N192" s="589"/>
      <c r="O192" s="589"/>
      <c r="P192" s="620"/>
      <c r="Q192" s="595"/>
      <c r="R192" s="595"/>
      <c r="S192" s="598">
        <f>IF(COUNTIF(J192:M194,"CUMPLE")&gt;=1,(G192*I192),0)* (IF(N192="PRESENTÓ CERTIFICADO",1,0))* (IF(O192="ACORDE A ITEM 5.2.1 (T.R.)",1,0) )* ( IF(OR(Q192="SIN OBSERVACIÓN", Q192="REQUERIMIENTOS SUBSANADOS"),1,0)) *(IF(OR(R192="NINGUNO", R192="CUMPLEN CON LO SOLICITADO"),1,0))</f>
        <v>0</v>
      </c>
      <c r="T192" s="627"/>
      <c r="W192" s="39"/>
      <c r="X192" s="39"/>
      <c r="Y192" s="39"/>
      <c r="Z192" s="39"/>
      <c r="AA192" s="39"/>
      <c r="AB192" s="39"/>
      <c r="AC192" s="39"/>
    </row>
    <row r="193" spans="1:34" s="6" customFormat="1" ht="24.95" hidden="1" customHeight="1">
      <c r="A193" s="10"/>
      <c r="B193" s="578"/>
      <c r="C193" s="575"/>
      <c r="D193" s="610"/>
      <c r="E193" s="610"/>
      <c r="F193" s="610"/>
      <c r="G193" s="615"/>
      <c r="H193" s="584"/>
      <c r="I193" s="618"/>
      <c r="J193" s="266"/>
      <c r="K193" s="126">
        <f>+$K$14</f>
        <v>721511</v>
      </c>
      <c r="L193" s="266"/>
      <c r="M193" s="126">
        <f>+$M$14</f>
        <v>0</v>
      </c>
      <c r="N193" s="590"/>
      <c r="O193" s="590"/>
      <c r="P193" s="621"/>
      <c r="Q193" s="596"/>
      <c r="R193" s="596"/>
      <c r="S193" s="599"/>
      <c r="T193" s="627"/>
      <c r="W193" s="39"/>
      <c r="X193" s="39"/>
      <c r="Y193" s="39"/>
      <c r="Z193" s="39"/>
      <c r="AA193" s="39"/>
      <c r="AB193" s="39"/>
      <c r="AC193" s="39"/>
    </row>
    <row r="194" spans="1:34" s="6" customFormat="1" ht="24.95" hidden="1" customHeight="1">
      <c r="A194" s="10"/>
      <c r="B194" s="579"/>
      <c r="C194" s="576"/>
      <c r="D194" s="611"/>
      <c r="E194" s="611"/>
      <c r="F194" s="611"/>
      <c r="G194" s="616"/>
      <c r="H194" s="585"/>
      <c r="I194" s="619"/>
      <c r="J194" s="266"/>
      <c r="K194" s="126">
        <f>+$K$15</f>
        <v>811418</v>
      </c>
      <c r="L194" s="266"/>
      <c r="M194" s="126"/>
      <c r="N194" s="591"/>
      <c r="O194" s="591"/>
      <c r="P194" s="622"/>
      <c r="Q194" s="597"/>
      <c r="R194" s="597"/>
      <c r="S194" s="600"/>
      <c r="T194" s="627"/>
      <c r="W194" s="39"/>
      <c r="X194" s="39"/>
      <c r="Y194" s="39"/>
      <c r="Z194" s="39"/>
    </row>
    <row r="195" spans="1:34" s="6" customFormat="1" ht="24.95" hidden="1" customHeight="1">
      <c r="A195" s="10"/>
      <c r="B195" s="577">
        <v>3</v>
      </c>
      <c r="C195" s="651"/>
      <c r="D195" s="574"/>
      <c r="E195" s="574"/>
      <c r="F195" s="574"/>
      <c r="G195" s="580"/>
      <c r="H195" s="653"/>
      <c r="I195" s="654"/>
      <c r="J195" s="266"/>
      <c r="K195" s="126">
        <f>+$K$13</f>
        <v>721015</v>
      </c>
      <c r="L195" s="266"/>
      <c r="M195" s="126">
        <f>+$M$13</f>
        <v>0</v>
      </c>
      <c r="N195" s="589"/>
      <c r="O195" s="589"/>
      <c r="P195" s="592"/>
      <c r="Q195" s="595"/>
      <c r="R195" s="595"/>
      <c r="S195" s="598">
        <f>IF(COUNTIF(J195:M197,"CUMPLE")&gt;=1,(G195*I195),0)* (IF(N195="PRESENTÓ CERTIFICADO",1,0))* (IF(O195="ACORDE A ITEM 5.2.1 (T.R.)",1,0) )* ( IF(OR(Q195="SIN OBSERVACIÓN", Q195="REQUERIMIENTOS SUBSANADOS"),1,0)) *(IF(OR(R195="NINGUNO", R195="CUMPLEN CON LO SOLICITADO"),1,0))</f>
        <v>0</v>
      </c>
      <c r="T195" s="627"/>
      <c r="W195" s="39"/>
      <c r="X195" s="39"/>
      <c r="Y195" s="39"/>
      <c r="Z195" s="39"/>
      <c r="AA195" s="3"/>
      <c r="AB195" s="3"/>
      <c r="AC195" s="3"/>
      <c r="AD195" s="3"/>
      <c r="AE195" s="3"/>
      <c r="AF195" s="3"/>
      <c r="AG195" s="3"/>
    </row>
    <row r="196" spans="1:34" s="6" customFormat="1" ht="24.95" hidden="1" customHeight="1">
      <c r="A196" s="10"/>
      <c r="B196" s="578"/>
      <c r="C196" s="575"/>
      <c r="D196" s="575"/>
      <c r="E196" s="575"/>
      <c r="F196" s="575"/>
      <c r="G196" s="581"/>
      <c r="H196" s="584"/>
      <c r="I196" s="587"/>
      <c r="J196" s="266"/>
      <c r="K196" s="126">
        <f>+$K$14</f>
        <v>721511</v>
      </c>
      <c r="L196" s="266"/>
      <c r="M196" s="126">
        <f>+$M$14</f>
        <v>0</v>
      </c>
      <c r="N196" s="590"/>
      <c r="O196" s="590"/>
      <c r="P196" s="593"/>
      <c r="Q196" s="596"/>
      <c r="R196" s="596"/>
      <c r="S196" s="599"/>
      <c r="T196" s="627"/>
      <c r="W196" s="39"/>
      <c r="X196" s="39"/>
      <c r="Y196" s="39"/>
      <c r="Z196" s="39"/>
    </row>
    <row r="197" spans="1:34" s="6" customFormat="1" ht="24.95" hidden="1" customHeight="1">
      <c r="A197" s="10"/>
      <c r="B197" s="579"/>
      <c r="C197" s="576"/>
      <c r="D197" s="576"/>
      <c r="E197" s="576"/>
      <c r="F197" s="576"/>
      <c r="G197" s="582"/>
      <c r="H197" s="585"/>
      <c r="I197" s="588"/>
      <c r="J197" s="266"/>
      <c r="K197" s="126">
        <f>+$K$15</f>
        <v>811418</v>
      </c>
      <c r="L197" s="266"/>
      <c r="M197" s="126"/>
      <c r="N197" s="591"/>
      <c r="O197" s="591"/>
      <c r="P197" s="594"/>
      <c r="Q197" s="597"/>
      <c r="R197" s="597"/>
      <c r="S197" s="600"/>
      <c r="T197" s="627"/>
      <c r="W197" s="39"/>
      <c r="X197" s="39"/>
      <c r="Y197" s="39"/>
      <c r="Z197" s="39"/>
      <c r="AA197" s="25"/>
      <c r="AB197" s="25"/>
      <c r="AC197" s="25"/>
      <c r="AD197" s="25"/>
      <c r="AE197" s="25"/>
      <c r="AF197" s="25"/>
      <c r="AG197" s="25"/>
    </row>
    <row r="198" spans="1:34" s="6" customFormat="1" ht="24.95" hidden="1" customHeight="1">
      <c r="A198" s="10"/>
      <c r="B198" s="577">
        <v>4</v>
      </c>
      <c r="C198" s="651"/>
      <c r="D198" s="609"/>
      <c r="E198" s="609"/>
      <c r="F198" s="609"/>
      <c r="G198" s="614"/>
      <c r="H198" s="653"/>
      <c r="I198" s="654"/>
      <c r="J198" s="266"/>
      <c r="K198" s="126">
        <f>+$K$13</f>
        <v>721015</v>
      </c>
      <c r="L198" s="266"/>
      <c r="M198" s="126">
        <f>+$M$13</f>
        <v>0</v>
      </c>
      <c r="N198" s="589"/>
      <c r="O198" s="589"/>
      <c r="P198" s="592"/>
      <c r="Q198" s="595"/>
      <c r="R198" s="595"/>
      <c r="S198" s="598">
        <f>IF(COUNTIF(J198:M200,"CUMPLE")&gt;=1,(G198*I198),0)* (IF(N198="PRESENTÓ CERTIFICADO",1,0))* (IF(O198="ACORDE A ITEM 5.2.1 (T.R.)",1,0) )* ( IF(OR(Q198="SIN OBSERVACIÓN", Q198="REQUERIMIENTOS SUBSANADOS"),1,0)) *(IF(OR(R198="NINGUNO", R198="CUMPLEN CON LO SOLICITADO"),1,0))</f>
        <v>0</v>
      </c>
      <c r="T198" s="627"/>
      <c r="W198" s="39"/>
      <c r="X198" s="39"/>
      <c r="Y198" s="39"/>
      <c r="Z198" s="39"/>
      <c r="AA198" s="25"/>
      <c r="AB198" s="25"/>
      <c r="AC198" s="25"/>
      <c r="AD198" s="25"/>
      <c r="AE198" s="25"/>
      <c r="AF198" s="25"/>
      <c r="AG198" s="25"/>
    </row>
    <row r="199" spans="1:34" s="6" customFormat="1" ht="24.95" hidden="1" customHeight="1">
      <c r="A199" s="10"/>
      <c r="B199" s="578"/>
      <c r="C199" s="575"/>
      <c r="D199" s="610"/>
      <c r="E199" s="610"/>
      <c r="F199" s="610"/>
      <c r="G199" s="615"/>
      <c r="H199" s="584"/>
      <c r="I199" s="587"/>
      <c r="J199" s="266"/>
      <c r="K199" s="126">
        <f>+$K$14</f>
        <v>721511</v>
      </c>
      <c r="L199" s="266"/>
      <c r="M199" s="126">
        <f>+$M$14</f>
        <v>0</v>
      </c>
      <c r="N199" s="590"/>
      <c r="O199" s="590"/>
      <c r="P199" s="593"/>
      <c r="Q199" s="596"/>
      <c r="R199" s="596"/>
      <c r="S199" s="599"/>
      <c r="T199" s="627"/>
      <c r="W199" s="39"/>
      <c r="X199" s="39"/>
      <c r="Y199" s="39"/>
      <c r="Z199" s="39"/>
      <c r="AA199" s="25"/>
      <c r="AB199" s="25"/>
      <c r="AC199" s="25"/>
      <c r="AD199" s="25"/>
      <c r="AE199" s="25"/>
      <c r="AF199" s="25"/>
      <c r="AG199" s="25"/>
    </row>
    <row r="200" spans="1:34" s="6" customFormat="1" ht="24.95" hidden="1" customHeight="1">
      <c r="A200" s="10"/>
      <c r="B200" s="579"/>
      <c r="C200" s="576"/>
      <c r="D200" s="611"/>
      <c r="E200" s="611"/>
      <c r="F200" s="611"/>
      <c r="G200" s="616"/>
      <c r="H200" s="585"/>
      <c r="I200" s="588"/>
      <c r="J200" s="266"/>
      <c r="K200" s="126">
        <f>+$K$15</f>
        <v>811418</v>
      </c>
      <c r="L200" s="266"/>
      <c r="M200" s="126"/>
      <c r="N200" s="591"/>
      <c r="O200" s="591"/>
      <c r="P200" s="594"/>
      <c r="Q200" s="597"/>
      <c r="R200" s="597"/>
      <c r="S200" s="600"/>
      <c r="T200" s="627"/>
      <c r="W200" s="39"/>
      <c r="X200" s="39"/>
      <c r="Y200" s="39"/>
      <c r="Z200" s="39"/>
      <c r="AA200" s="39"/>
      <c r="AB200" s="39"/>
      <c r="AC200" s="39"/>
      <c r="AD200" s="8"/>
      <c r="AE200" s="8"/>
      <c r="AF200" s="8"/>
      <c r="AG200" s="8"/>
    </row>
    <row r="201" spans="1:34" s="6" customFormat="1" ht="24.95" hidden="1" customHeight="1">
      <c r="A201" s="10"/>
      <c r="B201" s="577">
        <v>5</v>
      </c>
      <c r="C201" s="651"/>
      <c r="D201" s="574"/>
      <c r="E201" s="574"/>
      <c r="F201" s="574"/>
      <c r="G201" s="580"/>
      <c r="H201" s="653"/>
      <c r="I201" s="654"/>
      <c r="J201" s="266"/>
      <c r="K201" s="126">
        <f>+$K$13</f>
        <v>721015</v>
      </c>
      <c r="L201" s="266"/>
      <c r="M201" s="126">
        <f>+$M$13</f>
        <v>0</v>
      </c>
      <c r="N201" s="589"/>
      <c r="O201" s="589"/>
      <c r="P201" s="592"/>
      <c r="Q201" s="595"/>
      <c r="R201" s="595"/>
      <c r="S201" s="598">
        <f>IF(COUNTIF(J201:M203,"CUMPLE")&gt;=1,(G201*I201),0)* (IF(N201="PRESENTÓ CERTIFICADO",1,0))* (IF(O201="ACORDE A ITEM 5.2.1 (T.R.)",1,0) )* ( IF(OR(Q201="SIN OBSERVACIÓN", Q201="REQUERIMIENTOS SUBSANADOS"),1,0)) *(IF(OR(R201="NINGUNO", R201="CUMPLEN CON LO SOLICITADO"),1,0))</f>
        <v>0</v>
      </c>
      <c r="T201" s="627"/>
      <c r="W201" s="39"/>
      <c r="X201" s="39"/>
      <c r="Y201" s="39"/>
      <c r="Z201" s="39"/>
      <c r="AA201" s="39"/>
      <c r="AB201" s="39"/>
      <c r="AC201" s="39"/>
      <c r="AD201" s="8"/>
      <c r="AE201" s="8"/>
      <c r="AF201" s="8"/>
      <c r="AG201" s="8"/>
    </row>
    <row r="202" spans="1:34" s="6" customFormat="1" ht="24.95" hidden="1" customHeight="1">
      <c r="A202" s="10"/>
      <c r="B202" s="578"/>
      <c r="C202" s="575"/>
      <c r="D202" s="575"/>
      <c r="E202" s="575"/>
      <c r="F202" s="575"/>
      <c r="G202" s="581"/>
      <c r="H202" s="584"/>
      <c r="I202" s="587"/>
      <c r="J202" s="266"/>
      <c r="K202" s="126">
        <f>+$K$14</f>
        <v>721511</v>
      </c>
      <c r="L202" s="266"/>
      <c r="M202" s="126">
        <f>+$M$14</f>
        <v>0</v>
      </c>
      <c r="N202" s="590"/>
      <c r="O202" s="590"/>
      <c r="P202" s="593"/>
      <c r="Q202" s="596"/>
      <c r="R202" s="596"/>
      <c r="S202" s="599"/>
      <c r="T202" s="627"/>
      <c r="W202" s="39"/>
      <c r="X202" s="39"/>
      <c r="Y202" s="39"/>
      <c r="Z202" s="39"/>
      <c r="AA202" s="39"/>
      <c r="AB202" s="39"/>
      <c r="AC202" s="39"/>
    </row>
    <row r="203" spans="1:34" s="6" customFormat="1" ht="24.95" hidden="1" customHeight="1">
      <c r="A203" s="10"/>
      <c r="B203" s="579"/>
      <c r="C203" s="576"/>
      <c r="D203" s="576"/>
      <c r="E203" s="576"/>
      <c r="F203" s="576"/>
      <c r="G203" s="582"/>
      <c r="H203" s="585"/>
      <c r="I203" s="588"/>
      <c r="J203" s="266"/>
      <c r="K203" s="126">
        <f>+$K$15</f>
        <v>811418</v>
      </c>
      <c r="L203" s="266"/>
      <c r="M203" s="126"/>
      <c r="N203" s="591"/>
      <c r="O203" s="591"/>
      <c r="P203" s="594"/>
      <c r="Q203" s="597"/>
      <c r="R203" s="597"/>
      <c r="S203" s="600"/>
      <c r="T203" s="628"/>
      <c r="W203" s="39"/>
      <c r="X203" s="39"/>
      <c r="Y203" s="39"/>
      <c r="Z203" s="39"/>
      <c r="AA203" s="39"/>
      <c r="AB203" s="39"/>
      <c r="AC203" s="39"/>
    </row>
    <row r="204" spans="1:34" s="3" customFormat="1" ht="24.95" hidden="1" customHeight="1">
      <c r="B204" s="601" t="str">
        <f>IF(S205=" "," ",IF(S205&gt;=$H$6,"CUMPLE CON LA EXPERIENCIA REQUERIDA","NO CUMPLE CON LA EXPERIENCIA REQUERIDA"))</f>
        <v>NO CUMPLE CON LA EXPERIENCIA REQUERIDA</v>
      </c>
      <c r="C204" s="602"/>
      <c r="D204" s="602"/>
      <c r="E204" s="602"/>
      <c r="F204" s="602"/>
      <c r="G204" s="602"/>
      <c r="H204" s="602"/>
      <c r="I204" s="602"/>
      <c r="J204" s="602"/>
      <c r="K204" s="602"/>
      <c r="L204" s="602"/>
      <c r="M204" s="602"/>
      <c r="N204" s="602"/>
      <c r="O204" s="603"/>
      <c r="P204" s="607" t="s">
        <v>22</v>
      </c>
      <c r="Q204" s="608"/>
      <c r="R204" s="356"/>
      <c r="S204" s="7">
        <f>IF(T189="SI",SUM(S189:S203),0)</f>
        <v>0</v>
      </c>
      <c r="T204" s="612" t="str">
        <f>IF(S205=" "," ",IF(S205&gt;=$H$6,"CUMPLE","NO CUMPLE"))</f>
        <v>NO CUMPLE</v>
      </c>
      <c r="W204" s="39"/>
      <c r="X204" s="39"/>
      <c r="Y204" s="39"/>
      <c r="Z204" s="39"/>
      <c r="AA204" s="39"/>
      <c r="AB204" s="39"/>
      <c r="AC204" s="39"/>
      <c r="AD204" s="6"/>
      <c r="AE204" s="6"/>
      <c r="AF204" s="6"/>
      <c r="AG204" s="6"/>
      <c r="AH204" s="6"/>
    </row>
    <row r="205" spans="1:34" s="6" customFormat="1" ht="24.95" hidden="1" customHeight="1">
      <c r="B205" s="604"/>
      <c r="C205" s="605"/>
      <c r="D205" s="605"/>
      <c r="E205" s="605"/>
      <c r="F205" s="605"/>
      <c r="G205" s="605"/>
      <c r="H205" s="605"/>
      <c r="I205" s="605"/>
      <c r="J205" s="605"/>
      <c r="K205" s="605"/>
      <c r="L205" s="605"/>
      <c r="M205" s="605"/>
      <c r="N205" s="605"/>
      <c r="O205" s="606"/>
      <c r="P205" s="607" t="s">
        <v>24</v>
      </c>
      <c r="Q205" s="608"/>
      <c r="R205" s="356"/>
      <c r="S205" s="71">
        <f>IFERROR((S204/$P$6)," ")</f>
        <v>0</v>
      </c>
      <c r="T205" s="613"/>
      <c r="W205" s="39"/>
      <c r="X205" s="39"/>
      <c r="Y205" s="39"/>
      <c r="Z205" s="39"/>
      <c r="AA205" s="39"/>
      <c r="AB205" s="39"/>
      <c r="AC205" s="39"/>
    </row>
    <row r="206" spans="1:34" ht="30" hidden="1" customHeight="1">
      <c r="AA206" s="39"/>
      <c r="AB206" s="39"/>
      <c r="AC206" s="39"/>
      <c r="AD206" s="6"/>
      <c r="AE206" s="6"/>
      <c r="AF206" s="6"/>
      <c r="AG206" s="6"/>
      <c r="AH206" s="3"/>
    </row>
    <row r="207" spans="1:34" ht="30" hidden="1" customHeight="1">
      <c r="AA207" s="39"/>
      <c r="AB207" s="39"/>
      <c r="AC207" s="39"/>
      <c r="AD207" s="6"/>
      <c r="AE207" s="6"/>
      <c r="AF207" s="6"/>
      <c r="AG207" s="6"/>
      <c r="AH207" s="6"/>
    </row>
    <row r="208" spans="1:34" ht="36" hidden="1" customHeight="1">
      <c r="B208" s="92">
        <v>10</v>
      </c>
      <c r="C208" s="629" t="s">
        <v>76</v>
      </c>
      <c r="D208" s="630"/>
      <c r="E208" s="631"/>
      <c r="F208" s="632" t="str">
        <f>IFERROR(VLOOKUP(B208,LISTA_OFERENTES,2,FALSE)," ")</f>
        <v>O10</v>
      </c>
      <c r="G208" s="633"/>
      <c r="H208" s="633"/>
      <c r="I208" s="633"/>
      <c r="J208" s="633"/>
      <c r="K208" s="633"/>
      <c r="L208" s="633"/>
      <c r="M208" s="633"/>
      <c r="N208" s="633"/>
      <c r="O208" s="634"/>
      <c r="P208" s="635" t="s">
        <v>98</v>
      </c>
      <c r="Q208" s="636"/>
      <c r="R208" s="637"/>
      <c r="S208" s="2">
        <f>5-(INT(COUNTBLANK(C211:C225))-10)</f>
        <v>0</v>
      </c>
      <c r="T208" s="3"/>
      <c r="AA208" s="39"/>
      <c r="AB208" s="39"/>
      <c r="AC208" s="39"/>
      <c r="AD208" s="6"/>
      <c r="AE208" s="6"/>
      <c r="AF208" s="6"/>
      <c r="AG208" s="6"/>
    </row>
    <row r="209" spans="1:34" s="8" customFormat="1" ht="30" hidden="1" customHeight="1">
      <c r="B209" s="638" t="s">
        <v>45</v>
      </c>
      <c r="C209" s="640" t="s">
        <v>15</v>
      </c>
      <c r="D209" s="640" t="s">
        <v>16</v>
      </c>
      <c r="E209" s="640" t="s">
        <v>17</v>
      </c>
      <c r="F209" s="640" t="s">
        <v>18</v>
      </c>
      <c r="G209" s="640" t="s">
        <v>19</v>
      </c>
      <c r="H209" s="640" t="s">
        <v>20</v>
      </c>
      <c r="I209" s="640" t="s">
        <v>21</v>
      </c>
      <c r="J209" s="642" t="s">
        <v>52</v>
      </c>
      <c r="K209" s="643"/>
      <c r="L209" s="643"/>
      <c r="M209" s="644"/>
      <c r="N209" s="640" t="s">
        <v>77</v>
      </c>
      <c r="O209" s="640" t="s">
        <v>78</v>
      </c>
      <c r="P209" s="5" t="s">
        <v>79</v>
      </c>
      <c r="Q209" s="5"/>
      <c r="R209" s="640" t="s">
        <v>80</v>
      </c>
      <c r="S209" s="640" t="s">
        <v>81</v>
      </c>
      <c r="T209" s="640" t="str">
        <f>T11</f>
        <v>CUMPLE CON EL REQUIMIENTO DE LA UNSPSC 721015-721511-811418.</v>
      </c>
      <c r="U209" s="9"/>
      <c r="V209" s="9"/>
      <c r="W209" s="39"/>
      <c r="X209" s="39"/>
      <c r="Y209" s="39"/>
      <c r="Z209" s="39"/>
      <c r="AA209" s="39"/>
      <c r="AB209" s="39"/>
      <c r="AC209" s="39"/>
      <c r="AD209" s="6"/>
      <c r="AE209" s="6"/>
      <c r="AF209" s="6"/>
      <c r="AG209" s="6"/>
      <c r="AH209" s="25"/>
    </row>
    <row r="210" spans="1:34" s="8" customFormat="1" ht="112.5" hidden="1" customHeight="1">
      <c r="B210" s="639"/>
      <c r="C210" s="641"/>
      <c r="D210" s="641"/>
      <c r="E210" s="641"/>
      <c r="F210" s="641"/>
      <c r="G210" s="641"/>
      <c r="H210" s="641"/>
      <c r="I210" s="641"/>
      <c r="J210" s="645" t="s">
        <v>83</v>
      </c>
      <c r="K210" s="646"/>
      <c r="L210" s="646"/>
      <c r="M210" s="647"/>
      <c r="N210" s="641"/>
      <c r="O210" s="641"/>
      <c r="P210" s="4" t="s">
        <v>13</v>
      </c>
      <c r="Q210" s="4" t="s">
        <v>82</v>
      </c>
      <c r="R210" s="641"/>
      <c r="S210" s="641"/>
      <c r="T210" s="641"/>
      <c r="U210" s="9"/>
      <c r="V210" s="9"/>
      <c r="W210" s="39"/>
      <c r="X210" s="39"/>
      <c r="Y210" s="39"/>
      <c r="Z210" s="39"/>
      <c r="AA210" s="39"/>
      <c r="AB210" s="39"/>
      <c r="AC210" s="39"/>
      <c r="AD210" s="6"/>
      <c r="AE210" s="6"/>
      <c r="AF210" s="6"/>
      <c r="AG210" s="6"/>
      <c r="AH210" s="25"/>
    </row>
    <row r="211" spans="1:34" s="6" customFormat="1" ht="24.95" hidden="1" customHeight="1">
      <c r="A211" s="10"/>
      <c r="B211" s="577">
        <v>1</v>
      </c>
      <c r="C211" s="574"/>
      <c r="D211" s="574"/>
      <c r="E211" s="574"/>
      <c r="F211" s="574"/>
      <c r="G211" s="580"/>
      <c r="H211" s="583"/>
      <c r="I211" s="586"/>
      <c r="J211" s="266"/>
      <c r="K211" s="126">
        <f>+$K$13</f>
        <v>721015</v>
      </c>
      <c r="L211" s="266"/>
      <c r="M211" s="126">
        <f>+$M$13</f>
        <v>0</v>
      </c>
      <c r="N211" s="589"/>
      <c r="O211" s="589"/>
      <c r="P211" s="592"/>
      <c r="Q211" s="595"/>
      <c r="R211" s="595"/>
      <c r="S211" s="598">
        <f>IF(COUNTIF(J211:M213,"CUMPLE")&gt;=1,(G211*I211),0)* (IF(N211="PRESENTÓ CERTIFICADO",1,0))* (IF(O211="ACORDE A ITEM 5.2.1 (T.R.)",1,0) )* ( IF(OR(Q211="SIN OBSERVACIÓN", Q211="REQUERIMIENTOS SUBSANADOS"),1,0)) *(IF(OR(R211="NINGUNO", R211="CUMPLEN CON LO SOLICITADO"),1,0))</f>
        <v>0</v>
      </c>
      <c r="T211" s="626"/>
      <c r="W211" s="39"/>
      <c r="X211" s="39"/>
      <c r="Y211" s="39"/>
      <c r="Z211" s="39"/>
      <c r="AA211" s="39"/>
      <c r="AB211" s="39"/>
      <c r="AC211" s="39"/>
      <c r="AH211" s="8"/>
    </row>
    <row r="212" spans="1:34" s="6" customFormat="1" ht="24.95" hidden="1" customHeight="1">
      <c r="A212" s="10"/>
      <c r="B212" s="578"/>
      <c r="C212" s="575"/>
      <c r="D212" s="575"/>
      <c r="E212" s="575"/>
      <c r="F212" s="575"/>
      <c r="G212" s="581"/>
      <c r="H212" s="584"/>
      <c r="I212" s="587"/>
      <c r="J212" s="266"/>
      <c r="K212" s="126">
        <f>+$K$14</f>
        <v>721511</v>
      </c>
      <c r="L212" s="266"/>
      <c r="M212" s="126">
        <f>+$M$14</f>
        <v>0</v>
      </c>
      <c r="N212" s="590"/>
      <c r="O212" s="590"/>
      <c r="P212" s="593"/>
      <c r="Q212" s="596"/>
      <c r="R212" s="596"/>
      <c r="S212" s="599"/>
      <c r="T212" s="627"/>
      <c r="W212" s="39"/>
      <c r="X212" s="39"/>
      <c r="Y212" s="39"/>
      <c r="Z212" s="39"/>
      <c r="AA212" s="39"/>
      <c r="AB212" s="39"/>
      <c r="AC212" s="39"/>
      <c r="AH212" s="8"/>
    </row>
    <row r="213" spans="1:34" s="6" customFormat="1" ht="24.95" hidden="1" customHeight="1">
      <c r="A213" s="10"/>
      <c r="B213" s="579"/>
      <c r="C213" s="576"/>
      <c r="D213" s="576"/>
      <c r="E213" s="576"/>
      <c r="F213" s="576"/>
      <c r="G213" s="582"/>
      <c r="H213" s="585"/>
      <c r="I213" s="588"/>
      <c r="J213" s="266"/>
      <c r="K213" s="126">
        <f>+$K$15</f>
        <v>811418</v>
      </c>
      <c r="L213" s="266"/>
      <c r="M213" s="126"/>
      <c r="N213" s="591"/>
      <c r="O213" s="591"/>
      <c r="P213" s="594"/>
      <c r="Q213" s="597"/>
      <c r="R213" s="597"/>
      <c r="S213" s="600"/>
      <c r="T213" s="627"/>
      <c r="W213" s="39"/>
      <c r="X213" s="39"/>
      <c r="Y213" s="39"/>
      <c r="Z213" s="39"/>
      <c r="AA213" s="39"/>
      <c r="AB213" s="39"/>
      <c r="AC213" s="39"/>
    </row>
    <row r="214" spans="1:34" s="6" customFormat="1" ht="24.95" hidden="1" customHeight="1">
      <c r="A214" s="10"/>
      <c r="B214" s="577">
        <v>2</v>
      </c>
      <c r="C214" s="609"/>
      <c r="D214" s="609"/>
      <c r="E214" s="609"/>
      <c r="F214" s="574"/>
      <c r="G214" s="614"/>
      <c r="H214" s="583"/>
      <c r="I214" s="586"/>
      <c r="J214" s="266"/>
      <c r="K214" s="126">
        <f>+$K$13</f>
        <v>721015</v>
      </c>
      <c r="L214" s="266"/>
      <c r="M214" s="126">
        <f>+$M$13</f>
        <v>0</v>
      </c>
      <c r="N214" s="589"/>
      <c r="O214" s="589"/>
      <c r="P214" s="592"/>
      <c r="Q214" s="595"/>
      <c r="R214" s="595"/>
      <c r="S214" s="598">
        <f>IF(COUNTIF(J214:M216,"CUMPLE")&gt;=1,(G214*I214),0)* (IF(N214="PRESENTÓ CERTIFICADO",1,0))* (IF(O214="ACORDE A ITEM 5.2.1 (T.R.)",1,0) )* ( IF(OR(Q214="SIN OBSERVACIÓN", Q214="REQUERIMIENTOS SUBSANADOS"),1,0)) *(IF(OR(R214="NINGUNO", R214="CUMPLEN CON LO SOLICITADO"),1,0))</f>
        <v>0</v>
      </c>
      <c r="T214" s="627"/>
      <c r="W214" s="39"/>
      <c r="X214" s="39"/>
      <c r="Y214" s="39"/>
      <c r="Z214" s="39"/>
      <c r="AA214" s="39"/>
      <c r="AB214" s="39"/>
      <c r="AC214" s="39"/>
    </row>
    <row r="215" spans="1:34" s="6" customFormat="1" ht="24.95" hidden="1" customHeight="1">
      <c r="A215" s="10"/>
      <c r="B215" s="578"/>
      <c r="C215" s="610"/>
      <c r="D215" s="610"/>
      <c r="E215" s="610"/>
      <c r="F215" s="575"/>
      <c r="G215" s="615"/>
      <c r="H215" s="584"/>
      <c r="I215" s="587"/>
      <c r="J215" s="266"/>
      <c r="K215" s="126">
        <f>+$K$14</f>
        <v>721511</v>
      </c>
      <c r="L215" s="266"/>
      <c r="M215" s="126">
        <f>+$M$14</f>
        <v>0</v>
      </c>
      <c r="N215" s="590"/>
      <c r="O215" s="590"/>
      <c r="P215" s="593"/>
      <c r="Q215" s="596"/>
      <c r="R215" s="596"/>
      <c r="S215" s="599"/>
      <c r="T215" s="627"/>
      <c r="W215" s="39"/>
      <c r="X215" s="39"/>
      <c r="Y215" s="39"/>
      <c r="Z215" s="39"/>
      <c r="AA215" s="39"/>
      <c r="AB215" s="39"/>
      <c r="AC215" s="39"/>
    </row>
    <row r="216" spans="1:34" s="6" customFormat="1" ht="24.95" hidden="1" customHeight="1">
      <c r="A216" s="10"/>
      <c r="B216" s="579"/>
      <c r="C216" s="611"/>
      <c r="D216" s="611"/>
      <c r="E216" s="611"/>
      <c r="F216" s="576"/>
      <c r="G216" s="616"/>
      <c r="H216" s="585"/>
      <c r="I216" s="588"/>
      <c r="J216" s="266"/>
      <c r="K216" s="126">
        <f>+$K$15</f>
        <v>811418</v>
      </c>
      <c r="L216" s="266"/>
      <c r="M216" s="126"/>
      <c r="N216" s="591"/>
      <c r="O216" s="591"/>
      <c r="P216" s="594"/>
      <c r="Q216" s="597"/>
      <c r="R216" s="597"/>
      <c r="S216" s="600"/>
      <c r="T216" s="627"/>
      <c r="W216" s="39"/>
      <c r="X216" s="39"/>
      <c r="Y216" s="39"/>
      <c r="Z216" s="39"/>
    </row>
    <row r="217" spans="1:34" s="6" customFormat="1" ht="24.95" hidden="1" customHeight="1">
      <c r="A217" s="10"/>
      <c r="B217" s="577">
        <v>3</v>
      </c>
      <c r="C217" s="574"/>
      <c r="D217" s="574"/>
      <c r="E217" s="574"/>
      <c r="F217" s="574"/>
      <c r="G217" s="580"/>
      <c r="H217" s="583"/>
      <c r="I217" s="586"/>
      <c r="J217" s="266"/>
      <c r="K217" s="126">
        <f>+$K$13</f>
        <v>721015</v>
      </c>
      <c r="L217" s="266"/>
      <c r="M217" s="126">
        <f>+$M$13</f>
        <v>0</v>
      </c>
      <c r="N217" s="589"/>
      <c r="O217" s="589"/>
      <c r="P217" s="592"/>
      <c r="Q217" s="595"/>
      <c r="R217" s="595"/>
      <c r="S217" s="598">
        <f>IF(COUNTIF(J217:M219,"CUMPLE")&gt;=1,(G217*I217),0)* (IF(N217="PRESENTÓ CERTIFICADO",1,0))* (IF(O217="ACORDE A ITEM 5.2.1 (T.R.)",1,0) )* ( IF(OR(Q217="SIN OBSERVACIÓN", Q217="REQUERIMIENTOS SUBSANADOS"),1,0)) *(IF(OR(R217="NINGUNO", R217="CUMPLEN CON LO SOLICITADO"),1,0))</f>
        <v>0</v>
      </c>
      <c r="T217" s="627"/>
      <c r="W217" s="39"/>
      <c r="X217" s="39"/>
      <c r="Y217" s="39"/>
      <c r="Z217" s="39"/>
      <c r="AA217" s="3"/>
      <c r="AB217" s="3"/>
      <c r="AC217" s="3"/>
      <c r="AD217" s="3"/>
      <c r="AE217" s="3"/>
      <c r="AF217" s="3"/>
      <c r="AG217" s="3"/>
    </row>
    <row r="218" spans="1:34" s="6" customFormat="1" ht="24.95" hidden="1" customHeight="1">
      <c r="A218" s="10"/>
      <c r="B218" s="578"/>
      <c r="C218" s="575"/>
      <c r="D218" s="575"/>
      <c r="E218" s="575"/>
      <c r="F218" s="575"/>
      <c r="G218" s="581"/>
      <c r="H218" s="584"/>
      <c r="I218" s="587"/>
      <c r="J218" s="266"/>
      <c r="K218" s="126">
        <f>+$K$14</f>
        <v>721511</v>
      </c>
      <c r="L218" s="266"/>
      <c r="M218" s="126">
        <f>+$M$14</f>
        <v>0</v>
      </c>
      <c r="N218" s="590"/>
      <c r="O218" s="590"/>
      <c r="P218" s="593"/>
      <c r="Q218" s="596"/>
      <c r="R218" s="596"/>
      <c r="S218" s="599"/>
      <c r="T218" s="627"/>
      <c r="W218" s="39"/>
      <c r="X218" s="39"/>
      <c r="Y218" s="39"/>
      <c r="Z218" s="39"/>
    </row>
    <row r="219" spans="1:34" s="6" customFormat="1" ht="24.95" hidden="1" customHeight="1">
      <c r="A219" s="10"/>
      <c r="B219" s="579"/>
      <c r="C219" s="576"/>
      <c r="D219" s="576"/>
      <c r="E219" s="576"/>
      <c r="F219" s="576"/>
      <c r="G219" s="582"/>
      <c r="H219" s="585"/>
      <c r="I219" s="588"/>
      <c r="J219" s="266"/>
      <c r="K219" s="126">
        <f>+$K$15</f>
        <v>811418</v>
      </c>
      <c r="L219" s="266"/>
      <c r="M219" s="126"/>
      <c r="N219" s="591"/>
      <c r="O219" s="591"/>
      <c r="P219" s="594"/>
      <c r="Q219" s="597"/>
      <c r="R219" s="597"/>
      <c r="S219" s="600"/>
      <c r="T219" s="627"/>
      <c r="W219" s="39"/>
      <c r="X219" s="39"/>
      <c r="Y219" s="39"/>
      <c r="Z219" s="39"/>
      <c r="AA219" s="25"/>
      <c r="AB219" s="25"/>
      <c r="AC219" s="25"/>
      <c r="AD219" s="25"/>
      <c r="AE219" s="25"/>
      <c r="AF219" s="25"/>
      <c r="AG219" s="25"/>
    </row>
    <row r="220" spans="1:34" s="6" customFormat="1" ht="24.95" hidden="1" customHeight="1">
      <c r="A220" s="10"/>
      <c r="B220" s="577">
        <v>4</v>
      </c>
      <c r="C220" s="609"/>
      <c r="D220" s="609"/>
      <c r="E220" s="609"/>
      <c r="F220" s="609"/>
      <c r="G220" s="614"/>
      <c r="H220" s="583"/>
      <c r="I220" s="617"/>
      <c r="J220" s="266"/>
      <c r="K220" s="126">
        <f>+$K$13</f>
        <v>721015</v>
      </c>
      <c r="L220" s="266"/>
      <c r="M220" s="126">
        <f>+$M$13</f>
        <v>0</v>
      </c>
      <c r="N220" s="589"/>
      <c r="O220" s="589"/>
      <c r="P220" s="620"/>
      <c r="Q220" s="623"/>
      <c r="R220" s="623"/>
      <c r="S220" s="598">
        <f>IF(COUNTIF(J220:M222,"CUMPLE")&gt;=1,(G220*I220),0)* (IF(N220="PRESENTÓ CERTIFICADO",1,0))* (IF(O220="ACORDE A ITEM 5.2.1 (T.R.)",1,0) )* ( IF(OR(Q220="SIN OBSERVACIÓN", Q220="REQUERIMIENTOS SUBSANADOS"),1,0)) *(IF(OR(R220="NINGUNO", R220="CUMPLEN CON LO SOLICITADO"),1,0))</f>
        <v>0</v>
      </c>
      <c r="T220" s="627"/>
      <c r="W220" s="39"/>
      <c r="X220" s="39"/>
      <c r="Y220" s="39"/>
      <c r="Z220" s="39"/>
      <c r="AA220" s="25"/>
      <c r="AB220" s="25"/>
      <c r="AC220" s="25"/>
      <c r="AD220" s="25"/>
      <c r="AE220" s="25"/>
      <c r="AF220" s="25"/>
      <c r="AG220" s="25"/>
    </row>
    <row r="221" spans="1:34" s="6" customFormat="1" ht="24.95" hidden="1" customHeight="1">
      <c r="A221" s="10"/>
      <c r="B221" s="578"/>
      <c r="C221" s="610"/>
      <c r="D221" s="610"/>
      <c r="E221" s="610"/>
      <c r="F221" s="610"/>
      <c r="G221" s="615"/>
      <c r="H221" s="584"/>
      <c r="I221" s="618"/>
      <c r="J221" s="266"/>
      <c r="K221" s="126">
        <f>+$K$14</f>
        <v>721511</v>
      </c>
      <c r="L221" s="266"/>
      <c r="M221" s="126">
        <f>+$M$14</f>
        <v>0</v>
      </c>
      <c r="N221" s="590"/>
      <c r="O221" s="590"/>
      <c r="P221" s="621"/>
      <c r="Q221" s="624"/>
      <c r="R221" s="624"/>
      <c r="S221" s="599"/>
      <c r="T221" s="627"/>
      <c r="W221" s="39"/>
      <c r="X221" s="39"/>
      <c r="Y221" s="39"/>
      <c r="Z221" s="39"/>
      <c r="AA221" s="25"/>
      <c r="AB221" s="25"/>
      <c r="AC221" s="25"/>
      <c r="AD221" s="25"/>
      <c r="AE221" s="25"/>
      <c r="AF221" s="25"/>
      <c r="AG221" s="25"/>
    </row>
    <row r="222" spans="1:34" s="6" customFormat="1" ht="24.95" hidden="1" customHeight="1">
      <c r="A222" s="10"/>
      <c r="B222" s="579"/>
      <c r="C222" s="611"/>
      <c r="D222" s="611"/>
      <c r="E222" s="611"/>
      <c r="F222" s="611"/>
      <c r="G222" s="616"/>
      <c r="H222" s="585"/>
      <c r="I222" s="619"/>
      <c r="J222" s="266"/>
      <c r="K222" s="126">
        <f>+$K$15</f>
        <v>811418</v>
      </c>
      <c r="L222" s="266"/>
      <c r="M222" s="126"/>
      <c r="N222" s="591"/>
      <c r="O222" s="591"/>
      <c r="P222" s="622"/>
      <c r="Q222" s="625"/>
      <c r="R222" s="625"/>
      <c r="S222" s="600"/>
      <c r="T222" s="627"/>
      <c r="W222" s="39"/>
      <c r="X222" s="39"/>
      <c r="Y222" s="39"/>
      <c r="Z222" s="39"/>
      <c r="AA222" s="39"/>
      <c r="AB222" s="39"/>
      <c r="AC222" s="39"/>
      <c r="AD222" s="8"/>
      <c r="AE222" s="8"/>
      <c r="AF222" s="8"/>
      <c r="AG222" s="8"/>
    </row>
    <row r="223" spans="1:34" s="6" customFormat="1" ht="24.95" hidden="1" customHeight="1">
      <c r="A223" s="10"/>
      <c r="B223" s="577">
        <v>5</v>
      </c>
      <c r="C223" s="574"/>
      <c r="D223" s="574"/>
      <c r="E223" s="574"/>
      <c r="F223" s="574"/>
      <c r="G223" s="580"/>
      <c r="H223" s="583"/>
      <c r="I223" s="586"/>
      <c r="J223" s="266"/>
      <c r="K223" s="126">
        <f>+$K$13</f>
        <v>721015</v>
      </c>
      <c r="L223" s="266"/>
      <c r="M223" s="126">
        <f>+$M$13</f>
        <v>0</v>
      </c>
      <c r="N223" s="589"/>
      <c r="O223" s="589"/>
      <c r="P223" s="592"/>
      <c r="Q223" s="595"/>
      <c r="R223" s="595"/>
      <c r="S223" s="598">
        <f>IF(COUNTIF(J223:M225,"CUMPLE")&gt;=1,(G223*I223),0)* (IF(N223="PRESENTÓ CERTIFICADO",1,0))* (IF(O223="ACORDE A ITEM 5.2.1 (T.R.)",1,0) )* ( IF(OR(Q223="SIN OBSERVACIÓN", Q223="REQUERIMIENTOS SUBSANADOS"),1,0)) *(IF(OR(R223="NINGUNO", R223="CUMPLEN CON LO SOLICITADO"),1,0))</f>
        <v>0</v>
      </c>
      <c r="T223" s="627"/>
      <c r="W223" s="39"/>
      <c r="X223" s="39"/>
      <c r="Y223" s="39"/>
      <c r="Z223" s="39"/>
      <c r="AA223" s="39"/>
      <c r="AB223" s="39"/>
      <c r="AC223" s="39"/>
      <c r="AD223" s="8"/>
      <c r="AE223" s="8"/>
      <c r="AF223" s="8"/>
      <c r="AG223" s="8"/>
    </row>
    <row r="224" spans="1:34" s="6" customFormat="1" ht="24.95" hidden="1" customHeight="1">
      <c r="A224" s="10"/>
      <c r="B224" s="578"/>
      <c r="C224" s="575"/>
      <c r="D224" s="575"/>
      <c r="E224" s="575"/>
      <c r="F224" s="575"/>
      <c r="G224" s="581"/>
      <c r="H224" s="584"/>
      <c r="I224" s="587"/>
      <c r="J224" s="266"/>
      <c r="K224" s="126">
        <f>+$K$14</f>
        <v>721511</v>
      </c>
      <c r="L224" s="266"/>
      <c r="M224" s="126">
        <f>+$M$14</f>
        <v>0</v>
      </c>
      <c r="N224" s="590"/>
      <c r="O224" s="590"/>
      <c r="P224" s="593"/>
      <c r="Q224" s="596"/>
      <c r="R224" s="596"/>
      <c r="S224" s="599"/>
      <c r="T224" s="627"/>
      <c r="W224" s="39"/>
      <c r="X224" s="39"/>
      <c r="Y224" s="39"/>
      <c r="Z224" s="39"/>
      <c r="AA224" s="39"/>
      <c r="AB224" s="39"/>
      <c r="AC224" s="39"/>
    </row>
    <row r="225" spans="1:34" s="6" customFormat="1" ht="24.95" hidden="1" customHeight="1">
      <c r="A225" s="10"/>
      <c r="B225" s="579"/>
      <c r="C225" s="576"/>
      <c r="D225" s="576"/>
      <c r="E225" s="576"/>
      <c r="F225" s="576"/>
      <c r="G225" s="582"/>
      <c r="H225" s="585"/>
      <c r="I225" s="588"/>
      <c r="J225" s="266"/>
      <c r="K225" s="126">
        <f>+$K$15</f>
        <v>811418</v>
      </c>
      <c r="L225" s="266"/>
      <c r="M225" s="126"/>
      <c r="N225" s="591"/>
      <c r="O225" s="591"/>
      <c r="P225" s="594"/>
      <c r="Q225" s="597"/>
      <c r="R225" s="597"/>
      <c r="S225" s="600"/>
      <c r="T225" s="628"/>
      <c r="W225" s="39"/>
      <c r="X225" s="39"/>
      <c r="Y225" s="39"/>
      <c r="Z225" s="39"/>
      <c r="AA225" s="39"/>
      <c r="AB225" s="39"/>
      <c r="AC225" s="39"/>
    </row>
    <row r="226" spans="1:34" s="3" customFormat="1" ht="24.95" hidden="1" customHeight="1">
      <c r="B226" s="601" t="str">
        <f>IF(S227=" "," ",IF(S227&gt;=$H$6,"CUMPLE CON LA EXPERIENCIA REQUERIDA","NO CUMPLE CON LA EXPERIENCIA REQUERIDA"))</f>
        <v>NO CUMPLE CON LA EXPERIENCIA REQUERIDA</v>
      </c>
      <c r="C226" s="602"/>
      <c r="D226" s="602"/>
      <c r="E226" s="602"/>
      <c r="F226" s="602"/>
      <c r="G226" s="602"/>
      <c r="H226" s="602"/>
      <c r="I226" s="602"/>
      <c r="J226" s="602"/>
      <c r="K226" s="602"/>
      <c r="L226" s="602"/>
      <c r="M226" s="602"/>
      <c r="N226" s="602"/>
      <c r="O226" s="603"/>
      <c r="P226" s="607" t="s">
        <v>22</v>
      </c>
      <c r="Q226" s="608"/>
      <c r="R226" s="356"/>
      <c r="S226" s="7">
        <f>IF(T211="SI",SUM(S211:S225),0)</f>
        <v>0</v>
      </c>
      <c r="T226" s="612" t="str">
        <f>IF(S227=" "," ",IF(S227&gt;=$H$6,"CUMPLE","NO CUMPLE"))</f>
        <v>NO CUMPLE</v>
      </c>
      <c r="W226" s="39"/>
      <c r="X226" s="39"/>
      <c r="Y226" s="39"/>
      <c r="Z226" s="39"/>
      <c r="AA226" s="39"/>
      <c r="AB226" s="39"/>
      <c r="AC226" s="39"/>
      <c r="AD226" s="6"/>
      <c r="AE226" s="6"/>
      <c r="AF226" s="6"/>
      <c r="AG226" s="6"/>
      <c r="AH226" s="6"/>
    </row>
    <row r="227" spans="1:34" s="6" customFormat="1" ht="24.95" hidden="1" customHeight="1">
      <c r="B227" s="604"/>
      <c r="C227" s="605"/>
      <c r="D227" s="605"/>
      <c r="E227" s="605"/>
      <c r="F227" s="605"/>
      <c r="G227" s="605"/>
      <c r="H227" s="605"/>
      <c r="I227" s="605"/>
      <c r="J227" s="605"/>
      <c r="K227" s="605"/>
      <c r="L227" s="605"/>
      <c r="M227" s="605"/>
      <c r="N227" s="605"/>
      <c r="O227" s="606"/>
      <c r="P227" s="607" t="s">
        <v>24</v>
      </c>
      <c r="Q227" s="608"/>
      <c r="R227" s="356"/>
      <c r="S227" s="71">
        <f>IFERROR((S226/$P$6)," ")</f>
        <v>0</v>
      </c>
      <c r="T227" s="613"/>
      <c r="W227" s="39"/>
      <c r="X227" s="39"/>
      <c r="Y227" s="39"/>
      <c r="Z227" s="39"/>
      <c r="AA227" s="39"/>
      <c r="AB227" s="39"/>
      <c r="AC227" s="39"/>
    </row>
    <row r="228" spans="1:34" ht="30" hidden="1" customHeight="1">
      <c r="AA228" s="39"/>
      <c r="AB228" s="39"/>
      <c r="AC228" s="39"/>
      <c r="AD228" s="6"/>
      <c r="AE228" s="6"/>
      <c r="AF228" s="6"/>
      <c r="AG228" s="6"/>
      <c r="AH228" s="3"/>
    </row>
    <row r="229" spans="1:34" ht="30" hidden="1" customHeight="1">
      <c r="AA229" s="39"/>
      <c r="AB229" s="39"/>
      <c r="AC229" s="39"/>
      <c r="AD229" s="6"/>
      <c r="AE229" s="6"/>
      <c r="AF229" s="6"/>
      <c r="AG229" s="6"/>
      <c r="AH229" s="6"/>
    </row>
    <row r="230" spans="1:34" ht="36" hidden="1" customHeight="1">
      <c r="B230" s="92">
        <v>11</v>
      </c>
      <c r="C230" s="629" t="s">
        <v>76</v>
      </c>
      <c r="D230" s="630"/>
      <c r="E230" s="631"/>
      <c r="F230" s="632" t="str">
        <f>IFERROR(VLOOKUP(B230,LISTA_OFERENTES,2,FALSE)," ")</f>
        <v>O11</v>
      </c>
      <c r="G230" s="633"/>
      <c r="H230" s="633"/>
      <c r="I230" s="633"/>
      <c r="J230" s="633"/>
      <c r="K230" s="633"/>
      <c r="L230" s="633"/>
      <c r="M230" s="633"/>
      <c r="N230" s="633"/>
      <c r="O230" s="634"/>
      <c r="P230" s="635" t="s">
        <v>98</v>
      </c>
      <c r="Q230" s="636"/>
      <c r="R230" s="637"/>
      <c r="S230" s="2">
        <f>5-(INT(COUNTBLANK(C233:C247))-10)</f>
        <v>0</v>
      </c>
      <c r="T230" s="3"/>
      <c r="AA230" s="39"/>
      <c r="AB230" s="39"/>
      <c r="AC230" s="39"/>
      <c r="AD230" s="6"/>
      <c r="AE230" s="6"/>
      <c r="AF230" s="6"/>
      <c r="AG230" s="6"/>
    </row>
    <row r="231" spans="1:34" s="8" customFormat="1" ht="30" hidden="1" customHeight="1">
      <c r="B231" s="638" t="s">
        <v>45</v>
      </c>
      <c r="C231" s="640" t="s">
        <v>15</v>
      </c>
      <c r="D231" s="640" t="s">
        <v>16</v>
      </c>
      <c r="E231" s="640" t="s">
        <v>17</v>
      </c>
      <c r="F231" s="640" t="s">
        <v>18</v>
      </c>
      <c r="G231" s="640" t="s">
        <v>19</v>
      </c>
      <c r="H231" s="640" t="s">
        <v>20</v>
      </c>
      <c r="I231" s="640" t="s">
        <v>21</v>
      </c>
      <c r="J231" s="642" t="s">
        <v>52</v>
      </c>
      <c r="K231" s="643"/>
      <c r="L231" s="643"/>
      <c r="M231" s="644"/>
      <c r="N231" s="640" t="s">
        <v>77</v>
      </c>
      <c r="O231" s="640" t="s">
        <v>78</v>
      </c>
      <c r="P231" s="5" t="s">
        <v>79</v>
      </c>
      <c r="Q231" s="5"/>
      <c r="R231" s="640" t="s">
        <v>80</v>
      </c>
      <c r="S231" s="640" t="s">
        <v>81</v>
      </c>
      <c r="T231" s="640" t="str">
        <f>T11</f>
        <v>CUMPLE CON EL REQUIMIENTO DE LA UNSPSC 721015-721511-811418.</v>
      </c>
      <c r="U231" s="9"/>
      <c r="V231" s="9"/>
      <c r="W231" s="39"/>
      <c r="X231" s="39"/>
      <c r="Y231" s="39"/>
      <c r="Z231" s="39"/>
      <c r="AA231" s="39"/>
      <c r="AB231" s="39"/>
      <c r="AC231" s="39"/>
      <c r="AD231" s="6"/>
      <c r="AE231" s="6"/>
      <c r="AF231" s="6"/>
      <c r="AG231" s="6"/>
      <c r="AH231" s="25"/>
    </row>
    <row r="232" spans="1:34" s="8" customFormat="1" ht="113.25" hidden="1" customHeight="1">
      <c r="B232" s="639"/>
      <c r="C232" s="641"/>
      <c r="D232" s="641"/>
      <c r="E232" s="641"/>
      <c r="F232" s="641"/>
      <c r="G232" s="641"/>
      <c r="H232" s="641"/>
      <c r="I232" s="641"/>
      <c r="J232" s="645" t="s">
        <v>83</v>
      </c>
      <c r="K232" s="646"/>
      <c r="L232" s="646"/>
      <c r="M232" s="647"/>
      <c r="N232" s="641"/>
      <c r="O232" s="641"/>
      <c r="P232" s="4" t="s">
        <v>13</v>
      </c>
      <c r="Q232" s="4" t="s">
        <v>82</v>
      </c>
      <c r="R232" s="641"/>
      <c r="S232" s="641"/>
      <c r="T232" s="641"/>
      <c r="U232" s="9"/>
      <c r="V232" s="9"/>
      <c r="W232" s="39"/>
      <c r="X232" s="39"/>
      <c r="Y232" s="39"/>
      <c r="Z232" s="39"/>
      <c r="AA232" s="39"/>
      <c r="AB232" s="39"/>
      <c r="AC232" s="39"/>
      <c r="AD232" s="6"/>
      <c r="AE232" s="6"/>
      <c r="AF232" s="6"/>
      <c r="AG232" s="6"/>
      <c r="AH232" s="25"/>
    </row>
    <row r="233" spans="1:34" s="6" customFormat="1" ht="24.95" hidden="1" customHeight="1">
      <c r="A233" s="10"/>
      <c r="B233" s="577">
        <v>1</v>
      </c>
      <c r="C233" s="574"/>
      <c r="D233" s="574"/>
      <c r="E233" s="574"/>
      <c r="F233" s="574"/>
      <c r="G233" s="580"/>
      <c r="H233" s="583"/>
      <c r="I233" s="586"/>
      <c r="J233" s="266"/>
      <c r="K233" s="126">
        <f>+$K$13</f>
        <v>721015</v>
      </c>
      <c r="L233" s="266"/>
      <c r="M233" s="126">
        <f>+$M$13</f>
        <v>0</v>
      </c>
      <c r="N233" s="589"/>
      <c r="O233" s="589"/>
      <c r="P233" s="620"/>
      <c r="Q233" s="623"/>
      <c r="R233" s="623"/>
      <c r="S233" s="598">
        <f>IF(COUNTIF(J233:M235,"CUMPLE")&gt;=1,(G233*I233),0)* (IF(N233="PRESENTÓ CERTIFICADO",1,0))* (IF(O233="ACORDE A ITEM 5.2.1 (T.R.)",1,0) )* ( IF(OR(Q233="SIN OBSERVACIÓN", Q233="REQUERIMIENTOS SUBSANADOS"),1,0)) *(IF(OR(R233="NINGUNO", R233="CUMPLEN CON LO SOLICITADO"),1,0))</f>
        <v>0</v>
      </c>
      <c r="T233" s="626"/>
      <c r="W233" s="39"/>
      <c r="X233" s="39"/>
      <c r="Y233" s="39"/>
      <c r="Z233" s="39"/>
      <c r="AA233" s="39"/>
      <c r="AB233" s="39"/>
      <c r="AC233" s="39"/>
      <c r="AH233" s="8"/>
    </row>
    <row r="234" spans="1:34" s="6" customFormat="1" ht="24.95" hidden="1" customHeight="1">
      <c r="A234" s="10"/>
      <c r="B234" s="578"/>
      <c r="C234" s="575"/>
      <c r="D234" s="575"/>
      <c r="E234" s="575"/>
      <c r="F234" s="575"/>
      <c r="G234" s="581"/>
      <c r="H234" s="584"/>
      <c r="I234" s="587"/>
      <c r="J234" s="266"/>
      <c r="K234" s="126">
        <f>+$K$14</f>
        <v>721511</v>
      </c>
      <c r="L234" s="266"/>
      <c r="M234" s="126">
        <f>+$M$14</f>
        <v>0</v>
      </c>
      <c r="N234" s="590"/>
      <c r="O234" s="590"/>
      <c r="P234" s="621"/>
      <c r="Q234" s="624"/>
      <c r="R234" s="624"/>
      <c r="S234" s="599"/>
      <c r="T234" s="627"/>
      <c r="W234" s="39"/>
      <c r="X234" s="39"/>
      <c r="Y234" s="39"/>
      <c r="Z234" s="39"/>
      <c r="AA234" s="39"/>
      <c r="AB234" s="39"/>
      <c r="AC234" s="39"/>
      <c r="AH234" s="8"/>
    </row>
    <row r="235" spans="1:34" s="6" customFormat="1" ht="24.95" hidden="1" customHeight="1">
      <c r="A235" s="10"/>
      <c r="B235" s="579"/>
      <c r="C235" s="576"/>
      <c r="D235" s="576"/>
      <c r="E235" s="576"/>
      <c r="F235" s="576"/>
      <c r="G235" s="582"/>
      <c r="H235" s="585"/>
      <c r="I235" s="588"/>
      <c r="J235" s="266"/>
      <c r="K235" s="126">
        <f>+$K$15</f>
        <v>811418</v>
      </c>
      <c r="L235" s="266"/>
      <c r="M235" s="126"/>
      <c r="N235" s="591"/>
      <c r="O235" s="591"/>
      <c r="P235" s="622"/>
      <c r="Q235" s="625"/>
      <c r="R235" s="625"/>
      <c r="S235" s="600"/>
      <c r="T235" s="627"/>
      <c r="W235" s="39"/>
      <c r="X235" s="39"/>
      <c r="Y235" s="39"/>
      <c r="Z235" s="39"/>
      <c r="AA235" s="39"/>
      <c r="AB235" s="39"/>
      <c r="AC235" s="39"/>
    </row>
    <row r="236" spans="1:34" s="6" customFormat="1" ht="24.95" hidden="1" customHeight="1">
      <c r="A236" s="10"/>
      <c r="B236" s="577">
        <v>2</v>
      </c>
      <c r="C236" s="609"/>
      <c r="D236" s="609"/>
      <c r="E236" s="609"/>
      <c r="F236" s="574"/>
      <c r="G236" s="614"/>
      <c r="H236" s="583"/>
      <c r="I236" s="617"/>
      <c r="J236" s="266"/>
      <c r="K236" s="126">
        <f>+$K$13</f>
        <v>721015</v>
      </c>
      <c r="L236" s="266"/>
      <c r="M236" s="126">
        <f>+$M$13</f>
        <v>0</v>
      </c>
      <c r="N236" s="589"/>
      <c r="O236" s="589"/>
      <c r="P236" s="620"/>
      <c r="Q236" s="623"/>
      <c r="R236" s="623"/>
      <c r="S236" s="598">
        <f>IF(COUNTIF(J236:M238,"CUMPLE")&gt;=1,(G236*I236),0)* (IF(N236="PRESENTÓ CERTIFICADO",1,0))* (IF(O236="ACORDE A ITEM 5.2.1 (T.R.)",1,0) )* ( IF(OR(Q236="SIN OBSERVACIÓN", Q236="REQUERIMIENTOS SUBSANADOS"),1,0)) *(IF(OR(R236="NINGUNO", R236="CUMPLEN CON LO SOLICITADO"),1,0))</f>
        <v>0</v>
      </c>
      <c r="T236" s="627"/>
      <c r="W236" s="39"/>
      <c r="X236" s="39"/>
      <c r="Y236" s="39"/>
      <c r="Z236" s="39"/>
      <c r="AA236" s="39"/>
      <c r="AB236" s="39"/>
      <c r="AC236" s="39"/>
    </row>
    <row r="237" spans="1:34" s="6" customFormat="1" ht="24.95" hidden="1" customHeight="1">
      <c r="A237" s="10"/>
      <c r="B237" s="578"/>
      <c r="C237" s="610"/>
      <c r="D237" s="610"/>
      <c r="E237" s="610"/>
      <c r="F237" s="575"/>
      <c r="G237" s="615"/>
      <c r="H237" s="584"/>
      <c r="I237" s="618"/>
      <c r="J237" s="266"/>
      <c r="K237" s="126">
        <f>+$K$14</f>
        <v>721511</v>
      </c>
      <c r="L237" s="266"/>
      <c r="M237" s="126">
        <f>+$M$14</f>
        <v>0</v>
      </c>
      <c r="N237" s="590"/>
      <c r="O237" s="590"/>
      <c r="P237" s="621"/>
      <c r="Q237" s="624"/>
      <c r="R237" s="624"/>
      <c r="S237" s="599"/>
      <c r="T237" s="627"/>
      <c r="W237" s="39"/>
      <c r="X237" s="39"/>
      <c r="Y237" s="39"/>
      <c r="Z237" s="39"/>
      <c r="AA237" s="39"/>
      <c r="AB237" s="39"/>
      <c r="AC237" s="39"/>
    </row>
    <row r="238" spans="1:34" s="6" customFormat="1" ht="24.95" hidden="1" customHeight="1">
      <c r="A238" s="10"/>
      <c r="B238" s="579"/>
      <c r="C238" s="611"/>
      <c r="D238" s="611"/>
      <c r="E238" s="611"/>
      <c r="F238" s="576"/>
      <c r="G238" s="616"/>
      <c r="H238" s="585"/>
      <c r="I238" s="619"/>
      <c r="J238" s="266"/>
      <c r="K238" s="126">
        <f>+$K$15</f>
        <v>811418</v>
      </c>
      <c r="L238" s="266"/>
      <c r="M238" s="126"/>
      <c r="N238" s="591"/>
      <c r="O238" s="591"/>
      <c r="P238" s="622"/>
      <c r="Q238" s="625"/>
      <c r="R238" s="625"/>
      <c r="S238" s="600"/>
      <c r="T238" s="627"/>
      <c r="W238" s="39"/>
      <c r="X238" s="39"/>
      <c r="Y238" s="39"/>
      <c r="Z238" s="39"/>
    </row>
    <row r="239" spans="1:34" s="6" customFormat="1" ht="24.95" hidden="1" customHeight="1">
      <c r="A239" s="10"/>
      <c r="B239" s="577">
        <v>3</v>
      </c>
      <c r="C239" s="574"/>
      <c r="D239" s="574"/>
      <c r="E239" s="574"/>
      <c r="F239" s="574"/>
      <c r="G239" s="580"/>
      <c r="H239" s="583"/>
      <c r="I239" s="586"/>
      <c r="J239" s="266"/>
      <c r="K239" s="126">
        <f>+$K$13</f>
        <v>721015</v>
      </c>
      <c r="L239" s="266"/>
      <c r="M239" s="126">
        <f>+$M$13</f>
        <v>0</v>
      </c>
      <c r="N239" s="589"/>
      <c r="O239" s="589"/>
      <c r="P239" s="592"/>
      <c r="Q239" s="595"/>
      <c r="R239" s="595"/>
      <c r="S239" s="598">
        <f>IF(COUNTIF(J239:M241,"CUMPLE")&gt;=1,(G239*I239),0)* (IF(N239="PRESENTÓ CERTIFICADO",1,0))* (IF(O239="ACORDE A ITEM 5.2.1 (T.R.)",1,0) )* ( IF(OR(Q239="SIN OBSERVACIÓN", Q239="REQUERIMIENTOS SUBSANADOS"),1,0)) *(IF(OR(R239="NINGUNO", R239="CUMPLEN CON LO SOLICITADO"),1,0))</f>
        <v>0</v>
      </c>
      <c r="T239" s="627"/>
      <c r="W239" s="39"/>
      <c r="X239" s="39"/>
      <c r="Y239" s="39"/>
      <c r="Z239" s="39"/>
      <c r="AA239" s="3"/>
      <c r="AB239" s="3"/>
      <c r="AC239" s="3"/>
      <c r="AD239" s="3"/>
      <c r="AE239" s="3"/>
      <c r="AF239" s="3"/>
      <c r="AG239" s="3"/>
    </row>
    <row r="240" spans="1:34" s="6" customFormat="1" ht="24.95" hidden="1" customHeight="1">
      <c r="A240" s="10"/>
      <c r="B240" s="578"/>
      <c r="C240" s="575"/>
      <c r="D240" s="575"/>
      <c r="E240" s="575"/>
      <c r="F240" s="575"/>
      <c r="G240" s="581"/>
      <c r="H240" s="584"/>
      <c r="I240" s="587"/>
      <c r="J240" s="266"/>
      <c r="K240" s="126">
        <f>+$K$14</f>
        <v>721511</v>
      </c>
      <c r="L240" s="266"/>
      <c r="M240" s="126">
        <f>+$M$14</f>
        <v>0</v>
      </c>
      <c r="N240" s="590"/>
      <c r="O240" s="590"/>
      <c r="P240" s="593"/>
      <c r="Q240" s="596"/>
      <c r="R240" s="596"/>
      <c r="S240" s="599"/>
      <c r="T240" s="627"/>
      <c r="W240" s="39"/>
      <c r="X240" s="39"/>
      <c r="Y240" s="39"/>
      <c r="Z240" s="39"/>
    </row>
    <row r="241" spans="1:34" s="6" customFormat="1" ht="24.95" hidden="1" customHeight="1">
      <c r="A241" s="10"/>
      <c r="B241" s="579"/>
      <c r="C241" s="576"/>
      <c r="D241" s="576"/>
      <c r="E241" s="576"/>
      <c r="F241" s="576"/>
      <c r="G241" s="582"/>
      <c r="H241" s="585"/>
      <c r="I241" s="588"/>
      <c r="J241" s="266"/>
      <c r="K241" s="126">
        <f>+$K$15</f>
        <v>811418</v>
      </c>
      <c r="L241" s="266"/>
      <c r="M241" s="126"/>
      <c r="N241" s="591"/>
      <c r="O241" s="591"/>
      <c r="P241" s="594"/>
      <c r="Q241" s="597"/>
      <c r="R241" s="597"/>
      <c r="S241" s="600"/>
      <c r="T241" s="627"/>
      <c r="W241" s="39"/>
      <c r="X241" s="39"/>
      <c r="Y241" s="39"/>
      <c r="Z241" s="39"/>
      <c r="AA241" s="25"/>
      <c r="AB241" s="25"/>
      <c r="AC241" s="25"/>
      <c r="AD241" s="25"/>
      <c r="AE241" s="25"/>
      <c r="AF241" s="25"/>
      <c r="AG241" s="25"/>
    </row>
    <row r="242" spans="1:34" s="6" customFormat="1" ht="24.95" hidden="1" customHeight="1">
      <c r="A242" s="10"/>
      <c r="B242" s="577">
        <v>4</v>
      </c>
      <c r="C242" s="609"/>
      <c r="D242" s="609"/>
      <c r="E242" s="609"/>
      <c r="F242" s="609"/>
      <c r="G242" s="614"/>
      <c r="H242" s="583"/>
      <c r="I242" s="617"/>
      <c r="J242" s="266"/>
      <c r="K242" s="126">
        <f>+$K$13</f>
        <v>721015</v>
      </c>
      <c r="L242" s="266"/>
      <c r="M242" s="126">
        <f>+$M$13</f>
        <v>0</v>
      </c>
      <c r="N242" s="589"/>
      <c r="O242" s="589"/>
      <c r="P242" s="620"/>
      <c r="Q242" s="623"/>
      <c r="R242" s="623"/>
      <c r="S242" s="598">
        <f>IF(COUNTIF(J242:M244,"CUMPLE")&gt;=1,(G242*I242),0)* (IF(N242="PRESENTÓ CERTIFICADO",1,0))* (IF(O242="ACORDE A ITEM 5.2.1 (T.R.)",1,0) )* ( IF(OR(Q242="SIN OBSERVACIÓN", Q242="REQUERIMIENTOS SUBSANADOS"),1,0)) *(IF(OR(R242="NINGUNO", R242="CUMPLEN CON LO SOLICITADO"),1,0))</f>
        <v>0</v>
      </c>
      <c r="T242" s="627"/>
      <c r="W242" s="39"/>
      <c r="X242" s="39"/>
      <c r="Y242" s="39"/>
      <c r="Z242" s="39"/>
      <c r="AA242" s="25"/>
      <c r="AB242" s="25"/>
      <c r="AC242" s="25"/>
      <c r="AD242" s="25"/>
      <c r="AE242" s="25"/>
      <c r="AF242" s="25"/>
      <c r="AG242" s="25"/>
    </row>
    <row r="243" spans="1:34" s="6" customFormat="1" ht="24.95" hidden="1" customHeight="1">
      <c r="A243" s="10"/>
      <c r="B243" s="578"/>
      <c r="C243" s="610"/>
      <c r="D243" s="610"/>
      <c r="E243" s="610"/>
      <c r="F243" s="610"/>
      <c r="G243" s="615"/>
      <c r="H243" s="584"/>
      <c r="I243" s="618"/>
      <c r="J243" s="266"/>
      <c r="K243" s="126">
        <f>+$K$14</f>
        <v>721511</v>
      </c>
      <c r="L243" s="266"/>
      <c r="M243" s="126">
        <f>+$M$14</f>
        <v>0</v>
      </c>
      <c r="N243" s="590"/>
      <c r="O243" s="590"/>
      <c r="P243" s="621"/>
      <c r="Q243" s="624"/>
      <c r="R243" s="624"/>
      <c r="S243" s="599"/>
      <c r="T243" s="627"/>
      <c r="W243" s="39"/>
      <c r="X243" s="39"/>
      <c r="Y243" s="39"/>
      <c r="Z243" s="39"/>
      <c r="AA243" s="25"/>
      <c r="AB243" s="25"/>
      <c r="AC243" s="25"/>
      <c r="AD243" s="25"/>
      <c r="AE243" s="25"/>
      <c r="AF243" s="25"/>
      <c r="AG243" s="25"/>
    </row>
    <row r="244" spans="1:34" s="6" customFormat="1" ht="24.95" hidden="1" customHeight="1">
      <c r="A244" s="10"/>
      <c r="B244" s="579"/>
      <c r="C244" s="611"/>
      <c r="D244" s="611"/>
      <c r="E244" s="611"/>
      <c r="F244" s="611"/>
      <c r="G244" s="616"/>
      <c r="H244" s="585"/>
      <c r="I244" s="619"/>
      <c r="J244" s="266"/>
      <c r="K244" s="126">
        <f>+$K$15</f>
        <v>811418</v>
      </c>
      <c r="L244" s="266"/>
      <c r="M244" s="126"/>
      <c r="N244" s="591"/>
      <c r="O244" s="591"/>
      <c r="P244" s="622"/>
      <c r="Q244" s="625"/>
      <c r="R244" s="625"/>
      <c r="S244" s="600"/>
      <c r="T244" s="627"/>
      <c r="W244" s="39"/>
      <c r="X244" s="39"/>
      <c r="Y244" s="39"/>
      <c r="Z244" s="39"/>
      <c r="AA244" s="39"/>
      <c r="AB244" s="39"/>
      <c r="AC244" s="39"/>
      <c r="AD244" s="8"/>
      <c r="AE244" s="8"/>
      <c r="AF244" s="8"/>
      <c r="AG244" s="8"/>
    </row>
    <row r="245" spans="1:34" s="6" customFormat="1" ht="24.95" hidden="1" customHeight="1">
      <c r="A245" s="10"/>
      <c r="B245" s="577">
        <v>5</v>
      </c>
      <c r="C245" s="574"/>
      <c r="D245" s="574"/>
      <c r="E245" s="574"/>
      <c r="F245" s="574"/>
      <c r="G245" s="580"/>
      <c r="H245" s="583"/>
      <c r="I245" s="586"/>
      <c r="J245" s="266"/>
      <c r="K245" s="126">
        <f>+$K$13</f>
        <v>721015</v>
      </c>
      <c r="L245" s="266"/>
      <c r="M245" s="126">
        <f>+$M$13</f>
        <v>0</v>
      </c>
      <c r="N245" s="589"/>
      <c r="O245" s="589"/>
      <c r="P245" s="592"/>
      <c r="Q245" s="595"/>
      <c r="R245" s="595"/>
      <c r="S245" s="598">
        <f>IF(COUNTIF(J245:M247,"CUMPLE")&gt;=1,(G245*I245),0)* (IF(N245="PRESENTÓ CERTIFICADO",1,0))* (IF(O245="ACORDE A ITEM 5.2.1 (T.R.)",1,0) )* ( IF(OR(Q245="SIN OBSERVACIÓN", Q245="REQUERIMIENTOS SUBSANADOS"),1,0)) *(IF(OR(R245="NINGUNO", R245="CUMPLEN CON LO SOLICITADO"),1,0))</f>
        <v>0</v>
      </c>
      <c r="T245" s="627"/>
      <c r="W245" s="39"/>
      <c r="X245" s="39"/>
      <c r="Y245" s="39"/>
      <c r="Z245" s="39"/>
      <c r="AA245" s="39"/>
      <c r="AB245" s="39"/>
      <c r="AC245" s="39"/>
      <c r="AD245" s="8"/>
      <c r="AE245" s="8"/>
      <c r="AF245" s="8"/>
      <c r="AG245" s="8"/>
    </row>
    <row r="246" spans="1:34" s="6" customFormat="1" ht="24.95" hidden="1" customHeight="1">
      <c r="A246" s="10"/>
      <c r="B246" s="578"/>
      <c r="C246" s="575"/>
      <c r="D246" s="575"/>
      <c r="E246" s="575"/>
      <c r="F246" s="575"/>
      <c r="G246" s="581"/>
      <c r="H246" s="584"/>
      <c r="I246" s="587"/>
      <c r="J246" s="266"/>
      <c r="K246" s="126">
        <f>+$K$14</f>
        <v>721511</v>
      </c>
      <c r="L246" s="266"/>
      <c r="M246" s="126">
        <f>+$M$14</f>
        <v>0</v>
      </c>
      <c r="N246" s="590"/>
      <c r="O246" s="590"/>
      <c r="P246" s="593"/>
      <c r="Q246" s="596"/>
      <c r="R246" s="596"/>
      <c r="S246" s="599"/>
      <c r="T246" s="627"/>
      <c r="W246" s="39"/>
      <c r="X246" s="39"/>
      <c r="Y246" s="39"/>
      <c r="Z246" s="39"/>
      <c r="AA246" s="39"/>
      <c r="AB246" s="39"/>
      <c r="AC246" s="39"/>
    </row>
    <row r="247" spans="1:34" s="6" customFormat="1" ht="24.95" hidden="1" customHeight="1">
      <c r="A247" s="10"/>
      <c r="B247" s="579"/>
      <c r="C247" s="576"/>
      <c r="D247" s="576"/>
      <c r="E247" s="576"/>
      <c r="F247" s="576"/>
      <c r="G247" s="582"/>
      <c r="H247" s="585"/>
      <c r="I247" s="588"/>
      <c r="J247" s="266"/>
      <c r="K247" s="126">
        <f>+$K$15</f>
        <v>811418</v>
      </c>
      <c r="L247" s="266"/>
      <c r="M247" s="126"/>
      <c r="N247" s="591"/>
      <c r="O247" s="591"/>
      <c r="P247" s="594"/>
      <c r="Q247" s="597"/>
      <c r="R247" s="597"/>
      <c r="S247" s="600"/>
      <c r="T247" s="628"/>
      <c r="W247" s="39"/>
      <c r="X247" s="39"/>
      <c r="Y247" s="39"/>
      <c r="Z247" s="39"/>
      <c r="AA247" s="39"/>
      <c r="AB247" s="39"/>
      <c r="AC247" s="39"/>
    </row>
    <row r="248" spans="1:34" s="3" customFormat="1" ht="24.95" hidden="1" customHeight="1">
      <c r="B248" s="601" t="str">
        <f>IF(S249=" "," ",IF(S249&gt;=$H$6,"CUMPLE CON LA EXPERIENCIA REQUERIDA","NO CUMPLE CON LA EXPERIENCIA REQUERIDA"))</f>
        <v>NO CUMPLE CON LA EXPERIENCIA REQUERIDA</v>
      </c>
      <c r="C248" s="602"/>
      <c r="D248" s="602"/>
      <c r="E248" s="602"/>
      <c r="F248" s="602"/>
      <c r="G248" s="602"/>
      <c r="H248" s="602"/>
      <c r="I248" s="602"/>
      <c r="J248" s="602"/>
      <c r="K248" s="602"/>
      <c r="L248" s="602"/>
      <c r="M248" s="602"/>
      <c r="N248" s="602"/>
      <c r="O248" s="603"/>
      <c r="P248" s="607" t="s">
        <v>22</v>
      </c>
      <c r="Q248" s="608"/>
      <c r="R248" s="356"/>
      <c r="S248" s="7">
        <f>IF(T233="SI",SUM(S233:S247),0)</f>
        <v>0</v>
      </c>
      <c r="T248" s="612" t="str">
        <f>IF(S249=" "," ",IF(S249&gt;=$H$6,"CUMPLE","NO CUMPLE"))</f>
        <v>NO CUMPLE</v>
      </c>
      <c r="W248" s="39"/>
      <c r="X248" s="39"/>
      <c r="Y248" s="39"/>
      <c r="Z248" s="39"/>
      <c r="AA248" s="39"/>
      <c r="AB248" s="39"/>
      <c r="AC248" s="39"/>
      <c r="AD248" s="6"/>
      <c r="AE248" s="6"/>
      <c r="AF248" s="6"/>
      <c r="AG248" s="6"/>
      <c r="AH248" s="6"/>
    </row>
    <row r="249" spans="1:34" s="6" customFormat="1" ht="24.95" hidden="1" customHeight="1">
      <c r="B249" s="604"/>
      <c r="C249" s="605"/>
      <c r="D249" s="605"/>
      <c r="E249" s="605"/>
      <c r="F249" s="605"/>
      <c r="G249" s="605"/>
      <c r="H249" s="605"/>
      <c r="I249" s="605"/>
      <c r="J249" s="605"/>
      <c r="K249" s="605"/>
      <c r="L249" s="605"/>
      <c r="M249" s="605"/>
      <c r="N249" s="605"/>
      <c r="O249" s="606"/>
      <c r="P249" s="607" t="s">
        <v>24</v>
      </c>
      <c r="Q249" s="608"/>
      <c r="R249" s="356"/>
      <c r="S249" s="71">
        <f>IFERROR((S248/$P$6)," ")</f>
        <v>0</v>
      </c>
      <c r="T249" s="613"/>
      <c r="W249" s="39"/>
      <c r="X249" s="39"/>
      <c r="Y249" s="39"/>
      <c r="Z249" s="39"/>
      <c r="AA249" s="39"/>
      <c r="AB249" s="39"/>
      <c r="AC249" s="39"/>
    </row>
    <row r="250" spans="1:34" ht="30" hidden="1" customHeight="1">
      <c r="AA250" s="39"/>
      <c r="AB250" s="39"/>
      <c r="AC250" s="39"/>
      <c r="AD250" s="6"/>
      <c r="AE250" s="6"/>
      <c r="AF250" s="6"/>
      <c r="AG250" s="6"/>
      <c r="AH250" s="3"/>
    </row>
    <row r="251" spans="1:34" ht="30" hidden="1" customHeight="1">
      <c r="AA251" s="39"/>
      <c r="AB251" s="39"/>
      <c r="AC251" s="39"/>
      <c r="AD251" s="6"/>
      <c r="AE251" s="6"/>
      <c r="AF251" s="6"/>
      <c r="AG251" s="6"/>
      <c r="AH251" s="6"/>
    </row>
    <row r="252" spans="1:34" ht="36" hidden="1" customHeight="1">
      <c r="B252" s="92">
        <v>12</v>
      </c>
      <c r="C252" s="629" t="s">
        <v>76</v>
      </c>
      <c r="D252" s="630"/>
      <c r="E252" s="631"/>
      <c r="F252" s="632" t="str">
        <f>IFERROR(VLOOKUP(B252,LISTA_OFERENTES,2,FALSE)," ")</f>
        <v>O12</v>
      </c>
      <c r="G252" s="633"/>
      <c r="H252" s="633"/>
      <c r="I252" s="633"/>
      <c r="J252" s="633"/>
      <c r="K252" s="633"/>
      <c r="L252" s="633"/>
      <c r="M252" s="633"/>
      <c r="N252" s="633"/>
      <c r="O252" s="634"/>
      <c r="P252" s="635" t="s">
        <v>98</v>
      </c>
      <c r="Q252" s="636"/>
      <c r="R252" s="637"/>
      <c r="S252" s="2">
        <f>5-(INT(COUNTBLANK(C255:C269))-10)</f>
        <v>0</v>
      </c>
      <c r="T252" s="3"/>
      <c r="AA252" s="39"/>
      <c r="AB252" s="39"/>
      <c r="AC252" s="39"/>
      <c r="AD252" s="6"/>
      <c r="AE252" s="6"/>
      <c r="AF252" s="6"/>
      <c r="AG252" s="6"/>
    </row>
    <row r="253" spans="1:34" s="8" customFormat="1" ht="30" hidden="1" customHeight="1">
      <c r="B253" s="638" t="s">
        <v>45</v>
      </c>
      <c r="C253" s="640" t="s">
        <v>15</v>
      </c>
      <c r="D253" s="640" t="s">
        <v>16</v>
      </c>
      <c r="E253" s="640" t="s">
        <v>17</v>
      </c>
      <c r="F253" s="640" t="s">
        <v>18</v>
      </c>
      <c r="G253" s="640" t="s">
        <v>19</v>
      </c>
      <c r="H253" s="640" t="s">
        <v>20</v>
      </c>
      <c r="I253" s="640" t="s">
        <v>21</v>
      </c>
      <c r="J253" s="642" t="s">
        <v>52</v>
      </c>
      <c r="K253" s="643"/>
      <c r="L253" s="643"/>
      <c r="M253" s="644"/>
      <c r="N253" s="640" t="s">
        <v>77</v>
      </c>
      <c r="O253" s="640" t="s">
        <v>78</v>
      </c>
      <c r="P253" s="5" t="s">
        <v>79</v>
      </c>
      <c r="Q253" s="5"/>
      <c r="R253" s="640" t="s">
        <v>80</v>
      </c>
      <c r="S253" s="640" t="s">
        <v>81</v>
      </c>
      <c r="T253" s="640" t="str">
        <f>T11</f>
        <v>CUMPLE CON EL REQUIMIENTO DE LA UNSPSC 721015-721511-811418.</v>
      </c>
      <c r="U253" s="9"/>
      <c r="V253" s="9"/>
      <c r="W253" s="39"/>
      <c r="X253" s="39"/>
      <c r="Y253" s="39"/>
      <c r="Z253" s="39"/>
      <c r="AA253" s="39"/>
      <c r="AB253" s="39"/>
      <c r="AC253" s="39"/>
      <c r="AD253" s="6"/>
      <c r="AE253" s="6"/>
      <c r="AF253" s="6"/>
      <c r="AG253" s="6"/>
      <c r="AH253" s="25"/>
    </row>
    <row r="254" spans="1:34" s="8" customFormat="1" ht="111" hidden="1" customHeight="1">
      <c r="B254" s="639"/>
      <c r="C254" s="641"/>
      <c r="D254" s="641"/>
      <c r="E254" s="641"/>
      <c r="F254" s="641"/>
      <c r="G254" s="641"/>
      <c r="H254" s="641"/>
      <c r="I254" s="641"/>
      <c r="J254" s="645" t="s">
        <v>83</v>
      </c>
      <c r="K254" s="646"/>
      <c r="L254" s="646"/>
      <c r="M254" s="647"/>
      <c r="N254" s="641"/>
      <c r="O254" s="641"/>
      <c r="P254" s="4" t="s">
        <v>13</v>
      </c>
      <c r="Q254" s="4" t="s">
        <v>82</v>
      </c>
      <c r="R254" s="641"/>
      <c r="S254" s="641"/>
      <c r="T254" s="641"/>
      <c r="U254" s="9"/>
      <c r="V254" s="9"/>
      <c r="W254" s="39"/>
      <c r="X254" s="39"/>
      <c r="Y254" s="39"/>
      <c r="Z254" s="39"/>
      <c r="AA254" s="39"/>
      <c r="AB254" s="39"/>
      <c r="AC254" s="39"/>
      <c r="AD254" s="6"/>
      <c r="AE254" s="6"/>
      <c r="AF254" s="6"/>
      <c r="AG254" s="6"/>
      <c r="AH254" s="25"/>
    </row>
    <row r="255" spans="1:34" s="6" customFormat="1" ht="24.95" hidden="1" customHeight="1">
      <c r="A255" s="10"/>
      <c r="B255" s="577">
        <v>1</v>
      </c>
      <c r="C255" s="574"/>
      <c r="D255" s="574"/>
      <c r="E255" s="574"/>
      <c r="F255" s="574"/>
      <c r="G255" s="580"/>
      <c r="H255" s="583"/>
      <c r="I255" s="586"/>
      <c r="J255" s="266"/>
      <c r="K255" s="126">
        <f>+$K$13</f>
        <v>721015</v>
      </c>
      <c r="L255" s="266"/>
      <c r="M255" s="126">
        <f>+$M$13</f>
        <v>0</v>
      </c>
      <c r="N255" s="589"/>
      <c r="O255" s="589"/>
      <c r="P255" s="592"/>
      <c r="Q255" s="595"/>
      <c r="R255" s="595"/>
      <c r="S255" s="598">
        <f>IF(COUNTIF(J255:M257,"CUMPLE")&gt;=1,(G255*I255),0)* (IF(N255="PRESENTÓ CERTIFICADO",1,0))* (IF(O255="ACORDE A ITEM 5.2.1 (T.R.)",1,0) )* ( IF(OR(Q255="SIN OBSERVACIÓN", Q255="REQUERIMIENTOS SUBSANADOS"),1,0)) *(IF(OR(R255="NINGUNO", R255="CUMPLEN CON LO SOLICITADO"),1,0))</f>
        <v>0</v>
      </c>
      <c r="T255" s="626"/>
      <c r="W255" s="39"/>
      <c r="X255" s="39"/>
      <c r="Y255" s="39"/>
      <c r="Z255" s="39"/>
      <c r="AA255" s="39"/>
      <c r="AB255" s="39"/>
      <c r="AC255" s="39"/>
      <c r="AH255" s="8"/>
    </row>
    <row r="256" spans="1:34" s="6" customFormat="1" ht="24.95" hidden="1" customHeight="1">
      <c r="A256" s="10"/>
      <c r="B256" s="578"/>
      <c r="C256" s="575"/>
      <c r="D256" s="575"/>
      <c r="E256" s="575"/>
      <c r="F256" s="575"/>
      <c r="G256" s="581"/>
      <c r="H256" s="584"/>
      <c r="I256" s="587"/>
      <c r="J256" s="266"/>
      <c r="K256" s="126">
        <f>+$K$14</f>
        <v>721511</v>
      </c>
      <c r="L256" s="266"/>
      <c r="M256" s="126">
        <f>+$M$14</f>
        <v>0</v>
      </c>
      <c r="N256" s="590"/>
      <c r="O256" s="590"/>
      <c r="P256" s="593"/>
      <c r="Q256" s="596"/>
      <c r="R256" s="596"/>
      <c r="S256" s="599"/>
      <c r="T256" s="627"/>
      <c r="W256" s="39"/>
      <c r="X256" s="39"/>
      <c r="Y256" s="39"/>
      <c r="Z256" s="39"/>
      <c r="AA256" s="39"/>
      <c r="AB256" s="39"/>
      <c r="AC256" s="39"/>
      <c r="AH256" s="8"/>
    </row>
    <row r="257" spans="1:34" s="6" customFormat="1" ht="24.95" hidden="1" customHeight="1">
      <c r="A257" s="10"/>
      <c r="B257" s="579"/>
      <c r="C257" s="576"/>
      <c r="D257" s="576"/>
      <c r="E257" s="576"/>
      <c r="F257" s="576"/>
      <c r="G257" s="582"/>
      <c r="H257" s="585"/>
      <c r="I257" s="588"/>
      <c r="J257" s="266"/>
      <c r="K257" s="126">
        <f>+$K$15</f>
        <v>811418</v>
      </c>
      <c r="L257" s="266"/>
      <c r="M257" s="126"/>
      <c r="N257" s="591"/>
      <c r="O257" s="591"/>
      <c r="P257" s="594"/>
      <c r="Q257" s="597"/>
      <c r="R257" s="597"/>
      <c r="S257" s="600"/>
      <c r="T257" s="627"/>
      <c r="W257" s="39"/>
      <c r="X257" s="39"/>
      <c r="Y257" s="39"/>
      <c r="Z257" s="39"/>
      <c r="AA257" s="39"/>
      <c r="AB257" s="39"/>
      <c r="AC257" s="39"/>
    </row>
    <row r="258" spans="1:34" s="6" customFormat="1" ht="24.95" hidden="1" customHeight="1">
      <c r="A258" s="10"/>
      <c r="B258" s="577">
        <v>2</v>
      </c>
      <c r="C258" s="609"/>
      <c r="D258" s="609"/>
      <c r="E258" s="609"/>
      <c r="F258" s="609"/>
      <c r="G258" s="614"/>
      <c r="H258" s="583"/>
      <c r="I258" s="648"/>
      <c r="J258" s="266"/>
      <c r="K258" s="126">
        <f>+$K$13</f>
        <v>721015</v>
      </c>
      <c r="L258" s="266"/>
      <c r="M258" s="126">
        <f>+$M$13</f>
        <v>0</v>
      </c>
      <c r="N258" s="589"/>
      <c r="O258" s="589"/>
      <c r="P258" s="592"/>
      <c r="Q258" s="595"/>
      <c r="R258" s="595"/>
      <c r="S258" s="598">
        <f>IF(COUNTIF(J258:M260,"CUMPLE")&gt;=1,(G258*I258),0)* (IF(N258="PRESENTÓ CERTIFICADO",1,0))* (IF(O258="ACORDE A ITEM 5.2.1 (T.R.)",1,0) )* ( IF(OR(Q258="SIN OBSERVACIÓN", Q258="REQUERIMIENTOS SUBSANADOS"),1,0)) *(IF(OR(R258="NINGUNO", R258="CUMPLEN CON LO SOLICITADO"),1,0))</f>
        <v>0</v>
      </c>
      <c r="T258" s="627"/>
      <c r="W258" s="39"/>
      <c r="X258" s="39"/>
      <c r="Y258" s="39"/>
      <c r="Z258" s="39"/>
      <c r="AA258" s="39"/>
      <c r="AB258" s="39"/>
      <c r="AC258" s="39"/>
    </row>
    <row r="259" spans="1:34" s="6" customFormat="1" ht="24.95" hidden="1" customHeight="1">
      <c r="A259" s="10"/>
      <c r="B259" s="578"/>
      <c r="C259" s="610"/>
      <c r="D259" s="610"/>
      <c r="E259" s="610"/>
      <c r="F259" s="610"/>
      <c r="G259" s="615"/>
      <c r="H259" s="584"/>
      <c r="I259" s="649"/>
      <c r="J259" s="266"/>
      <c r="K259" s="126">
        <f>+$K$14</f>
        <v>721511</v>
      </c>
      <c r="L259" s="266"/>
      <c r="M259" s="126">
        <f>+$M$14</f>
        <v>0</v>
      </c>
      <c r="N259" s="590"/>
      <c r="O259" s="590"/>
      <c r="P259" s="593"/>
      <c r="Q259" s="596"/>
      <c r="R259" s="596"/>
      <c r="S259" s="599"/>
      <c r="T259" s="627"/>
      <c r="W259" s="39"/>
      <c r="X259" s="39"/>
      <c r="Y259" s="39"/>
      <c r="Z259" s="39"/>
      <c r="AA259" s="39"/>
      <c r="AB259" s="39"/>
      <c r="AC259" s="39"/>
    </row>
    <row r="260" spans="1:34" s="6" customFormat="1" ht="24.95" hidden="1" customHeight="1">
      <c r="A260" s="10"/>
      <c r="B260" s="579"/>
      <c r="C260" s="611"/>
      <c r="D260" s="611"/>
      <c r="E260" s="611"/>
      <c r="F260" s="611"/>
      <c r="G260" s="616"/>
      <c r="H260" s="585"/>
      <c r="I260" s="650"/>
      <c r="J260" s="266"/>
      <c r="K260" s="126">
        <f>+$K$15</f>
        <v>811418</v>
      </c>
      <c r="L260" s="266"/>
      <c r="M260" s="126"/>
      <c r="N260" s="591"/>
      <c r="O260" s="591"/>
      <c r="P260" s="594"/>
      <c r="Q260" s="597"/>
      <c r="R260" s="597"/>
      <c r="S260" s="600"/>
      <c r="T260" s="627"/>
      <c r="W260" s="39"/>
      <c r="X260" s="39"/>
      <c r="Y260" s="39"/>
      <c r="Z260" s="39"/>
    </row>
    <row r="261" spans="1:34" s="6" customFormat="1" ht="24.95" hidden="1" customHeight="1">
      <c r="A261" s="10"/>
      <c r="B261" s="577">
        <v>3</v>
      </c>
      <c r="C261" s="574"/>
      <c r="D261" s="574"/>
      <c r="E261" s="574"/>
      <c r="F261" s="574"/>
      <c r="G261" s="580"/>
      <c r="H261" s="583"/>
      <c r="I261" s="586"/>
      <c r="J261" s="266"/>
      <c r="K261" s="126">
        <f>+$K$13</f>
        <v>721015</v>
      </c>
      <c r="L261" s="266"/>
      <c r="M261" s="126">
        <f>+$M$13</f>
        <v>0</v>
      </c>
      <c r="N261" s="589"/>
      <c r="O261" s="589"/>
      <c r="P261" s="592"/>
      <c r="Q261" s="595"/>
      <c r="R261" s="595"/>
      <c r="S261" s="598">
        <f>IF(COUNTIF(J261:M263,"CUMPLE")&gt;=1,(G261*I261),0)* (IF(N261="PRESENTÓ CERTIFICADO",1,0))* (IF(O261="ACORDE A ITEM 5.2.1 (T.R.)",1,0) )* ( IF(OR(Q261="SIN OBSERVACIÓN", Q261="REQUERIMIENTOS SUBSANADOS"),1,0)) *(IF(OR(R261="NINGUNO", R261="CUMPLEN CON LO SOLICITADO"),1,0))</f>
        <v>0</v>
      </c>
      <c r="T261" s="627"/>
      <c r="W261" s="39"/>
      <c r="X261" s="39"/>
      <c r="Y261" s="39"/>
      <c r="Z261" s="39"/>
      <c r="AA261" s="3"/>
      <c r="AB261" s="3"/>
      <c r="AC261" s="3"/>
      <c r="AD261" s="3"/>
      <c r="AE261" s="3"/>
      <c r="AF261" s="3"/>
      <c r="AG261" s="3"/>
    </row>
    <row r="262" spans="1:34" s="6" customFormat="1" ht="24.95" hidden="1" customHeight="1">
      <c r="A262" s="10"/>
      <c r="B262" s="578"/>
      <c r="C262" s="575"/>
      <c r="D262" s="575"/>
      <c r="E262" s="575"/>
      <c r="F262" s="575"/>
      <c r="G262" s="581"/>
      <c r="H262" s="584"/>
      <c r="I262" s="587"/>
      <c r="J262" s="266"/>
      <c r="K262" s="126">
        <f>+$K$14</f>
        <v>721511</v>
      </c>
      <c r="L262" s="266"/>
      <c r="M262" s="126">
        <f>+$M$14</f>
        <v>0</v>
      </c>
      <c r="N262" s="590"/>
      <c r="O262" s="590"/>
      <c r="P262" s="593"/>
      <c r="Q262" s="596"/>
      <c r="R262" s="596"/>
      <c r="S262" s="599"/>
      <c r="T262" s="627"/>
      <c r="W262" s="39"/>
      <c r="X262" s="39"/>
      <c r="Y262" s="39"/>
      <c r="Z262" s="39"/>
    </row>
    <row r="263" spans="1:34" s="6" customFormat="1" ht="24.95" hidden="1" customHeight="1">
      <c r="A263" s="10"/>
      <c r="B263" s="579"/>
      <c r="C263" s="576"/>
      <c r="D263" s="576"/>
      <c r="E263" s="576"/>
      <c r="F263" s="576"/>
      <c r="G263" s="582"/>
      <c r="H263" s="585"/>
      <c r="I263" s="588"/>
      <c r="J263" s="266"/>
      <c r="K263" s="126">
        <f>+$K$15</f>
        <v>811418</v>
      </c>
      <c r="L263" s="266"/>
      <c r="M263" s="126"/>
      <c r="N263" s="591"/>
      <c r="O263" s="591"/>
      <c r="P263" s="594"/>
      <c r="Q263" s="597"/>
      <c r="R263" s="597"/>
      <c r="S263" s="600"/>
      <c r="T263" s="627"/>
      <c r="W263" s="39"/>
      <c r="X263" s="39"/>
      <c r="Y263" s="39"/>
      <c r="Z263" s="39"/>
      <c r="AA263" s="25"/>
      <c r="AB263" s="25"/>
      <c r="AC263" s="25"/>
      <c r="AD263" s="25"/>
      <c r="AE263" s="25"/>
      <c r="AF263" s="25"/>
      <c r="AG263" s="25"/>
    </row>
    <row r="264" spans="1:34" s="6" customFormat="1" ht="24.95" hidden="1" customHeight="1">
      <c r="A264" s="10"/>
      <c r="B264" s="577">
        <v>4</v>
      </c>
      <c r="C264" s="609"/>
      <c r="D264" s="609"/>
      <c r="E264" s="574"/>
      <c r="F264" s="609"/>
      <c r="G264" s="614"/>
      <c r="H264" s="583"/>
      <c r="I264" s="586"/>
      <c r="J264" s="266"/>
      <c r="K264" s="126">
        <f>+$K$13</f>
        <v>721015</v>
      </c>
      <c r="L264" s="266"/>
      <c r="M264" s="126">
        <f>+$M$13</f>
        <v>0</v>
      </c>
      <c r="N264" s="589"/>
      <c r="O264" s="589"/>
      <c r="P264" s="592"/>
      <c r="Q264" s="595"/>
      <c r="R264" s="595"/>
      <c r="S264" s="598">
        <f>IF(COUNTIF(J264:M266,"CUMPLE")&gt;=1,(G264*I264),0)* (IF(N264="PRESENTÓ CERTIFICADO",1,0))* (IF(O264="ACORDE A ITEM 5.2.1 (T.R.)",1,0) )* ( IF(OR(Q264="SIN OBSERVACIÓN", Q264="REQUERIMIENTOS SUBSANADOS"),1,0)) *(IF(OR(R264="NINGUNO", R264="CUMPLEN CON LO SOLICITADO"),1,0))</f>
        <v>0</v>
      </c>
      <c r="T264" s="627"/>
      <c r="W264" s="39"/>
      <c r="X264" s="39"/>
      <c r="Y264" s="39"/>
      <c r="Z264" s="39"/>
      <c r="AA264" s="25"/>
      <c r="AB264" s="25"/>
      <c r="AC264" s="25"/>
      <c r="AD264" s="25"/>
      <c r="AE264" s="25"/>
      <c r="AF264" s="25"/>
      <c r="AG264" s="25"/>
    </row>
    <row r="265" spans="1:34" s="6" customFormat="1" ht="24.95" hidden="1" customHeight="1">
      <c r="A265" s="10"/>
      <c r="B265" s="578"/>
      <c r="C265" s="610"/>
      <c r="D265" s="610"/>
      <c r="E265" s="575"/>
      <c r="F265" s="610"/>
      <c r="G265" s="615"/>
      <c r="H265" s="584"/>
      <c r="I265" s="587"/>
      <c r="J265" s="266"/>
      <c r="K265" s="126">
        <f>+$K$14</f>
        <v>721511</v>
      </c>
      <c r="L265" s="266"/>
      <c r="M265" s="126">
        <f>+$M$14</f>
        <v>0</v>
      </c>
      <c r="N265" s="590"/>
      <c r="O265" s="590"/>
      <c r="P265" s="593"/>
      <c r="Q265" s="596"/>
      <c r="R265" s="596"/>
      <c r="S265" s="599"/>
      <c r="T265" s="627"/>
      <c r="W265" s="39"/>
      <c r="X265" s="39"/>
      <c r="Y265" s="39"/>
      <c r="Z265" s="39"/>
      <c r="AA265" s="25"/>
      <c r="AB265" s="25"/>
      <c r="AC265" s="25"/>
      <c r="AD265" s="25"/>
      <c r="AE265" s="25"/>
      <c r="AF265" s="25"/>
      <c r="AG265" s="25"/>
    </row>
    <row r="266" spans="1:34" s="6" customFormat="1" ht="24.95" hidden="1" customHeight="1">
      <c r="A266" s="10"/>
      <c r="B266" s="579"/>
      <c r="C266" s="611"/>
      <c r="D266" s="611"/>
      <c r="E266" s="576"/>
      <c r="F266" s="611"/>
      <c r="G266" s="616"/>
      <c r="H266" s="585"/>
      <c r="I266" s="588"/>
      <c r="J266" s="266"/>
      <c r="K266" s="126">
        <f>+$K$15</f>
        <v>811418</v>
      </c>
      <c r="L266" s="266"/>
      <c r="M266" s="126"/>
      <c r="N266" s="591"/>
      <c r="O266" s="591"/>
      <c r="P266" s="594"/>
      <c r="Q266" s="597"/>
      <c r="R266" s="597"/>
      <c r="S266" s="600"/>
      <c r="T266" s="627"/>
      <c r="W266" s="39"/>
      <c r="X266" s="39"/>
      <c r="Y266" s="39"/>
      <c r="Z266" s="39"/>
      <c r="AA266" s="39"/>
      <c r="AB266" s="39"/>
      <c r="AC266" s="39"/>
      <c r="AD266" s="8"/>
      <c r="AE266" s="8"/>
      <c r="AF266" s="8"/>
      <c r="AG266" s="8"/>
    </row>
    <row r="267" spans="1:34" s="6" customFormat="1" ht="24.95" hidden="1" customHeight="1">
      <c r="A267" s="10"/>
      <c r="B267" s="577">
        <v>5</v>
      </c>
      <c r="C267" s="574"/>
      <c r="D267" s="574"/>
      <c r="E267" s="574"/>
      <c r="F267" s="609"/>
      <c r="G267" s="580"/>
      <c r="H267" s="583"/>
      <c r="I267" s="586"/>
      <c r="J267" s="266"/>
      <c r="K267" s="126">
        <f>+$K$13</f>
        <v>721015</v>
      </c>
      <c r="L267" s="266"/>
      <c r="M267" s="126">
        <f>+$M$13</f>
        <v>0</v>
      </c>
      <c r="N267" s="589"/>
      <c r="O267" s="589"/>
      <c r="P267" s="592"/>
      <c r="Q267" s="595"/>
      <c r="R267" s="595"/>
      <c r="S267" s="598">
        <f>IF(COUNTIF(J267:M269,"CUMPLE")&gt;=1,(G267*I267),0)* (IF(N267="PRESENTÓ CERTIFICADO",1,0))* (IF(O267="ACORDE A ITEM 5.2.1 (T.R.)",1,0) )* ( IF(OR(Q267="SIN OBSERVACIÓN", Q267="REQUERIMIENTOS SUBSANADOS"),1,0)) *(IF(OR(R267="NINGUNO", R267="CUMPLEN CON LO SOLICITADO"),1,0))</f>
        <v>0</v>
      </c>
      <c r="T267" s="627"/>
      <c r="W267" s="39"/>
      <c r="X267" s="39"/>
      <c r="Y267" s="39"/>
      <c r="Z267" s="39"/>
      <c r="AA267" s="39"/>
      <c r="AB267" s="39"/>
      <c r="AC267" s="39"/>
      <c r="AD267" s="8"/>
      <c r="AE267" s="8"/>
      <c r="AF267" s="8"/>
      <c r="AG267" s="8"/>
    </row>
    <row r="268" spans="1:34" s="6" customFormat="1" ht="24.95" hidden="1" customHeight="1">
      <c r="A268" s="10"/>
      <c r="B268" s="578"/>
      <c r="C268" s="575"/>
      <c r="D268" s="575"/>
      <c r="E268" s="575"/>
      <c r="F268" s="610"/>
      <c r="G268" s="581"/>
      <c r="H268" s="584"/>
      <c r="I268" s="587"/>
      <c r="J268" s="266"/>
      <c r="K268" s="126">
        <f>+$K$14</f>
        <v>721511</v>
      </c>
      <c r="L268" s="266"/>
      <c r="M268" s="126">
        <f>+$M$14</f>
        <v>0</v>
      </c>
      <c r="N268" s="590"/>
      <c r="O268" s="590"/>
      <c r="P268" s="593"/>
      <c r="Q268" s="596"/>
      <c r="R268" s="596"/>
      <c r="S268" s="599"/>
      <c r="T268" s="627"/>
      <c r="W268" s="39"/>
      <c r="X268" s="39"/>
      <c r="Y268" s="39"/>
      <c r="Z268" s="39"/>
      <c r="AA268" s="39"/>
      <c r="AB268" s="39"/>
      <c r="AC268" s="39"/>
    </row>
    <row r="269" spans="1:34" s="6" customFormat="1" ht="24.95" hidden="1" customHeight="1">
      <c r="A269" s="10"/>
      <c r="B269" s="579"/>
      <c r="C269" s="576"/>
      <c r="D269" s="576"/>
      <c r="E269" s="576"/>
      <c r="F269" s="611"/>
      <c r="G269" s="582"/>
      <c r="H269" s="585"/>
      <c r="I269" s="588"/>
      <c r="J269" s="266"/>
      <c r="K269" s="126">
        <f>+$K$15</f>
        <v>811418</v>
      </c>
      <c r="L269" s="266"/>
      <c r="M269" s="126"/>
      <c r="N269" s="591"/>
      <c r="O269" s="591"/>
      <c r="P269" s="594"/>
      <c r="Q269" s="597"/>
      <c r="R269" s="597"/>
      <c r="S269" s="600"/>
      <c r="T269" s="628"/>
      <c r="W269" s="39"/>
      <c r="X269" s="39"/>
      <c r="Y269" s="39"/>
      <c r="Z269" s="39"/>
      <c r="AA269" s="39"/>
      <c r="AB269" s="39"/>
      <c r="AC269" s="39"/>
    </row>
    <row r="270" spans="1:34" s="3" customFormat="1" ht="24.95" hidden="1" customHeight="1">
      <c r="B270" s="601" t="str">
        <f>IF(S271=" "," ",IF(S271&gt;=$H$6,"CUMPLE CON LA EXPERIENCIA REQUERIDA","NO CUMPLE CON LA EXPERIENCIA REQUERIDA"))</f>
        <v>NO CUMPLE CON LA EXPERIENCIA REQUERIDA</v>
      </c>
      <c r="C270" s="602"/>
      <c r="D270" s="602"/>
      <c r="E270" s="602"/>
      <c r="F270" s="602"/>
      <c r="G270" s="602"/>
      <c r="H270" s="602"/>
      <c r="I270" s="602"/>
      <c r="J270" s="602"/>
      <c r="K270" s="602"/>
      <c r="L270" s="602"/>
      <c r="M270" s="602"/>
      <c r="N270" s="602"/>
      <c r="O270" s="603"/>
      <c r="P270" s="607" t="s">
        <v>22</v>
      </c>
      <c r="Q270" s="608"/>
      <c r="R270" s="356"/>
      <c r="S270" s="7">
        <f>IF(T255="SI",SUM(S255:S269),0)</f>
        <v>0</v>
      </c>
      <c r="T270" s="612" t="str">
        <f>IF(S271=" "," ",IF(S271&gt;=$H$6,"CUMPLE","NO CUMPLE"))</f>
        <v>NO CUMPLE</v>
      </c>
      <c r="W270" s="39"/>
      <c r="X270" s="39"/>
      <c r="Y270" s="39"/>
      <c r="Z270" s="39"/>
      <c r="AA270" s="39"/>
      <c r="AB270" s="39"/>
      <c r="AC270" s="39"/>
      <c r="AD270" s="6"/>
      <c r="AE270" s="6"/>
      <c r="AF270" s="6"/>
      <c r="AG270" s="6"/>
      <c r="AH270" s="6"/>
    </row>
    <row r="271" spans="1:34" s="6" customFormat="1" ht="24.95" hidden="1" customHeight="1">
      <c r="B271" s="604"/>
      <c r="C271" s="605"/>
      <c r="D271" s="605"/>
      <c r="E271" s="605"/>
      <c r="F271" s="605"/>
      <c r="G271" s="605"/>
      <c r="H271" s="605"/>
      <c r="I271" s="605"/>
      <c r="J271" s="605"/>
      <c r="K271" s="605"/>
      <c r="L271" s="605"/>
      <c r="M271" s="605"/>
      <c r="N271" s="605"/>
      <c r="O271" s="606"/>
      <c r="P271" s="607" t="s">
        <v>24</v>
      </c>
      <c r="Q271" s="608"/>
      <c r="R271" s="356"/>
      <c r="S271" s="7">
        <f>IFERROR((S270/$P$6)," ")</f>
        <v>0</v>
      </c>
      <c r="T271" s="613"/>
      <c r="W271" s="39"/>
      <c r="X271" s="39"/>
      <c r="Y271" s="39"/>
      <c r="Z271" s="39"/>
      <c r="AA271" s="39"/>
      <c r="AB271" s="39"/>
      <c r="AC271" s="39"/>
    </row>
    <row r="272" spans="1:34" ht="30" hidden="1" customHeight="1">
      <c r="AA272" s="39"/>
      <c r="AB272" s="39"/>
      <c r="AC272" s="39"/>
      <c r="AD272" s="6"/>
      <c r="AE272" s="6"/>
      <c r="AF272" s="6"/>
      <c r="AG272" s="6"/>
      <c r="AH272" s="3"/>
    </row>
    <row r="273" spans="1:34" ht="30" hidden="1" customHeight="1">
      <c r="AA273" s="39"/>
      <c r="AB273" s="39"/>
      <c r="AC273" s="39"/>
      <c r="AD273" s="6"/>
      <c r="AE273" s="6"/>
      <c r="AF273" s="6"/>
      <c r="AG273" s="6"/>
      <c r="AH273" s="6"/>
    </row>
    <row r="274" spans="1:34" ht="36" hidden="1" customHeight="1">
      <c r="B274" s="92">
        <v>13</v>
      </c>
      <c r="C274" s="629" t="s">
        <v>76</v>
      </c>
      <c r="D274" s="630"/>
      <c r="E274" s="631"/>
      <c r="F274" s="632" t="str">
        <f>IFERROR(VLOOKUP(B274,LISTA_OFERENTES,2,FALSE)," ")</f>
        <v>O13</v>
      </c>
      <c r="G274" s="633"/>
      <c r="H274" s="633"/>
      <c r="I274" s="633"/>
      <c r="J274" s="633"/>
      <c r="K274" s="633"/>
      <c r="L274" s="633"/>
      <c r="M274" s="633"/>
      <c r="N274" s="633"/>
      <c r="O274" s="634"/>
      <c r="P274" s="635" t="s">
        <v>98</v>
      </c>
      <c r="Q274" s="636"/>
      <c r="R274" s="637"/>
      <c r="S274" s="2">
        <f>5-(INT(COUNTBLANK(C277:C291))-10)</f>
        <v>0</v>
      </c>
      <c r="T274" s="3"/>
      <c r="AA274" s="39"/>
      <c r="AB274" s="39"/>
      <c r="AC274" s="39"/>
      <c r="AD274" s="6"/>
      <c r="AE274" s="6"/>
      <c r="AF274" s="6"/>
      <c r="AG274" s="6"/>
    </row>
    <row r="275" spans="1:34" s="8" customFormat="1" ht="30" hidden="1" customHeight="1">
      <c r="B275" s="638" t="s">
        <v>45</v>
      </c>
      <c r="C275" s="640" t="s">
        <v>15</v>
      </c>
      <c r="D275" s="640" t="s">
        <v>16</v>
      </c>
      <c r="E275" s="640" t="s">
        <v>17</v>
      </c>
      <c r="F275" s="640" t="s">
        <v>18</v>
      </c>
      <c r="G275" s="640" t="s">
        <v>19</v>
      </c>
      <c r="H275" s="640" t="s">
        <v>20</v>
      </c>
      <c r="I275" s="640" t="s">
        <v>21</v>
      </c>
      <c r="J275" s="642" t="s">
        <v>52</v>
      </c>
      <c r="K275" s="643"/>
      <c r="L275" s="643"/>
      <c r="M275" s="644"/>
      <c r="N275" s="640" t="s">
        <v>77</v>
      </c>
      <c r="O275" s="640" t="s">
        <v>78</v>
      </c>
      <c r="P275" s="5" t="s">
        <v>79</v>
      </c>
      <c r="Q275" s="5"/>
      <c r="R275" s="640" t="s">
        <v>80</v>
      </c>
      <c r="S275" s="640" t="s">
        <v>81</v>
      </c>
      <c r="T275" s="640" t="str">
        <f>T11</f>
        <v>CUMPLE CON EL REQUIMIENTO DE LA UNSPSC 721015-721511-811418.</v>
      </c>
      <c r="U275" s="9"/>
      <c r="V275" s="9"/>
      <c r="W275" s="39"/>
      <c r="X275" s="39"/>
      <c r="Y275" s="39"/>
      <c r="Z275" s="39"/>
      <c r="AA275" s="39"/>
      <c r="AB275" s="39"/>
      <c r="AC275" s="39"/>
      <c r="AD275" s="6"/>
      <c r="AE275" s="6"/>
      <c r="AF275" s="6"/>
      <c r="AG275" s="6"/>
      <c r="AH275" s="25"/>
    </row>
    <row r="276" spans="1:34" s="8" customFormat="1" ht="105" hidden="1" customHeight="1">
      <c r="B276" s="639"/>
      <c r="C276" s="641"/>
      <c r="D276" s="641"/>
      <c r="E276" s="641"/>
      <c r="F276" s="641"/>
      <c r="G276" s="641"/>
      <c r="H276" s="641"/>
      <c r="I276" s="641"/>
      <c r="J276" s="645" t="s">
        <v>83</v>
      </c>
      <c r="K276" s="646"/>
      <c r="L276" s="646"/>
      <c r="M276" s="647"/>
      <c r="N276" s="641"/>
      <c r="O276" s="641"/>
      <c r="P276" s="4" t="s">
        <v>13</v>
      </c>
      <c r="Q276" s="4" t="s">
        <v>82</v>
      </c>
      <c r="R276" s="641"/>
      <c r="S276" s="641"/>
      <c r="T276" s="641"/>
      <c r="U276" s="9"/>
      <c r="V276" s="9"/>
      <c r="W276" s="39"/>
      <c r="X276" s="39"/>
      <c r="Y276" s="39"/>
      <c r="Z276" s="39"/>
      <c r="AA276" s="39"/>
      <c r="AB276" s="39"/>
      <c r="AC276" s="39"/>
      <c r="AD276" s="6"/>
      <c r="AE276" s="6"/>
      <c r="AF276" s="6"/>
      <c r="AG276" s="6"/>
      <c r="AH276" s="25"/>
    </row>
    <row r="277" spans="1:34" s="6" customFormat="1" ht="24.95" hidden="1" customHeight="1">
      <c r="A277" s="10"/>
      <c r="B277" s="577">
        <v>1</v>
      </c>
      <c r="C277" s="574"/>
      <c r="D277" s="574"/>
      <c r="E277" s="574"/>
      <c r="F277" s="574"/>
      <c r="G277" s="580"/>
      <c r="H277" s="583"/>
      <c r="I277" s="586"/>
      <c r="J277" s="266"/>
      <c r="K277" s="126">
        <f>+$K$13</f>
        <v>721015</v>
      </c>
      <c r="L277" s="266"/>
      <c r="M277" s="126">
        <f>+$M$13</f>
        <v>0</v>
      </c>
      <c r="N277" s="589"/>
      <c r="O277" s="589"/>
      <c r="P277" s="592"/>
      <c r="Q277" s="595"/>
      <c r="R277" s="595"/>
      <c r="S277" s="598">
        <f>IF(COUNTIF(J277:M279,"CUMPLE")&gt;=1,(G277*I277),0)* (IF(N277="PRESENTÓ CERTIFICADO",1,0))* (IF(O277="ACORDE A ITEM 5.2.1 (T.R.)",1,0) )* ( IF(OR(Q277="SIN OBSERVACIÓN", Q277="REQUERIMIENTOS SUBSANADOS"),1,0)) *(IF(OR(R277="NINGUNO", R277="CUMPLEN CON LO SOLICITADO"),1,0))</f>
        <v>0</v>
      </c>
      <c r="T277" s="626"/>
      <c r="W277" s="39"/>
      <c r="X277" s="39"/>
      <c r="Y277" s="39"/>
      <c r="Z277" s="39"/>
      <c r="AA277" s="39"/>
      <c r="AB277" s="39"/>
      <c r="AC277" s="39"/>
      <c r="AH277" s="8"/>
    </row>
    <row r="278" spans="1:34" s="6" customFormat="1" ht="24.95" hidden="1" customHeight="1">
      <c r="A278" s="10"/>
      <c r="B278" s="578"/>
      <c r="C278" s="575"/>
      <c r="D278" s="575"/>
      <c r="E278" s="575"/>
      <c r="F278" s="575"/>
      <c r="G278" s="581"/>
      <c r="H278" s="584"/>
      <c r="I278" s="587"/>
      <c r="J278" s="266"/>
      <c r="K278" s="126">
        <f>+$K$14</f>
        <v>721511</v>
      </c>
      <c r="L278" s="266"/>
      <c r="M278" s="126">
        <f>+$M$14</f>
        <v>0</v>
      </c>
      <c r="N278" s="590"/>
      <c r="O278" s="590"/>
      <c r="P278" s="593"/>
      <c r="Q278" s="596"/>
      <c r="R278" s="596"/>
      <c r="S278" s="599"/>
      <c r="T278" s="627"/>
      <c r="W278" s="39"/>
      <c r="X278" s="39"/>
      <c r="Y278" s="39"/>
      <c r="Z278" s="39"/>
      <c r="AA278" s="39"/>
      <c r="AB278" s="39"/>
      <c r="AC278" s="39"/>
      <c r="AH278" s="8"/>
    </row>
    <row r="279" spans="1:34" s="6" customFormat="1" ht="42.75" hidden="1" customHeight="1">
      <c r="A279" s="10"/>
      <c r="B279" s="579"/>
      <c r="C279" s="576"/>
      <c r="D279" s="576"/>
      <c r="E279" s="576"/>
      <c r="F279" s="576"/>
      <c r="G279" s="582"/>
      <c r="H279" s="585"/>
      <c r="I279" s="588"/>
      <c r="J279" s="266"/>
      <c r="K279" s="126">
        <f>+$K$15</f>
        <v>811418</v>
      </c>
      <c r="L279" s="266"/>
      <c r="M279" s="126"/>
      <c r="N279" s="591"/>
      <c r="O279" s="591"/>
      <c r="P279" s="594"/>
      <c r="Q279" s="597"/>
      <c r="R279" s="597"/>
      <c r="S279" s="600"/>
      <c r="T279" s="627"/>
      <c r="W279" s="39"/>
      <c r="X279" s="39"/>
      <c r="Y279" s="39"/>
      <c r="Z279" s="39"/>
      <c r="AA279" s="39"/>
      <c r="AB279" s="39"/>
      <c r="AC279" s="39"/>
    </row>
    <row r="280" spans="1:34" s="6" customFormat="1" ht="24.95" hidden="1" customHeight="1">
      <c r="A280" s="10"/>
      <c r="B280" s="577">
        <v>2</v>
      </c>
      <c r="C280" s="609"/>
      <c r="D280" s="609"/>
      <c r="E280" s="609"/>
      <c r="F280" s="609"/>
      <c r="G280" s="614"/>
      <c r="H280" s="583"/>
      <c r="I280" s="617"/>
      <c r="J280" s="266"/>
      <c r="K280" s="126">
        <f>+$K$13</f>
        <v>721015</v>
      </c>
      <c r="L280" s="266"/>
      <c r="M280" s="126">
        <f>+$M$13</f>
        <v>0</v>
      </c>
      <c r="N280" s="589"/>
      <c r="O280" s="589"/>
      <c r="P280" s="592"/>
      <c r="Q280" s="595"/>
      <c r="R280" s="595"/>
      <c r="S280" s="598">
        <f>IF(COUNTIF(J280:M282,"CUMPLE")&gt;=1,(G280*I280),0)* (IF(N280="PRESENTÓ CERTIFICADO",1,0))* (IF(O280="ACORDE A ITEM 5.2.1 (T.R.)",1,0) )* ( IF(OR(Q280="SIN OBSERVACIÓN", Q280="REQUERIMIENTOS SUBSANADOS"),1,0)) *(IF(OR(R280="NINGUNO", R280="CUMPLEN CON LO SOLICITADO"),1,0))</f>
        <v>0</v>
      </c>
      <c r="T280" s="627"/>
      <c r="W280" s="39"/>
      <c r="X280" s="39"/>
      <c r="Y280" s="39"/>
      <c r="Z280" s="39"/>
      <c r="AA280" s="39"/>
      <c r="AB280" s="39"/>
      <c r="AC280" s="39"/>
    </row>
    <row r="281" spans="1:34" s="6" customFormat="1" ht="24.95" hidden="1" customHeight="1">
      <c r="A281" s="10"/>
      <c r="B281" s="578"/>
      <c r="C281" s="610"/>
      <c r="D281" s="610"/>
      <c r="E281" s="610"/>
      <c r="F281" s="610"/>
      <c r="G281" s="615"/>
      <c r="H281" s="584"/>
      <c r="I281" s="618"/>
      <c r="J281" s="266"/>
      <c r="K281" s="126">
        <f>+$K$14</f>
        <v>721511</v>
      </c>
      <c r="L281" s="266"/>
      <c r="M281" s="126">
        <f>+$M$14</f>
        <v>0</v>
      </c>
      <c r="N281" s="590"/>
      <c r="O281" s="590"/>
      <c r="P281" s="593"/>
      <c r="Q281" s="596"/>
      <c r="R281" s="596"/>
      <c r="S281" s="599"/>
      <c r="T281" s="627"/>
      <c r="W281" s="39"/>
      <c r="X281" s="39"/>
      <c r="Y281" s="39"/>
      <c r="Z281" s="39"/>
      <c r="AA281" s="39"/>
      <c r="AB281" s="39"/>
      <c r="AC281" s="39"/>
    </row>
    <row r="282" spans="1:34" s="6" customFormat="1" ht="51.75" hidden="1" customHeight="1">
      <c r="A282" s="10"/>
      <c r="B282" s="579"/>
      <c r="C282" s="611"/>
      <c r="D282" s="611"/>
      <c r="E282" s="611"/>
      <c r="F282" s="611"/>
      <c r="G282" s="616"/>
      <c r="H282" s="585"/>
      <c r="I282" s="619"/>
      <c r="J282" s="266"/>
      <c r="K282" s="126">
        <f>+$K$15</f>
        <v>811418</v>
      </c>
      <c r="L282" s="266"/>
      <c r="M282" s="126"/>
      <c r="N282" s="591"/>
      <c r="O282" s="591"/>
      <c r="P282" s="594"/>
      <c r="Q282" s="597"/>
      <c r="R282" s="597"/>
      <c r="S282" s="600"/>
      <c r="T282" s="627"/>
      <c r="W282" s="39"/>
      <c r="X282" s="39"/>
      <c r="Y282" s="39"/>
      <c r="Z282" s="39"/>
    </row>
    <row r="283" spans="1:34" s="6" customFormat="1" ht="24.95" hidden="1" customHeight="1">
      <c r="A283" s="10"/>
      <c r="B283" s="577">
        <v>3</v>
      </c>
      <c r="C283" s="574"/>
      <c r="D283" s="574"/>
      <c r="E283" s="574"/>
      <c r="F283" s="609"/>
      <c r="G283" s="580"/>
      <c r="H283" s="583"/>
      <c r="I283" s="586"/>
      <c r="J283" s="266"/>
      <c r="K283" s="126">
        <f>+$K$13</f>
        <v>721015</v>
      </c>
      <c r="L283" s="266"/>
      <c r="M283" s="126">
        <f>+$M$13</f>
        <v>0</v>
      </c>
      <c r="N283" s="589"/>
      <c r="O283" s="589"/>
      <c r="P283" s="592"/>
      <c r="Q283" s="595"/>
      <c r="R283" s="595"/>
      <c r="S283" s="598">
        <f>IF(COUNTIF(J283:M285,"CUMPLE")&gt;=1,(G283*I283),0)* (IF(N283="PRESENTÓ CERTIFICADO",1,0))* (IF(O283="ACORDE A ITEM 5.2.1 (T.R.)",1,0) )* ( IF(OR(Q283="SIN OBSERVACIÓN", Q283="REQUERIMIENTOS SUBSANADOS"),1,0)) *(IF(OR(R283="NINGUNO", R283="CUMPLEN CON LO SOLICITADO"),1,0))</f>
        <v>0</v>
      </c>
      <c r="T283" s="627"/>
      <c r="W283" s="39"/>
      <c r="X283" s="39"/>
      <c r="Y283" s="39"/>
      <c r="Z283" s="39"/>
      <c r="AA283" s="3"/>
      <c r="AB283" s="3"/>
      <c r="AC283" s="3"/>
      <c r="AD283" s="3"/>
      <c r="AE283" s="3"/>
      <c r="AF283" s="3"/>
      <c r="AG283" s="3"/>
    </row>
    <row r="284" spans="1:34" s="6" customFormat="1" ht="24.95" hidden="1" customHeight="1">
      <c r="A284" s="10"/>
      <c r="B284" s="578"/>
      <c r="C284" s="575"/>
      <c r="D284" s="575"/>
      <c r="E284" s="575"/>
      <c r="F284" s="610"/>
      <c r="G284" s="581"/>
      <c r="H284" s="584"/>
      <c r="I284" s="587"/>
      <c r="J284" s="266"/>
      <c r="K284" s="126">
        <f>+$K$14</f>
        <v>721511</v>
      </c>
      <c r="L284" s="266"/>
      <c r="M284" s="126">
        <f>+$M$14</f>
        <v>0</v>
      </c>
      <c r="N284" s="590"/>
      <c r="O284" s="590"/>
      <c r="P284" s="593"/>
      <c r="Q284" s="596"/>
      <c r="R284" s="596"/>
      <c r="S284" s="599"/>
      <c r="T284" s="627"/>
      <c r="W284" s="39"/>
      <c r="X284" s="39"/>
      <c r="Y284" s="39"/>
      <c r="Z284" s="39"/>
    </row>
    <row r="285" spans="1:34" s="6" customFormat="1" ht="24.95" hidden="1" customHeight="1">
      <c r="A285" s="10"/>
      <c r="B285" s="579"/>
      <c r="C285" s="576"/>
      <c r="D285" s="576"/>
      <c r="E285" s="576"/>
      <c r="F285" s="611"/>
      <c r="G285" s="582"/>
      <c r="H285" s="585"/>
      <c r="I285" s="588"/>
      <c r="J285" s="266"/>
      <c r="K285" s="126">
        <f>+$K$15</f>
        <v>811418</v>
      </c>
      <c r="L285" s="266"/>
      <c r="M285" s="126"/>
      <c r="N285" s="591"/>
      <c r="O285" s="591"/>
      <c r="P285" s="594"/>
      <c r="Q285" s="597"/>
      <c r="R285" s="597"/>
      <c r="S285" s="600"/>
      <c r="T285" s="627"/>
      <c r="W285" s="39"/>
      <c r="X285" s="39"/>
      <c r="Y285" s="39"/>
      <c r="Z285" s="39"/>
      <c r="AA285" s="25"/>
      <c r="AB285" s="25"/>
      <c r="AC285" s="25"/>
      <c r="AD285" s="25"/>
      <c r="AE285" s="25"/>
      <c r="AF285" s="25"/>
      <c r="AG285" s="25"/>
    </row>
    <row r="286" spans="1:34" s="6" customFormat="1" ht="24.95" hidden="1" customHeight="1">
      <c r="A286" s="10"/>
      <c r="B286" s="577">
        <v>4</v>
      </c>
      <c r="C286" s="609"/>
      <c r="D286" s="609"/>
      <c r="E286" s="609"/>
      <c r="F286" s="609"/>
      <c r="G286" s="614"/>
      <c r="H286" s="583"/>
      <c r="I286" s="617"/>
      <c r="J286" s="266"/>
      <c r="K286" s="126">
        <f>+$K$13</f>
        <v>721015</v>
      </c>
      <c r="L286" s="266"/>
      <c r="M286" s="126">
        <f>+$M$13</f>
        <v>0</v>
      </c>
      <c r="N286" s="589"/>
      <c r="O286" s="589"/>
      <c r="P286" s="620"/>
      <c r="Q286" s="623"/>
      <c r="R286" s="623"/>
      <c r="S286" s="598">
        <f>IF(COUNTIF(J286:M288,"CUMPLE")&gt;=1,(G286*I286),0)* (IF(N286="PRESENTÓ CERTIFICADO",1,0))* (IF(O286="ACORDE A ITEM 5.2.1 (T.R.)",1,0) )* ( IF(OR(Q286="SIN OBSERVACIÓN", Q286="REQUERIMIENTOS SUBSANADOS"),1,0)) *(IF(OR(R286="NINGUNO", R286="CUMPLEN CON LO SOLICITADO"),1,0))</f>
        <v>0</v>
      </c>
      <c r="T286" s="627"/>
      <c r="W286" s="39"/>
      <c r="X286" s="39"/>
      <c r="Y286" s="39"/>
      <c r="Z286" s="39"/>
      <c r="AA286" s="25"/>
      <c r="AB286" s="25"/>
      <c r="AC286" s="25"/>
      <c r="AD286" s="25"/>
      <c r="AE286" s="25"/>
      <c r="AF286" s="25"/>
      <c r="AG286" s="25"/>
    </row>
    <row r="287" spans="1:34" s="6" customFormat="1" ht="24.95" hidden="1" customHeight="1">
      <c r="A287" s="10"/>
      <c r="B287" s="578"/>
      <c r="C287" s="610"/>
      <c r="D287" s="610"/>
      <c r="E287" s="610"/>
      <c r="F287" s="610"/>
      <c r="G287" s="615"/>
      <c r="H287" s="584"/>
      <c r="I287" s="618"/>
      <c r="J287" s="266"/>
      <c r="K287" s="126">
        <f>+$K$14</f>
        <v>721511</v>
      </c>
      <c r="L287" s="266"/>
      <c r="M287" s="126">
        <f>+$M$14</f>
        <v>0</v>
      </c>
      <c r="N287" s="590"/>
      <c r="O287" s="590"/>
      <c r="P287" s="621"/>
      <c r="Q287" s="624"/>
      <c r="R287" s="624"/>
      <c r="S287" s="599"/>
      <c r="T287" s="627"/>
      <c r="W287" s="39"/>
      <c r="X287" s="39"/>
      <c r="Y287" s="39"/>
      <c r="Z287" s="39"/>
      <c r="AA287" s="25"/>
      <c r="AB287" s="25"/>
      <c r="AC287" s="25"/>
      <c r="AD287" s="25"/>
      <c r="AE287" s="25"/>
      <c r="AF287" s="25"/>
      <c r="AG287" s="25"/>
    </row>
    <row r="288" spans="1:34" s="6" customFormat="1" ht="24.95" hidden="1" customHeight="1">
      <c r="A288" s="10"/>
      <c r="B288" s="579"/>
      <c r="C288" s="611"/>
      <c r="D288" s="611"/>
      <c r="E288" s="611"/>
      <c r="F288" s="611"/>
      <c r="G288" s="616"/>
      <c r="H288" s="585"/>
      <c r="I288" s="619"/>
      <c r="J288" s="266"/>
      <c r="K288" s="126">
        <f>+$K$15</f>
        <v>811418</v>
      </c>
      <c r="L288" s="266"/>
      <c r="M288" s="126"/>
      <c r="N288" s="591"/>
      <c r="O288" s="591"/>
      <c r="P288" s="622"/>
      <c r="Q288" s="625"/>
      <c r="R288" s="625"/>
      <c r="S288" s="600"/>
      <c r="T288" s="627"/>
      <c r="W288" s="39"/>
      <c r="X288" s="39"/>
      <c r="Y288" s="39"/>
      <c r="Z288" s="39"/>
      <c r="AA288" s="39"/>
      <c r="AB288" s="39"/>
      <c r="AC288" s="39"/>
      <c r="AD288" s="8"/>
      <c r="AE288" s="8"/>
      <c r="AF288" s="8"/>
      <c r="AG288" s="8"/>
    </row>
    <row r="289" spans="1:34" s="6" customFormat="1" ht="24.95" hidden="1" customHeight="1">
      <c r="A289" s="10"/>
      <c r="B289" s="577">
        <v>5</v>
      </c>
      <c r="C289" s="574"/>
      <c r="D289" s="574"/>
      <c r="E289" s="574"/>
      <c r="F289" s="574"/>
      <c r="G289" s="580"/>
      <c r="H289" s="583"/>
      <c r="I289" s="586"/>
      <c r="J289" s="266"/>
      <c r="K289" s="126">
        <f>+$K$13</f>
        <v>721015</v>
      </c>
      <c r="L289" s="266"/>
      <c r="M289" s="126">
        <f>+$M$13</f>
        <v>0</v>
      </c>
      <c r="N289" s="589"/>
      <c r="O289" s="589"/>
      <c r="P289" s="592"/>
      <c r="Q289" s="595"/>
      <c r="R289" s="595"/>
      <c r="S289" s="598">
        <f>IF(COUNTIF(J289:M291,"CUMPLE")&gt;=1,(G289*I289),0)* (IF(N289="PRESENTÓ CERTIFICADO",1,0))* (IF(O289="ACORDE A ITEM 5.2.1 (T.R.)",1,0) )* ( IF(OR(Q289="SIN OBSERVACIÓN", Q289="REQUERIMIENTOS SUBSANADOS"),1,0)) *(IF(OR(R289="NINGUNO", R289="CUMPLEN CON LO SOLICITADO"),1,0))</f>
        <v>0</v>
      </c>
      <c r="T289" s="627"/>
      <c r="W289" s="39"/>
      <c r="X289" s="39"/>
      <c r="Y289" s="39"/>
      <c r="Z289" s="39"/>
      <c r="AA289" s="39"/>
      <c r="AB289" s="39"/>
      <c r="AC289" s="39"/>
      <c r="AD289" s="8"/>
      <c r="AE289" s="8"/>
      <c r="AF289" s="8"/>
      <c r="AG289" s="8"/>
    </row>
    <row r="290" spans="1:34" s="6" customFormat="1" ht="24.95" hidden="1" customHeight="1">
      <c r="A290" s="10"/>
      <c r="B290" s="578"/>
      <c r="C290" s="575"/>
      <c r="D290" s="575"/>
      <c r="E290" s="575"/>
      <c r="F290" s="575"/>
      <c r="G290" s="581"/>
      <c r="H290" s="584"/>
      <c r="I290" s="587"/>
      <c r="J290" s="266"/>
      <c r="K290" s="126">
        <f>+$K$14</f>
        <v>721511</v>
      </c>
      <c r="L290" s="266"/>
      <c r="M290" s="126">
        <f>+$M$14</f>
        <v>0</v>
      </c>
      <c r="N290" s="590"/>
      <c r="O290" s="590"/>
      <c r="P290" s="593"/>
      <c r="Q290" s="596"/>
      <c r="R290" s="596"/>
      <c r="S290" s="599"/>
      <c r="T290" s="627"/>
      <c r="W290" s="39"/>
      <c r="X290" s="39"/>
      <c r="Y290" s="39"/>
      <c r="Z290" s="39"/>
      <c r="AA290" s="39"/>
      <c r="AB290" s="39"/>
      <c r="AC290" s="39"/>
    </row>
    <row r="291" spans="1:34" s="6" customFormat="1" ht="24.95" hidden="1" customHeight="1">
      <c r="A291" s="10"/>
      <c r="B291" s="579"/>
      <c r="C291" s="576"/>
      <c r="D291" s="576"/>
      <c r="E291" s="576"/>
      <c r="F291" s="576"/>
      <c r="G291" s="582"/>
      <c r="H291" s="585"/>
      <c r="I291" s="588"/>
      <c r="J291" s="266"/>
      <c r="K291" s="126">
        <f>+$K$15</f>
        <v>811418</v>
      </c>
      <c r="L291" s="266"/>
      <c r="M291" s="126"/>
      <c r="N291" s="591"/>
      <c r="O291" s="591"/>
      <c r="P291" s="594"/>
      <c r="Q291" s="597"/>
      <c r="R291" s="597"/>
      <c r="S291" s="600"/>
      <c r="T291" s="628"/>
      <c r="W291" s="39"/>
      <c r="X291" s="39"/>
      <c r="Y291" s="39"/>
      <c r="Z291" s="39"/>
      <c r="AA291" s="39"/>
      <c r="AB291" s="39"/>
      <c r="AC291" s="39"/>
    </row>
    <row r="292" spans="1:34" s="3" customFormat="1" ht="24.95" hidden="1" customHeight="1">
      <c r="B292" s="601" t="str">
        <f>IF(S293=" "," ",IF(S293&gt;=$H$6,"CUMPLE CON LA EXPERIENCIA REQUERIDA","NO CUMPLE CON LA EXPERIENCIA REQUERIDA"))</f>
        <v>NO CUMPLE CON LA EXPERIENCIA REQUERIDA</v>
      </c>
      <c r="C292" s="602"/>
      <c r="D292" s="602"/>
      <c r="E292" s="602"/>
      <c r="F292" s="602"/>
      <c r="G292" s="602"/>
      <c r="H292" s="602"/>
      <c r="I292" s="602"/>
      <c r="J292" s="602"/>
      <c r="K292" s="602"/>
      <c r="L292" s="602"/>
      <c r="M292" s="602"/>
      <c r="N292" s="602"/>
      <c r="O292" s="603"/>
      <c r="P292" s="607" t="s">
        <v>22</v>
      </c>
      <c r="Q292" s="608"/>
      <c r="R292" s="356"/>
      <c r="S292" s="7">
        <f>IF(T277="SI",SUM(S277:S291),0)</f>
        <v>0</v>
      </c>
      <c r="T292" s="612" t="str">
        <f>IF(S293=" "," ",IF(S293&gt;=$H$6,"CUMPLE","NO CUMPLE"))</f>
        <v>NO CUMPLE</v>
      </c>
      <c r="W292" s="39"/>
      <c r="X292" s="39"/>
      <c r="Y292" s="39"/>
      <c r="Z292" s="39"/>
      <c r="AA292" s="39"/>
      <c r="AB292" s="39"/>
      <c r="AC292" s="39"/>
      <c r="AD292" s="6"/>
      <c r="AE292" s="6"/>
      <c r="AF292" s="6"/>
      <c r="AG292" s="6"/>
      <c r="AH292" s="6"/>
    </row>
    <row r="293" spans="1:34" s="6" customFormat="1" ht="24.95" hidden="1" customHeight="1">
      <c r="B293" s="604"/>
      <c r="C293" s="605"/>
      <c r="D293" s="605"/>
      <c r="E293" s="605"/>
      <c r="F293" s="605"/>
      <c r="G293" s="605"/>
      <c r="H293" s="605"/>
      <c r="I293" s="605"/>
      <c r="J293" s="605"/>
      <c r="K293" s="605"/>
      <c r="L293" s="605"/>
      <c r="M293" s="605"/>
      <c r="N293" s="605"/>
      <c r="O293" s="606"/>
      <c r="P293" s="607" t="s">
        <v>24</v>
      </c>
      <c r="Q293" s="608"/>
      <c r="R293" s="356"/>
      <c r="S293" s="71">
        <f>IFERROR((S292/$P$6)," ")</f>
        <v>0</v>
      </c>
      <c r="T293" s="613"/>
      <c r="W293" s="39"/>
      <c r="X293" s="39"/>
      <c r="Y293" s="39"/>
      <c r="Z293" s="39"/>
      <c r="AA293" s="39"/>
      <c r="AB293" s="39"/>
      <c r="AC293" s="39"/>
    </row>
    <row r="294" spans="1:34" ht="30" hidden="1" customHeight="1">
      <c r="AA294" s="39"/>
      <c r="AB294" s="39"/>
      <c r="AC294" s="39"/>
      <c r="AD294" s="6"/>
      <c r="AE294" s="6"/>
      <c r="AF294" s="6"/>
      <c r="AG294" s="6"/>
      <c r="AH294" s="3"/>
    </row>
    <row r="295" spans="1:34" ht="30" hidden="1" customHeight="1">
      <c r="AA295" s="39"/>
      <c r="AB295" s="39"/>
      <c r="AC295" s="39"/>
      <c r="AD295" s="6"/>
      <c r="AE295" s="6"/>
      <c r="AF295" s="6"/>
      <c r="AG295" s="6"/>
      <c r="AH295" s="6"/>
    </row>
    <row r="296" spans="1:34" ht="36" hidden="1" customHeight="1">
      <c r="B296" s="92">
        <v>14</v>
      </c>
      <c r="C296" s="629" t="s">
        <v>76</v>
      </c>
      <c r="D296" s="630"/>
      <c r="E296" s="631"/>
      <c r="F296" s="632" t="str">
        <f>IFERROR(VLOOKUP(B296,LISTA_OFERENTES,2,FALSE)," ")</f>
        <v>O14</v>
      </c>
      <c r="G296" s="633"/>
      <c r="H296" s="633"/>
      <c r="I296" s="633"/>
      <c r="J296" s="633"/>
      <c r="K296" s="633"/>
      <c r="L296" s="633"/>
      <c r="M296" s="633"/>
      <c r="N296" s="633"/>
      <c r="O296" s="634"/>
      <c r="P296" s="635" t="s">
        <v>98</v>
      </c>
      <c r="Q296" s="636"/>
      <c r="R296" s="637"/>
      <c r="S296" s="2">
        <f>5-(INT(COUNTBLANK(C299:C313))-10)</f>
        <v>0</v>
      </c>
      <c r="T296" s="3"/>
      <c r="AA296" s="39"/>
      <c r="AB296" s="39"/>
      <c r="AC296" s="39"/>
      <c r="AD296" s="6"/>
      <c r="AE296" s="6"/>
      <c r="AF296" s="6"/>
      <c r="AG296" s="6"/>
    </row>
    <row r="297" spans="1:34" s="8" customFormat="1" ht="30" hidden="1" customHeight="1">
      <c r="B297" s="638" t="s">
        <v>45</v>
      </c>
      <c r="C297" s="640" t="s">
        <v>15</v>
      </c>
      <c r="D297" s="640" t="s">
        <v>16</v>
      </c>
      <c r="E297" s="640" t="s">
        <v>17</v>
      </c>
      <c r="F297" s="640" t="s">
        <v>18</v>
      </c>
      <c r="G297" s="640" t="s">
        <v>19</v>
      </c>
      <c r="H297" s="640" t="s">
        <v>20</v>
      </c>
      <c r="I297" s="640" t="s">
        <v>21</v>
      </c>
      <c r="J297" s="642" t="s">
        <v>52</v>
      </c>
      <c r="K297" s="643"/>
      <c r="L297" s="643"/>
      <c r="M297" s="644"/>
      <c r="N297" s="640" t="s">
        <v>77</v>
      </c>
      <c r="O297" s="640" t="s">
        <v>78</v>
      </c>
      <c r="P297" s="5" t="s">
        <v>79</v>
      </c>
      <c r="Q297" s="5"/>
      <c r="R297" s="640" t="s">
        <v>80</v>
      </c>
      <c r="S297" s="640" t="s">
        <v>81</v>
      </c>
      <c r="T297" s="640" t="str">
        <f>T11</f>
        <v>CUMPLE CON EL REQUIMIENTO DE LA UNSPSC 721015-721511-811418.</v>
      </c>
      <c r="U297" s="9"/>
      <c r="V297" s="9"/>
      <c r="W297" s="39"/>
      <c r="X297" s="39"/>
      <c r="Y297" s="39"/>
      <c r="Z297" s="39"/>
      <c r="AA297" s="39"/>
      <c r="AB297" s="39"/>
      <c r="AC297" s="39"/>
      <c r="AD297" s="6"/>
      <c r="AE297" s="6"/>
      <c r="AF297" s="6"/>
      <c r="AG297" s="6"/>
      <c r="AH297" s="25"/>
    </row>
    <row r="298" spans="1:34" s="8" customFormat="1" ht="103.5" hidden="1" customHeight="1">
      <c r="B298" s="639"/>
      <c r="C298" s="641"/>
      <c r="D298" s="641"/>
      <c r="E298" s="641"/>
      <c r="F298" s="641"/>
      <c r="G298" s="641"/>
      <c r="H298" s="641"/>
      <c r="I298" s="641"/>
      <c r="J298" s="645" t="s">
        <v>83</v>
      </c>
      <c r="K298" s="646"/>
      <c r="L298" s="646"/>
      <c r="M298" s="647"/>
      <c r="N298" s="641"/>
      <c r="O298" s="641"/>
      <c r="P298" s="4" t="s">
        <v>13</v>
      </c>
      <c r="Q298" s="4" t="s">
        <v>82</v>
      </c>
      <c r="R298" s="641"/>
      <c r="S298" s="641"/>
      <c r="T298" s="641"/>
      <c r="U298" s="9"/>
      <c r="V298" s="9"/>
      <c r="W298" s="39"/>
      <c r="X298" s="39"/>
      <c r="Y298" s="39"/>
      <c r="Z298" s="39"/>
      <c r="AA298" s="39"/>
      <c r="AB298" s="39"/>
      <c r="AC298" s="39"/>
      <c r="AD298" s="6"/>
      <c r="AE298" s="6"/>
      <c r="AF298" s="6"/>
      <c r="AG298" s="6"/>
      <c r="AH298" s="25"/>
    </row>
    <row r="299" spans="1:34" s="6" customFormat="1" ht="24.95" hidden="1" customHeight="1">
      <c r="A299" s="10"/>
      <c r="B299" s="577">
        <v>1</v>
      </c>
      <c r="C299" s="574"/>
      <c r="D299" s="574"/>
      <c r="E299" s="574"/>
      <c r="F299" s="574"/>
      <c r="G299" s="580"/>
      <c r="H299" s="583"/>
      <c r="I299" s="586"/>
      <c r="J299" s="266"/>
      <c r="K299" s="126">
        <f>+$K$13</f>
        <v>721015</v>
      </c>
      <c r="L299" s="266"/>
      <c r="M299" s="126">
        <f>+$M$13</f>
        <v>0</v>
      </c>
      <c r="N299" s="589"/>
      <c r="O299" s="589"/>
      <c r="P299" s="592"/>
      <c r="Q299" s="595"/>
      <c r="R299" s="595"/>
      <c r="S299" s="598">
        <f>IF(COUNTIF(J299:M301,"CUMPLE")&gt;=1,(G299*I299),0)* (IF(N299="PRESENTÓ CERTIFICADO",1,0))* (IF(O299="ACORDE A ITEM 5.2.1 (T.R.)",1,0) )* ( IF(OR(Q299="SIN OBSERVACIÓN", Q299="REQUERIMIENTOS SUBSANADOS"),1,0)) *(IF(OR(R299="NINGUNO", R299="CUMPLEN CON LO SOLICITADO"),1,0))</f>
        <v>0</v>
      </c>
      <c r="T299" s="626"/>
      <c r="W299" s="39"/>
      <c r="X299" s="39"/>
      <c r="Y299" s="39"/>
      <c r="Z299" s="39"/>
      <c r="AA299" s="39"/>
      <c r="AB299" s="39"/>
      <c r="AC299" s="39"/>
      <c r="AH299" s="8"/>
    </row>
    <row r="300" spans="1:34" s="6" customFormat="1" ht="24.95" hidden="1" customHeight="1">
      <c r="A300" s="10"/>
      <c r="B300" s="578"/>
      <c r="C300" s="575"/>
      <c r="D300" s="575"/>
      <c r="E300" s="575"/>
      <c r="F300" s="575"/>
      <c r="G300" s="581"/>
      <c r="H300" s="584"/>
      <c r="I300" s="587"/>
      <c r="J300" s="266"/>
      <c r="K300" s="126">
        <f>+$K$14</f>
        <v>721511</v>
      </c>
      <c r="L300" s="266"/>
      <c r="M300" s="126">
        <f>+$M$14</f>
        <v>0</v>
      </c>
      <c r="N300" s="590"/>
      <c r="O300" s="590"/>
      <c r="P300" s="593"/>
      <c r="Q300" s="596"/>
      <c r="R300" s="596"/>
      <c r="S300" s="599"/>
      <c r="T300" s="627"/>
      <c r="W300" s="39"/>
      <c r="X300" s="39"/>
      <c r="Y300" s="39"/>
      <c r="Z300" s="39"/>
      <c r="AA300" s="39"/>
      <c r="AB300" s="39"/>
      <c r="AC300" s="39"/>
      <c r="AH300" s="8"/>
    </row>
    <row r="301" spans="1:34" s="6" customFormat="1" ht="24.95" hidden="1" customHeight="1">
      <c r="A301" s="10"/>
      <c r="B301" s="579"/>
      <c r="C301" s="576"/>
      <c r="D301" s="576"/>
      <c r="E301" s="576"/>
      <c r="F301" s="576"/>
      <c r="G301" s="582"/>
      <c r="H301" s="585"/>
      <c r="I301" s="588"/>
      <c r="J301" s="266"/>
      <c r="K301" s="126">
        <f>+$K$15</f>
        <v>811418</v>
      </c>
      <c r="L301" s="266"/>
      <c r="M301" s="126"/>
      <c r="N301" s="591"/>
      <c r="O301" s="591"/>
      <c r="P301" s="594"/>
      <c r="Q301" s="597"/>
      <c r="R301" s="597"/>
      <c r="S301" s="600"/>
      <c r="T301" s="627"/>
      <c r="W301" s="39"/>
      <c r="X301" s="39"/>
      <c r="Y301" s="39"/>
      <c r="Z301" s="39"/>
      <c r="AA301" s="39"/>
      <c r="AB301" s="39"/>
      <c r="AC301" s="39"/>
    </row>
    <row r="302" spans="1:34" s="6" customFormat="1" ht="24.95" hidden="1" customHeight="1">
      <c r="A302" s="10"/>
      <c r="B302" s="577">
        <v>2</v>
      </c>
      <c r="C302" s="609"/>
      <c r="D302" s="609"/>
      <c r="E302" s="609"/>
      <c r="F302" s="609"/>
      <c r="G302" s="614"/>
      <c r="H302" s="583"/>
      <c r="I302" s="586"/>
      <c r="J302" s="266"/>
      <c r="K302" s="126">
        <f>+$K$13</f>
        <v>721015</v>
      </c>
      <c r="L302" s="266"/>
      <c r="M302" s="126">
        <f>+$M$13</f>
        <v>0</v>
      </c>
      <c r="N302" s="589"/>
      <c r="O302" s="589"/>
      <c r="P302" s="592"/>
      <c r="Q302" s="595"/>
      <c r="R302" s="595"/>
      <c r="S302" s="598">
        <f>IF(COUNTIF(J302:M304,"CUMPLE")&gt;=1,(G302*I302),0)* (IF(N302="PRESENTÓ CERTIFICADO",1,0))* (IF(O302="ACORDE A ITEM 5.2.1 (T.R.)",1,0) )* ( IF(OR(Q302="SIN OBSERVACIÓN", Q302="REQUERIMIENTOS SUBSANADOS"),1,0)) *(IF(OR(R302="NINGUNO", R302="CUMPLEN CON LO SOLICITADO"),1,0))</f>
        <v>0</v>
      </c>
      <c r="T302" s="627"/>
      <c r="W302" s="39"/>
      <c r="X302" s="39"/>
      <c r="Y302" s="39"/>
      <c r="Z302" s="39"/>
      <c r="AA302" s="39"/>
      <c r="AB302" s="39"/>
      <c r="AC302" s="39"/>
    </row>
    <row r="303" spans="1:34" s="6" customFormat="1" ht="24.95" hidden="1" customHeight="1">
      <c r="A303" s="10"/>
      <c r="B303" s="578"/>
      <c r="C303" s="610"/>
      <c r="D303" s="610"/>
      <c r="E303" s="610"/>
      <c r="F303" s="610"/>
      <c r="G303" s="615"/>
      <c r="H303" s="584"/>
      <c r="I303" s="587"/>
      <c r="J303" s="266"/>
      <c r="K303" s="126">
        <f>+$K$14</f>
        <v>721511</v>
      </c>
      <c r="L303" s="266"/>
      <c r="M303" s="126">
        <f>+$M$14</f>
        <v>0</v>
      </c>
      <c r="N303" s="590"/>
      <c r="O303" s="590"/>
      <c r="P303" s="593"/>
      <c r="Q303" s="596"/>
      <c r="R303" s="596"/>
      <c r="S303" s="599"/>
      <c r="T303" s="627"/>
      <c r="W303" s="39"/>
      <c r="X303" s="39"/>
      <c r="Y303" s="39"/>
      <c r="Z303" s="39"/>
      <c r="AA303" s="39"/>
      <c r="AB303" s="39"/>
      <c r="AC303" s="39"/>
    </row>
    <row r="304" spans="1:34" s="6" customFormat="1" ht="24.95" hidden="1" customHeight="1">
      <c r="A304" s="10"/>
      <c r="B304" s="579"/>
      <c r="C304" s="611"/>
      <c r="D304" s="611"/>
      <c r="E304" s="611"/>
      <c r="F304" s="611"/>
      <c r="G304" s="616"/>
      <c r="H304" s="585"/>
      <c r="I304" s="588"/>
      <c r="J304" s="266"/>
      <c r="K304" s="126">
        <f>+$K$15</f>
        <v>811418</v>
      </c>
      <c r="L304" s="266"/>
      <c r="M304" s="126"/>
      <c r="N304" s="591"/>
      <c r="O304" s="591"/>
      <c r="P304" s="594"/>
      <c r="Q304" s="597"/>
      <c r="R304" s="597"/>
      <c r="S304" s="600"/>
      <c r="T304" s="627"/>
      <c r="W304" s="39"/>
      <c r="X304" s="39"/>
      <c r="Y304" s="39"/>
      <c r="Z304" s="39"/>
    </row>
    <row r="305" spans="1:34" s="6" customFormat="1" ht="24.95" hidden="1" customHeight="1">
      <c r="A305" s="10"/>
      <c r="B305" s="577">
        <v>3</v>
      </c>
      <c r="C305" s="574"/>
      <c r="D305" s="574"/>
      <c r="E305" s="574"/>
      <c r="F305" s="574"/>
      <c r="G305" s="580"/>
      <c r="H305" s="583"/>
      <c r="I305" s="586"/>
      <c r="J305" s="266"/>
      <c r="K305" s="126">
        <f>+$K$13</f>
        <v>721015</v>
      </c>
      <c r="L305" s="266"/>
      <c r="M305" s="126">
        <f>+$M$13</f>
        <v>0</v>
      </c>
      <c r="N305" s="589"/>
      <c r="O305" s="589"/>
      <c r="P305" s="592"/>
      <c r="Q305" s="595"/>
      <c r="R305" s="595"/>
      <c r="S305" s="598">
        <f>IF(COUNTIF(J305:M307,"CUMPLE")&gt;=1,(G305*I305),0)* (IF(N305="PRESENTÓ CERTIFICADO",1,0))* (IF(O305="ACORDE A ITEM 5.2.1 (T.R.)",1,0) )* ( IF(OR(Q305="SIN OBSERVACIÓN", Q305="REQUERIMIENTOS SUBSANADOS"),1,0)) *(IF(OR(R305="NINGUNO", R305="CUMPLEN CON LO SOLICITADO"),1,0))</f>
        <v>0</v>
      </c>
      <c r="T305" s="627"/>
      <c r="W305" s="39"/>
      <c r="X305" s="39"/>
      <c r="Y305" s="39"/>
      <c r="Z305" s="39"/>
      <c r="AA305" s="3"/>
      <c r="AB305" s="3"/>
      <c r="AC305" s="3"/>
      <c r="AD305" s="3"/>
      <c r="AE305" s="3"/>
      <c r="AF305" s="3"/>
      <c r="AG305" s="3"/>
    </row>
    <row r="306" spans="1:34" s="6" customFormat="1" ht="24.95" hidden="1" customHeight="1">
      <c r="A306" s="10"/>
      <c r="B306" s="578"/>
      <c r="C306" s="575"/>
      <c r="D306" s="575"/>
      <c r="E306" s="575"/>
      <c r="F306" s="575"/>
      <c r="G306" s="581"/>
      <c r="H306" s="584"/>
      <c r="I306" s="587"/>
      <c r="J306" s="266"/>
      <c r="K306" s="126">
        <f>+$K$14</f>
        <v>721511</v>
      </c>
      <c r="L306" s="266"/>
      <c r="M306" s="126">
        <f>+$M$14</f>
        <v>0</v>
      </c>
      <c r="N306" s="590"/>
      <c r="O306" s="590"/>
      <c r="P306" s="593"/>
      <c r="Q306" s="596"/>
      <c r="R306" s="596"/>
      <c r="S306" s="599"/>
      <c r="T306" s="627"/>
      <c r="W306" s="39"/>
      <c r="X306" s="39"/>
      <c r="Y306" s="39"/>
      <c r="Z306" s="39"/>
    </row>
    <row r="307" spans="1:34" s="6" customFormat="1" ht="24.95" hidden="1" customHeight="1">
      <c r="A307" s="10"/>
      <c r="B307" s="579"/>
      <c r="C307" s="576"/>
      <c r="D307" s="576"/>
      <c r="E307" s="576"/>
      <c r="F307" s="576"/>
      <c r="G307" s="582"/>
      <c r="H307" s="585"/>
      <c r="I307" s="588"/>
      <c r="J307" s="266"/>
      <c r="K307" s="126">
        <f>+$K$15</f>
        <v>811418</v>
      </c>
      <c r="L307" s="266"/>
      <c r="M307" s="126"/>
      <c r="N307" s="591"/>
      <c r="O307" s="591"/>
      <c r="P307" s="594"/>
      <c r="Q307" s="597"/>
      <c r="R307" s="597"/>
      <c r="S307" s="600"/>
      <c r="T307" s="627"/>
      <c r="W307" s="39"/>
      <c r="X307" s="39"/>
      <c r="Y307" s="39"/>
      <c r="Z307" s="39"/>
      <c r="AA307" s="25"/>
      <c r="AB307" s="25"/>
      <c r="AC307" s="25"/>
      <c r="AD307" s="25"/>
      <c r="AE307" s="25"/>
      <c r="AF307" s="25"/>
      <c r="AG307" s="25"/>
    </row>
    <row r="308" spans="1:34" s="6" customFormat="1" ht="24.95" hidden="1" customHeight="1">
      <c r="A308" s="10"/>
      <c r="B308" s="577">
        <v>4</v>
      </c>
      <c r="C308" s="609"/>
      <c r="D308" s="609"/>
      <c r="E308" s="609"/>
      <c r="F308" s="609"/>
      <c r="G308" s="614"/>
      <c r="H308" s="583"/>
      <c r="I308" s="617"/>
      <c r="J308" s="266"/>
      <c r="K308" s="126">
        <f>+$K$13</f>
        <v>721015</v>
      </c>
      <c r="L308" s="266"/>
      <c r="M308" s="126">
        <f>+$M$13</f>
        <v>0</v>
      </c>
      <c r="N308" s="589"/>
      <c r="O308" s="589"/>
      <c r="P308" s="620"/>
      <c r="Q308" s="623"/>
      <c r="R308" s="623"/>
      <c r="S308" s="598">
        <f>IF(COUNTIF(J308:M310,"CUMPLE")&gt;=1,(G308*I308),0)* (IF(N308="PRESENTÓ CERTIFICADO",1,0))* (IF(O308="ACORDE A ITEM 5.2.1 (T.R.)",1,0) )* ( IF(OR(Q308="SIN OBSERVACIÓN", Q308="REQUERIMIENTOS SUBSANADOS"),1,0)) *(IF(OR(R308="NINGUNO", R308="CUMPLEN CON LO SOLICITADO"),1,0))</f>
        <v>0</v>
      </c>
      <c r="T308" s="627"/>
      <c r="W308" s="39"/>
      <c r="X308" s="39"/>
      <c r="Y308" s="39"/>
      <c r="Z308" s="39"/>
      <c r="AA308" s="25"/>
      <c r="AB308" s="25"/>
      <c r="AC308" s="25"/>
      <c r="AD308" s="25"/>
      <c r="AE308" s="25"/>
      <c r="AF308" s="25"/>
      <c r="AG308" s="25"/>
    </row>
    <row r="309" spans="1:34" s="6" customFormat="1" ht="24.95" hidden="1" customHeight="1">
      <c r="A309" s="10"/>
      <c r="B309" s="578"/>
      <c r="C309" s="610"/>
      <c r="D309" s="610"/>
      <c r="E309" s="610"/>
      <c r="F309" s="610"/>
      <c r="G309" s="615"/>
      <c r="H309" s="584"/>
      <c r="I309" s="618"/>
      <c r="J309" s="266"/>
      <c r="K309" s="126">
        <f>+$K$14</f>
        <v>721511</v>
      </c>
      <c r="L309" s="266"/>
      <c r="M309" s="126">
        <f>+$M$14</f>
        <v>0</v>
      </c>
      <c r="N309" s="590"/>
      <c r="O309" s="590"/>
      <c r="P309" s="621"/>
      <c r="Q309" s="624"/>
      <c r="R309" s="624"/>
      <c r="S309" s="599"/>
      <c r="T309" s="627"/>
      <c r="W309" s="39"/>
      <c r="X309" s="39"/>
      <c r="Y309" s="39"/>
      <c r="Z309" s="39"/>
      <c r="AA309" s="25"/>
      <c r="AB309" s="25"/>
      <c r="AC309" s="25"/>
      <c r="AD309" s="25"/>
      <c r="AE309" s="25"/>
      <c r="AF309" s="25"/>
      <c r="AG309" s="25"/>
    </row>
    <row r="310" spans="1:34" s="6" customFormat="1" ht="24.95" hidden="1" customHeight="1">
      <c r="A310" s="10"/>
      <c r="B310" s="579"/>
      <c r="C310" s="611"/>
      <c r="D310" s="611"/>
      <c r="E310" s="611"/>
      <c r="F310" s="611"/>
      <c r="G310" s="616"/>
      <c r="H310" s="585"/>
      <c r="I310" s="619"/>
      <c r="J310" s="266"/>
      <c r="K310" s="126">
        <f>+$K$15</f>
        <v>811418</v>
      </c>
      <c r="L310" s="266"/>
      <c r="M310" s="126"/>
      <c r="N310" s="591"/>
      <c r="O310" s="591"/>
      <c r="P310" s="622"/>
      <c r="Q310" s="625"/>
      <c r="R310" s="625"/>
      <c r="S310" s="600"/>
      <c r="T310" s="627"/>
      <c r="W310" s="39"/>
      <c r="X310" s="39"/>
      <c r="Y310" s="39"/>
      <c r="Z310" s="39"/>
      <c r="AA310" s="39"/>
      <c r="AB310" s="39"/>
      <c r="AC310" s="39"/>
      <c r="AD310" s="8"/>
      <c r="AE310" s="8"/>
      <c r="AF310" s="8"/>
      <c r="AG310" s="8"/>
    </row>
    <row r="311" spans="1:34" s="6" customFormat="1" ht="24.95" hidden="1" customHeight="1">
      <c r="A311" s="10"/>
      <c r="B311" s="577">
        <v>5</v>
      </c>
      <c r="C311" s="574"/>
      <c r="D311" s="574"/>
      <c r="E311" s="574"/>
      <c r="F311" s="574"/>
      <c r="G311" s="580"/>
      <c r="H311" s="583"/>
      <c r="I311" s="586"/>
      <c r="J311" s="266"/>
      <c r="K311" s="126">
        <f>+$K$13</f>
        <v>721015</v>
      </c>
      <c r="L311" s="266"/>
      <c r="M311" s="126">
        <f>+$M$13</f>
        <v>0</v>
      </c>
      <c r="N311" s="589"/>
      <c r="O311" s="589"/>
      <c r="P311" s="592"/>
      <c r="Q311" s="595"/>
      <c r="R311" s="595"/>
      <c r="S311" s="598">
        <f>IF(COUNTIF(J311:M313,"CUMPLE")&gt;=1,(G311*I311),0)* (IF(N311="PRESENTÓ CERTIFICADO",1,0))* (IF(O311="ACORDE A ITEM 5.2.1 (T.R.)",1,0) )* ( IF(OR(Q311="SIN OBSERVACIÓN", Q311="REQUERIMIENTOS SUBSANADOS"),1,0)) *(IF(OR(R311="NINGUNO", R311="CUMPLEN CON LO SOLICITADO"),1,0))</f>
        <v>0</v>
      </c>
      <c r="T311" s="627"/>
      <c r="W311" s="39"/>
      <c r="X311" s="39"/>
      <c r="Y311" s="39"/>
      <c r="Z311" s="39"/>
      <c r="AA311" s="39"/>
      <c r="AB311" s="39"/>
      <c r="AC311" s="39"/>
      <c r="AD311" s="8"/>
      <c r="AE311" s="8"/>
      <c r="AF311" s="8"/>
      <c r="AG311" s="8"/>
    </row>
    <row r="312" spans="1:34" s="6" customFormat="1" ht="24.95" hidden="1" customHeight="1">
      <c r="A312" s="10"/>
      <c r="B312" s="578"/>
      <c r="C312" s="575"/>
      <c r="D312" s="575"/>
      <c r="E312" s="575"/>
      <c r="F312" s="575"/>
      <c r="G312" s="581"/>
      <c r="H312" s="584"/>
      <c r="I312" s="587"/>
      <c r="J312" s="266"/>
      <c r="K312" s="126">
        <f>+$K$14</f>
        <v>721511</v>
      </c>
      <c r="L312" s="266"/>
      <c r="M312" s="126">
        <f>+$M$14</f>
        <v>0</v>
      </c>
      <c r="N312" s="590"/>
      <c r="O312" s="590"/>
      <c r="P312" s="593"/>
      <c r="Q312" s="596"/>
      <c r="R312" s="596"/>
      <c r="S312" s="599"/>
      <c r="T312" s="627"/>
      <c r="W312" s="39"/>
      <c r="X312" s="39"/>
      <c r="Y312" s="39"/>
      <c r="Z312" s="39"/>
      <c r="AA312" s="39"/>
      <c r="AB312" s="39"/>
      <c r="AC312" s="39"/>
    </row>
    <row r="313" spans="1:34" s="6" customFormat="1" ht="24.95" hidden="1" customHeight="1">
      <c r="A313" s="10"/>
      <c r="B313" s="579"/>
      <c r="C313" s="576"/>
      <c r="D313" s="576"/>
      <c r="E313" s="576"/>
      <c r="F313" s="576"/>
      <c r="G313" s="582"/>
      <c r="H313" s="585"/>
      <c r="I313" s="588"/>
      <c r="J313" s="266"/>
      <c r="K313" s="126">
        <f>+$K$15</f>
        <v>811418</v>
      </c>
      <c r="L313" s="266"/>
      <c r="M313" s="126"/>
      <c r="N313" s="591"/>
      <c r="O313" s="591"/>
      <c r="P313" s="594"/>
      <c r="Q313" s="597"/>
      <c r="R313" s="597"/>
      <c r="S313" s="600"/>
      <c r="T313" s="628"/>
      <c r="W313" s="39"/>
      <c r="X313" s="39"/>
      <c r="Y313" s="39"/>
      <c r="Z313" s="39"/>
      <c r="AA313" s="39"/>
      <c r="AB313" s="39"/>
      <c r="AC313" s="39"/>
    </row>
    <row r="314" spans="1:34" s="3" customFormat="1" ht="24.95" hidden="1" customHeight="1">
      <c r="B314" s="601" t="str">
        <f>IF(S315=" "," ",IF(S315&gt;=$H$6,"CUMPLE CON LA EXPERIENCIA REQUERIDA","NO CUMPLE CON LA EXPERIENCIA REQUERIDA"))</f>
        <v>NO CUMPLE CON LA EXPERIENCIA REQUERIDA</v>
      </c>
      <c r="C314" s="602"/>
      <c r="D314" s="602"/>
      <c r="E314" s="602"/>
      <c r="F314" s="602"/>
      <c r="G314" s="602"/>
      <c r="H314" s="602"/>
      <c r="I314" s="602"/>
      <c r="J314" s="602"/>
      <c r="K314" s="602"/>
      <c r="L314" s="602"/>
      <c r="M314" s="602"/>
      <c r="N314" s="602"/>
      <c r="O314" s="603"/>
      <c r="P314" s="607" t="s">
        <v>22</v>
      </c>
      <c r="Q314" s="608"/>
      <c r="R314" s="356"/>
      <c r="S314" s="7">
        <f>IF(T299="SI",SUM(S299:S313),0)</f>
        <v>0</v>
      </c>
      <c r="T314" s="612" t="str">
        <f>IF(S315=" "," ",IF(S315&gt;=$H$6,"CUMPLE","NO CUMPLE"))</f>
        <v>NO CUMPLE</v>
      </c>
      <c r="W314" s="39"/>
      <c r="X314" s="39"/>
      <c r="Y314" s="39"/>
      <c r="Z314" s="39"/>
      <c r="AA314" s="39"/>
      <c r="AB314" s="39"/>
      <c r="AC314" s="39"/>
      <c r="AD314" s="6"/>
      <c r="AE314" s="6"/>
      <c r="AF314" s="6"/>
      <c r="AG314" s="6"/>
      <c r="AH314" s="6"/>
    </row>
    <row r="315" spans="1:34" s="6" customFormat="1" ht="24.95" hidden="1" customHeight="1">
      <c r="B315" s="604"/>
      <c r="C315" s="605"/>
      <c r="D315" s="605"/>
      <c r="E315" s="605"/>
      <c r="F315" s="605"/>
      <c r="G315" s="605"/>
      <c r="H315" s="605"/>
      <c r="I315" s="605"/>
      <c r="J315" s="605"/>
      <c r="K315" s="605"/>
      <c r="L315" s="605"/>
      <c r="M315" s="605"/>
      <c r="N315" s="605"/>
      <c r="O315" s="606"/>
      <c r="P315" s="607" t="s">
        <v>24</v>
      </c>
      <c r="Q315" s="608"/>
      <c r="R315" s="356"/>
      <c r="S315" s="71">
        <f>IFERROR((S314/$P$6)," ")</f>
        <v>0</v>
      </c>
      <c r="T315" s="613"/>
      <c r="W315" s="39"/>
      <c r="X315" s="39"/>
      <c r="Y315" s="39"/>
      <c r="Z315" s="39"/>
      <c r="AA315" s="39"/>
      <c r="AB315" s="39"/>
      <c r="AC315" s="39"/>
    </row>
    <row r="316" spans="1:34" ht="30" hidden="1" customHeight="1">
      <c r="AA316" s="39"/>
      <c r="AB316" s="39"/>
      <c r="AC316" s="39"/>
      <c r="AD316" s="6"/>
      <c r="AE316" s="6"/>
      <c r="AF316" s="6"/>
      <c r="AG316" s="6"/>
      <c r="AH316" s="3"/>
    </row>
    <row r="317" spans="1:34" ht="30" hidden="1" customHeight="1">
      <c r="AA317" s="39"/>
      <c r="AB317" s="39"/>
      <c r="AC317" s="39"/>
      <c r="AD317" s="6"/>
      <c r="AE317" s="6"/>
      <c r="AF317" s="6"/>
      <c r="AG317" s="6"/>
      <c r="AH317" s="6"/>
    </row>
    <row r="318" spans="1:34" ht="36" hidden="1" customHeight="1">
      <c r="B318" s="92">
        <v>15</v>
      </c>
      <c r="C318" s="629" t="s">
        <v>76</v>
      </c>
      <c r="D318" s="630"/>
      <c r="E318" s="631"/>
      <c r="F318" s="632" t="str">
        <f>IFERROR(VLOOKUP(B318,LISTA_OFERENTES,2,FALSE)," ")</f>
        <v>O15</v>
      </c>
      <c r="G318" s="633"/>
      <c r="H318" s="633"/>
      <c r="I318" s="633"/>
      <c r="J318" s="633"/>
      <c r="K318" s="633"/>
      <c r="L318" s="633"/>
      <c r="M318" s="633"/>
      <c r="N318" s="633"/>
      <c r="O318" s="634"/>
      <c r="P318" s="635" t="s">
        <v>98</v>
      </c>
      <c r="Q318" s="636"/>
      <c r="R318" s="637"/>
      <c r="S318" s="2">
        <f>5-(INT(COUNTBLANK(C321:C335))-10)</f>
        <v>0</v>
      </c>
      <c r="T318" s="3"/>
      <c r="AA318" s="39"/>
      <c r="AB318" s="39"/>
      <c r="AC318" s="39"/>
      <c r="AD318" s="6"/>
      <c r="AE318" s="6"/>
      <c r="AF318" s="6"/>
      <c r="AG318" s="6"/>
    </row>
    <row r="319" spans="1:34" s="8" customFormat="1" ht="30" hidden="1" customHeight="1">
      <c r="B319" s="638" t="s">
        <v>45</v>
      </c>
      <c r="C319" s="640" t="s">
        <v>15</v>
      </c>
      <c r="D319" s="640" t="s">
        <v>16</v>
      </c>
      <c r="E319" s="640" t="s">
        <v>17</v>
      </c>
      <c r="F319" s="640" t="s">
        <v>18</v>
      </c>
      <c r="G319" s="640" t="s">
        <v>19</v>
      </c>
      <c r="H319" s="640" t="s">
        <v>20</v>
      </c>
      <c r="I319" s="640" t="s">
        <v>21</v>
      </c>
      <c r="J319" s="642" t="s">
        <v>52</v>
      </c>
      <c r="K319" s="643"/>
      <c r="L319" s="643"/>
      <c r="M319" s="644"/>
      <c r="N319" s="640" t="s">
        <v>77</v>
      </c>
      <c r="O319" s="640" t="s">
        <v>78</v>
      </c>
      <c r="P319" s="5" t="s">
        <v>79</v>
      </c>
      <c r="Q319" s="5"/>
      <c r="R319" s="640" t="s">
        <v>80</v>
      </c>
      <c r="S319" s="640" t="s">
        <v>81</v>
      </c>
      <c r="T319" s="640" t="str">
        <f>T11</f>
        <v>CUMPLE CON EL REQUIMIENTO DE LA UNSPSC 721015-721511-811418.</v>
      </c>
      <c r="U319" s="9"/>
      <c r="V319" s="9"/>
      <c r="W319" s="39"/>
      <c r="X319" s="39"/>
      <c r="Y319" s="39"/>
      <c r="Z319" s="39"/>
      <c r="AA319" s="39"/>
      <c r="AB319" s="39"/>
      <c r="AC319" s="39"/>
      <c r="AD319" s="6"/>
      <c r="AE319" s="6"/>
      <c r="AF319" s="6"/>
      <c r="AG319" s="6"/>
      <c r="AH319" s="25"/>
    </row>
    <row r="320" spans="1:34" s="8" customFormat="1" ht="108.75" hidden="1" customHeight="1">
      <c r="B320" s="639"/>
      <c r="C320" s="641"/>
      <c r="D320" s="641"/>
      <c r="E320" s="641"/>
      <c r="F320" s="641"/>
      <c r="G320" s="641"/>
      <c r="H320" s="641"/>
      <c r="I320" s="641"/>
      <c r="J320" s="645" t="s">
        <v>83</v>
      </c>
      <c r="K320" s="646"/>
      <c r="L320" s="646"/>
      <c r="M320" s="647"/>
      <c r="N320" s="641"/>
      <c r="O320" s="641"/>
      <c r="P320" s="4" t="s">
        <v>13</v>
      </c>
      <c r="Q320" s="4" t="s">
        <v>82</v>
      </c>
      <c r="R320" s="641"/>
      <c r="S320" s="641"/>
      <c r="T320" s="641"/>
      <c r="U320" s="9"/>
      <c r="V320" s="9"/>
      <c r="W320" s="39"/>
      <c r="X320" s="39"/>
      <c r="Y320" s="39"/>
      <c r="Z320" s="39"/>
      <c r="AA320" s="39"/>
      <c r="AB320" s="39"/>
      <c r="AC320" s="39"/>
      <c r="AD320" s="6"/>
      <c r="AE320" s="6"/>
      <c r="AF320" s="6"/>
      <c r="AG320" s="6"/>
      <c r="AH320" s="25"/>
    </row>
    <row r="321" spans="1:34" s="6" customFormat="1" ht="24.95" hidden="1" customHeight="1">
      <c r="A321" s="10"/>
      <c r="B321" s="577">
        <v>1</v>
      </c>
      <c r="C321" s="574"/>
      <c r="D321" s="574"/>
      <c r="E321" s="574"/>
      <c r="F321" s="574"/>
      <c r="G321" s="580"/>
      <c r="H321" s="583"/>
      <c r="I321" s="586"/>
      <c r="J321" s="266"/>
      <c r="K321" s="126">
        <f>+$K$13</f>
        <v>721015</v>
      </c>
      <c r="L321" s="266"/>
      <c r="M321" s="126">
        <f>+$M$13</f>
        <v>0</v>
      </c>
      <c r="N321" s="589"/>
      <c r="O321" s="589"/>
      <c r="P321" s="592"/>
      <c r="Q321" s="595"/>
      <c r="R321" s="595"/>
      <c r="S321" s="598">
        <f>IF(COUNTIF(J321:M323,"CUMPLE")&gt;=1,(G321*I321),0)* (IF(N321="PRESENTÓ CERTIFICADO",1,0))* (IF(O321="ACORDE A ITEM 5.2.1 (T.R.)",1,0) )* ( IF(OR(Q321="SIN OBSERVACIÓN", Q321="REQUERIMIENTOS SUBSANADOS"),1,0)) *(IF(OR(R321="NINGUNO", R321="CUMPLEN CON LO SOLICITADO"),1,0))</f>
        <v>0</v>
      </c>
      <c r="T321" s="626"/>
      <c r="W321" s="39"/>
      <c r="X321" s="39"/>
      <c r="Y321" s="39"/>
      <c r="Z321" s="39"/>
      <c r="AA321" s="39"/>
      <c r="AB321" s="39"/>
      <c r="AC321" s="39"/>
      <c r="AH321" s="8"/>
    </row>
    <row r="322" spans="1:34" s="6" customFormat="1" ht="24.95" hidden="1" customHeight="1">
      <c r="A322" s="10"/>
      <c r="B322" s="578"/>
      <c r="C322" s="575"/>
      <c r="D322" s="575"/>
      <c r="E322" s="575"/>
      <c r="F322" s="575"/>
      <c r="G322" s="581"/>
      <c r="H322" s="584"/>
      <c r="I322" s="587"/>
      <c r="J322" s="266"/>
      <c r="K322" s="126">
        <f>+$K$14</f>
        <v>721511</v>
      </c>
      <c r="L322" s="266"/>
      <c r="M322" s="126">
        <f>+$M$14</f>
        <v>0</v>
      </c>
      <c r="N322" s="590"/>
      <c r="O322" s="590"/>
      <c r="P322" s="593"/>
      <c r="Q322" s="596"/>
      <c r="R322" s="596"/>
      <c r="S322" s="599"/>
      <c r="T322" s="627"/>
      <c r="W322" s="39"/>
      <c r="X322" s="39"/>
      <c r="Y322" s="39"/>
      <c r="Z322" s="39"/>
      <c r="AA322" s="39"/>
      <c r="AB322" s="39"/>
      <c r="AC322" s="39"/>
      <c r="AH322" s="8"/>
    </row>
    <row r="323" spans="1:34" s="6" customFormat="1" ht="24.95" hidden="1" customHeight="1">
      <c r="A323" s="10"/>
      <c r="B323" s="579"/>
      <c r="C323" s="576"/>
      <c r="D323" s="576"/>
      <c r="E323" s="576"/>
      <c r="F323" s="576"/>
      <c r="G323" s="582"/>
      <c r="H323" s="585"/>
      <c r="I323" s="588"/>
      <c r="J323" s="266"/>
      <c r="K323" s="126">
        <f>+$K$15</f>
        <v>811418</v>
      </c>
      <c r="L323" s="266"/>
      <c r="M323" s="126"/>
      <c r="N323" s="591"/>
      <c r="O323" s="591"/>
      <c r="P323" s="594"/>
      <c r="Q323" s="597"/>
      <c r="R323" s="597"/>
      <c r="S323" s="600"/>
      <c r="T323" s="627"/>
      <c r="W323" s="39"/>
      <c r="X323" s="39"/>
      <c r="Y323" s="39"/>
      <c r="Z323" s="39"/>
      <c r="AA323" s="39"/>
      <c r="AB323" s="39"/>
      <c r="AC323" s="39"/>
    </row>
    <row r="324" spans="1:34" s="6" customFormat="1" ht="24.95" hidden="1" customHeight="1">
      <c r="A324" s="10"/>
      <c r="B324" s="577">
        <v>2</v>
      </c>
      <c r="C324" s="609"/>
      <c r="D324" s="609"/>
      <c r="E324" s="609"/>
      <c r="F324" s="609"/>
      <c r="G324" s="614"/>
      <c r="H324" s="583"/>
      <c r="I324" s="617"/>
      <c r="J324" s="266"/>
      <c r="K324" s="126">
        <f>+$K$13</f>
        <v>721015</v>
      </c>
      <c r="L324" s="266"/>
      <c r="M324" s="126">
        <f>+$M$13</f>
        <v>0</v>
      </c>
      <c r="N324" s="589"/>
      <c r="O324" s="589"/>
      <c r="P324" s="592"/>
      <c r="Q324" s="595"/>
      <c r="R324" s="595"/>
      <c r="S324" s="598">
        <f>IF(COUNTIF(J324:M326,"CUMPLE")&gt;=1,(G324*I324),0)* (IF(N324="PRESENTÓ CERTIFICADO",1,0))* (IF(O324="ACORDE A ITEM 5.2.1 (T.R.)",1,0) )* ( IF(OR(Q324="SIN OBSERVACIÓN", Q324="REQUERIMIENTOS SUBSANADOS"),1,0)) *(IF(OR(R324="NINGUNO", R324="CUMPLEN CON LO SOLICITADO"),1,0))</f>
        <v>0</v>
      </c>
      <c r="T324" s="627"/>
      <c r="W324" s="39"/>
      <c r="X324" s="39"/>
      <c r="Y324" s="39"/>
      <c r="Z324" s="39"/>
      <c r="AA324" s="39"/>
      <c r="AB324" s="39"/>
      <c r="AC324" s="39"/>
    </row>
    <row r="325" spans="1:34" s="6" customFormat="1" ht="24.95" hidden="1" customHeight="1">
      <c r="A325" s="10"/>
      <c r="B325" s="578"/>
      <c r="C325" s="610"/>
      <c r="D325" s="610"/>
      <c r="E325" s="610"/>
      <c r="F325" s="610"/>
      <c r="G325" s="615"/>
      <c r="H325" s="584"/>
      <c r="I325" s="618"/>
      <c r="J325" s="266"/>
      <c r="K325" s="126">
        <f>+$K$14</f>
        <v>721511</v>
      </c>
      <c r="L325" s="266"/>
      <c r="M325" s="126">
        <f>+$M$14</f>
        <v>0</v>
      </c>
      <c r="N325" s="590"/>
      <c r="O325" s="590"/>
      <c r="P325" s="593"/>
      <c r="Q325" s="596"/>
      <c r="R325" s="596"/>
      <c r="S325" s="599"/>
      <c r="T325" s="627"/>
      <c r="W325" s="39"/>
      <c r="X325" s="39"/>
      <c r="Y325" s="39"/>
      <c r="Z325" s="39"/>
      <c r="AA325" s="39"/>
      <c r="AB325" s="39"/>
      <c r="AC325" s="39"/>
    </row>
    <row r="326" spans="1:34" s="6" customFormat="1" ht="24.95" hidden="1" customHeight="1">
      <c r="A326" s="10"/>
      <c r="B326" s="579"/>
      <c r="C326" s="611"/>
      <c r="D326" s="611"/>
      <c r="E326" s="611"/>
      <c r="F326" s="611"/>
      <c r="G326" s="616"/>
      <c r="H326" s="585"/>
      <c r="I326" s="619"/>
      <c r="J326" s="266"/>
      <c r="K326" s="126">
        <f>+$K$15</f>
        <v>811418</v>
      </c>
      <c r="L326" s="266"/>
      <c r="M326" s="126"/>
      <c r="N326" s="591"/>
      <c r="O326" s="591"/>
      <c r="P326" s="594"/>
      <c r="Q326" s="597"/>
      <c r="R326" s="597"/>
      <c r="S326" s="600"/>
      <c r="T326" s="627"/>
      <c r="W326" s="39"/>
      <c r="X326" s="39"/>
      <c r="Y326" s="39"/>
      <c r="Z326" s="39"/>
    </row>
    <row r="327" spans="1:34" s="6" customFormat="1" ht="24.95" hidden="1" customHeight="1">
      <c r="A327" s="10"/>
      <c r="B327" s="577">
        <v>3</v>
      </c>
      <c r="C327" s="574"/>
      <c r="D327" s="574"/>
      <c r="E327" s="574"/>
      <c r="F327" s="574"/>
      <c r="G327" s="580"/>
      <c r="H327" s="583"/>
      <c r="I327" s="586"/>
      <c r="J327" s="266"/>
      <c r="K327" s="126">
        <f>+$K$13</f>
        <v>721015</v>
      </c>
      <c r="L327" s="266"/>
      <c r="M327" s="126">
        <f>+$M$13</f>
        <v>0</v>
      </c>
      <c r="N327" s="589"/>
      <c r="O327" s="589"/>
      <c r="P327" s="592"/>
      <c r="Q327" s="595"/>
      <c r="R327" s="595"/>
      <c r="S327" s="598">
        <f>IF(COUNTIF(J327:M329,"CUMPLE")&gt;=1,(G327*I327),0)* (IF(N327="PRESENTÓ CERTIFICADO",1,0))* (IF(O327="ACORDE A ITEM 5.2.1 (T.R.)",1,0) )* ( IF(OR(Q327="SIN OBSERVACIÓN", Q327="REQUERIMIENTOS SUBSANADOS"),1,0)) *(IF(OR(R327="NINGUNO", R327="CUMPLEN CON LO SOLICITADO"),1,0))</f>
        <v>0</v>
      </c>
      <c r="T327" s="627"/>
      <c r="W327" s="39"/>
      <c r="X327" s="39"/>
      <c r="Y327" s="39"/>
      <c r="Z327" s="39"/>
      <c r="AA327" s="3"/>
      <c r="AB327" s="3"/>
      <c r="AC327" s="3"/>
      <c r="AD327" s="3"/>
      <c r="AE327" s="3"/>
      <c r="AF327" s="3"/>
      <c r="AG327" s="3"/>
    </row>
    <row r="328" spans="1:34" s="6" customFormat="1" ht="24.95" hidden="1" customHeight="1">
      <c r="A328" s="10"/>
      <c r="B328" s="578"/>
      <c r="C328" s="575"/>
      <c r="D328" s="575"/>
      <c r="E328" s="575"/>
      <c r="F328" s="575"/>
      <c r="G328" s="581"/>
      <c r="H328" s="584"/>
      <c r="I328" s="587"/>
      <c r="J328" s="266"/>
      <c r="K328" s="126">
        <f>+$K$14</f>
        <v>721511</v>
      </c>
      <c r="L328" s="266"/>
      <c r="M328" s="126">
        <f>+$M$14</f>
        <v>0</v>
      </c>
      <c r="N328" s="590"/>
      <c r="O328" s="590"/>
      <c r="P328" s="593"/>
      <c r="Q328" s="596"/>
      <c r="R328" s="596"/>
      <c r="S328" s="599"/>
      <c r="T328" s="627"/>
      <c r="W328" s="39"/>
      <c r="X328" s="39"/>
      <c r="Y328" s="39"/>
      <c r="Z328" s="39"/>
    </row>
    <row r="329" spans="1:34" s="6" customFormat="1" ht="24.95" hidden="1" customHeight="1">
      <c r="A329" s="10"/>
      <c r="B329" s="579"/>
      <c r="C329" s="576"/>
      <c r="D329" s="576"/>
      <c r="E329" s="576"/>
      <c r="F329" s="576"/>
      <c r="G329" s="582"/>
      <c r="H329" s="585"/>
      <c r="I329" s="588"/>
      <c r="J329" s="266"/>
      <c r="K329" s="126">
        <f>+$K$15</f>
        <v>811418</v>
      </c>
      <c r="L329" s="266"/>
      <c r="M329" s="126"/>
      <c r="N329" s="591"/>
      <c r="O329" s="591"/>
      <c r="P329" s="594"/>
      <c r="Q329" s="597"/>
      <c r="R329" s="597"/>
      <c r="S329" s="600"/>
      <c r="T329" s="627"/>
      <c r="W329" s="39"/>
      <c r="X329" s="39"/>
      <c r="Y329" s="39"/>
      <c r="Z329" s="39"/>
      <c r="AA329" s="25"/>
      <c r="AB329" s="25"/>
      <c r="AC329" s="25"/>
      <c r="AD329" s="25"/>
      <c r="AE329" s="25"/>
      <c r="AF329" s="25"/>
      <c r="AG329" s="25"/>
    </row>
    <row r="330" spans="1:34" s="6" customFormat="1" ht="24.95" hidden="1" customHeight="1">
      <c r="A330" s="10"/>
      <c r="B330" s="577">
        <v>4</v>
      </c>
      <c r="C330" s="609"/>
      <c r="D330" s="609"/>
      <c r="E330" s="609"/>
      <c r="F330" s="609"/>
      <c r="G330" s="614"/>
      <c r="H330" s="583"/>
      <c r="I330" s="617"/>
      <c r="J330" s="266"/>
      <c r="K330" s="126">
        <f>+$K$13</f>
        <v>721015</v>
      </c>
      <c r="L330" s="266"/>
      <c r="M330" s="126">
        <f>+$M$13</f>
        <v>0</v>
      </c>
      <c r="N330" s="589"/>
      <c r="O330" s="589"/>
      <c r="P330" s="620"/>
      <c r="Q330" s="623"/>
      <c r="R330" s="623"/>
      <c r="S330" s="598">
        <f>IF(COUNTIF(J330:M332,"CUMPLE")&gt;=1,(G330*I330),0)* (IF(N330="PRESENTÓ CERTIFICADO",1,0))* (IF(O330="ACORDE A ITEM 5.2.1 (T.R.)",1,0) )* ( IF(OR(Q330="SIN OBSERVACIÓN", Q330="REQUERIMIENTOS SUBSANADOS"),1,0)) *(IF(OR(R330="NINGUNO", R330="CUMPLEN CON LO SOLICITADO"),1,0))</f>
        <v>0</v>
      </c>
      <c r="T330" s="627"/>
      <c r="W330" s="39"/>
      <c r="X330" s="39"/>
      <c r="Y330" s="39"/>
      <c r="Z330" s="39"/>
      <c r="AA330" s="25"/>
      <c r="AB330" s="25"/>
      <c r="AC330" s="25"/>
      <c r="AD330" s="25"/>
      <c r="AE330" s="25"/>
      <c r="AF330" s="25"/>
      <c r="AG330" s="25"/>
    </row>
    <row r="331" spans="1:34" s="6" customFormat="1" ht="24.95" hidden="1" customHeight="1">
      <c r="A331" s="10"/>
      <c r="B331" s="578"/>
      <c r="C331" s="610"/>
      <c r="D331" s="610"/>
      <c r="E331" s="610"/>
      <c r="F331" s="610"/>
      <c r="G331" s="615"/>
      <c r="H331" s="584"/>
      <c r="I331" s="618"/>
      <c r="J331" s="266"/>
      <c r="K331" s="126">
        <f>+$K$14</f>
        <v>721511</v>
      </c>
      <c r="L331" s="266"/>
      <c r="M331" s="126">
        <f>+$M$14</f>
        <v>0</v>
      </c>
      <c r="N331" s="590"/>
      <c r="O331" s="590"/>
      <c r="P331" s="621"/>
      <c r="Q331" s="624"/>
      <c r="R331" s="624"/>
      <c r="S331" s="599"/>
      <c r="T331" s="627"/>
      <c r="W331" s="39"/>
      <c r="X331" s="39"/>
      <c r="Y331" s="39"/>
      <c r="Z331" s="39"/>
      <c r="AA331" s="25"/>
      <c r="AB331" s="25"/>
      <c r="AC331" s="25"/>
      <c r="AD331" s="25"/>
      <c r="AE331" s="25"/>
      <c r="AF331" s="25"/>
      <c r="AG331" s="25"/>
    </row>
    <row r="332" spans="1:34" s="6" customFormat="1" ht="24.95" hidden="1" customHeight="1">
      <c r="A332" s="10"/>
      <c r="B332" s="579"/>
      <c r="C332" s="611"/>
      <c r="D332" s="611"/>
      <c r="E332" s="611"/>
      <c r="F332" s="611"/>
      <c r="G332" s="616"/>
      <c r="H332" s="585"/>
      <c r="I332" s="619"/>
      <c r="J332" s="266"/>
      <c r="K332" s="126">
        <f>+$K$15</f>
        <v>811418</v>
      </c>
      <c r="L332" s="266"/>
      <c r="M332" s="126"/>
      <c r="N332" s="591"/>
      <c r="O332" s="591"/>
      <c r="P332" s="622"/>
      <c r="Q332" s="625"/>
      <c r="R332" s="625"/>
      <c r="S332" s="600"/>
      <c r="T332" s="627"/>
      <c r="W332" s="39"/>
      <c r="X332" s="39"/>
      <c r="Y332" s="39"/>
      <c r="Z332" s="39"/>
      <c r="AA332" s="39"/>
      <c r="AB332" s="39"/>
      <c r="AC332" s="39"/>
      <c r="AD332" s="8"/>
      <c r="AE332" s="8"/>
      <c r="AF332" s="8"/>
      <c r="AG332" s="8"/>
    </row>
    <row r="333" spans="1:34" s="6" customFormat="1" ht="24.95" hidden="1" customHeight="1">
      <c r="A333" s="10"/>
      <c r="B333" s="577">
        <v>5</v>
      </c>
      <c r="C333" s="574"/>
      <c r="D333" s="574"/>
      <c r="E333" s="574"/>
      <c r="F333" s="574"/>
      <c r="G333" s="580"/>
      <c r="H333" s="583"/>
      <c r="I333" s="586"/>
      <c r="J333" s="266"/>
      <c r="K333" s="126">
        <f>+$K$13</f>
        <v>721015</v>
      </c>
      <c r="L333" s="266"/>
      <c r="M333" s="126">
        <f>+$M$13</f>
        <v>0</v>
      </c>
      <c r="N333" s="589"/>
      <c r="O333" s="589"/>
      <c r="P333" s="592"/>
      <c r="Q333" s="595"/>
      <c r="R333" s="595"/>
      <c r="S333" s="598">
        <f>IF(COUNTIF(J333:M335,"CUMPLE")&gt;=1,(G333*I333),0)* (IF(N333="PRESENTÓ CERTIFICADO",1,0))* (IF(O333="ACORDE A ITEM 5.2.1 (T.R.)",1,0) )* ( IF(OR(Q333="SIN OBSERVACIÓN", Q333="REQUERIMIENTOS SUBSANADOS"),1,0)) *(IF(OR(R333="NINGUNO", R333="CUMPLEN CON LO SOLICITADO"),1,0))</f>
        <v>0</v>
      </c>
      <c r="T333" s="627"/>
      <c r="W333" s="39"/>
      <c r="X333" s="39"/>
      <c r="Y333" s="39"/>
      <c r="Z333" s="39"/>
      <c r="AA333" s="39"/>
      <c r="AB333" s="39"/>
      <c r="AC333" s="39"/>
      <c r="AD333" s="8"/>
      <c r="AE333" s="8"/>
      <c r="AF333" s="8"/>
      <c r="AG333" s="8"/>
    </row>
    <row r="334" spans="1:34" s="6" customFormat="1" ht="24.95" hidden="1" customHeight="1">
      <c r="A334" s="10"/>
      <c r="B334" s="578"/>
      <c r="C334" s="575"/>
      <c r="D334" s="575"/>
      <c r="E334" s="575"/>
      <c r="F334" s="575"/>
      <c r="G334" s="581"/>
      <c r="H334" s="584"/>
      <c r="I334" s="587"/>
      <c r="J334" s="266"/>
      <c r="K334" s="126">
        <f>+$K$14</f>
        <v>721511</v>
      </c>
      <c r="L334" s="266"/>
      <c r="M334" s="126">
        <f>+$M$14</f>
        <v>0</v>
      </c>
      <c r="N334" s="590"/>
      <c r="O334" s="590"/>
      <c r="P334" s="593"/>
      <c r="Q334" s="596"/>
      <c r="R334" s="596"/>
      <c r="S334" s="599"/>
      <c r="T334" s="627"/>
      <c r="W334" s="39"/>
      <c r="X334" s="39"/>
      <c r="Y334" s="39"/>
      <c r="Z334" s="39"/>
      <c r="AA334" s="39"/>
      <c r="AB334" s="39"/>
      <c r="AC334" s="39"/>
    </row>
    <row r="335" spans="1:34" s="6" customFormat="1" ht="24.95" hidden="1" customHeight="1">
      <c r="A335" s="10"/>
      <c r="B335" s="579"/>
      <c r="C335" s="576"/>
      <c r="D335" s="576"/>
      <c r="E335" s="576"/>
      <c r="F335" s="576"/>
      <c r="G335" s="582"/>
      <c r="H335" s="585"/>
      <c r="I335" s="588"/>
      <c r="J335" s="266"/>
      <c r="K335" s="126">
        <f>+$K$15</f>
        <v>811418</v>
      </c>
      <c r="L335" s="266"/>
      <c r="M335" s="126"/>
      <c r="N335" s="591"/>
      <c r="O335" s="591"/>
      <c r="P335" s="594"/>
      <c r="Q335" s="597"/>
      <c r="R335" s="597"/>
      <c r="S335" s="600"/>
      <c r="T335" s="628"/>
      <c r="W335" s="39"/>
      <c r="X335" s="39"/>
      <c r="Y335" s="39"/>
      <c r="Z335" s="39"/>
      <c r="AA335" s="39"/>
      <c r="AB335" s="39"/>
      <c r="AC335" s="39"/>
    </row>
    <row r="336" spans="1:34" s="3" customFormat="1" ht="24.95" hidden="1" customHeight="1">
      <c r="B336" s="601" t="str">
        <f>IF(S337=" "," ",IF(S337&gt;=$H$6,"CUMPLE CON LA EXPERIENCIA REQUERIDA","NO CUMPLE CON LA EXPERIENCIA REQUERIDA"))</f>
        <v>NO CUMPLE CON LA EXPERIENCIA REQUERIDA</v>
      </c>
      <c r="C336" s="602"/>
      <c r="D336" s="602"/>
      <c r="E336" s="602"/>
      <c r="F336" s="602"/>
      <c r="G336" s="602"/>
      <c r="H336" s="602"/>
      <c r="I336" s="602"/>
      <c r="J336" s="602"/>
      <c r="K336" s="602"/>
      <c r="L336" s="602"/>
      <c r="M336" s="602"/>
      <c r="N336" s="602"/>
      <c r="O336" s="603"/>
      <c r="P336" s="607" t="s">
        <v>22</v>
      </c>
      <c r="Q336" s="608"/>
      <c r="R336" s="356"/>
      <c r="S336" s="7">
        <f>IF(T321="SI",SUM(S321:S335),0)</f>
        <v>0</v>
      </c>
      <c r="T336" s="612" t="str">
        <f>IF(S337=" "," ",IF(S337&gt;=$H$6,"CUMPLE","NO CUMPLE"))</f>
        <v>NO CUMPLE</v>
      </c>
      <c r="W336" s="39"/>
      <c r="X336" s="39"/>
      <c r="Y336" s="39"/>
      <c r="Z336" s="39"/>
      <c r="AA336" s="39"/>
      <c r="AB336" s="39"/>
      <c r="AC336" s="39"/>
      <c r="AD336" s="6"/>
      <c r="AE336" s="6"/>
      <c r="AF336" s="6"/>
      <c r="AG336" s="6"/>
      <c r="AH336" s="6"/>
    </row>
    <row r="337" spans="2:34" s="6" customFormat="1" ht="45" hidden="1" customHeight="1">
      <c r="B337" s="604"/>
      <c r="C337" s="605"/>
      <c r="D337" s="605"/>
      <c r="E337" s="605"/>
      <c r="F337" s="605"/>
      <c r="G337" s="605"/>
      <c r="H337" s="605"/>
      <c r="I337" s="605"/>
      <c r="J337" s="605"/>
      <c r="K337" s="605"/>
      <c r="L337" s="605"/>
      <c r="M337" s="605"/>
      <c r="N337" s="605"/>
      <c r="O337" s="606"/>
      <c r="P337" s="607" t="s">
        <v>24</v>
      </c>
      <c r="Q337" s="608"/>
      <c r="R337" s="356"/>
      <c r="S337" s="71">
        <f>IFERROR((S336/$P$6)," ")</f>
        <v>0</v>
      </c>
      <c r="T337" s="613"/>
      <c r="W337" s="39"/>
      <c r="X337" s="39"/>
      <c r="Y337" s="39"/>
      <c r="Z337" s="39"/>
      <c r="AA337" s="39"/>
      <c r="AB337" s="39"/>
      <c r="AC337" s="39"/>
    </row>
    <row r="338" spans="2:34" ht="30" hidden="1" customHeight="1">
      <c r="AA338" s="39"/>
      <c r="AB338" s="39"/>
      <c r="AC338" s="39"/>
      <c r="AD338" s="6"/>
      <c r="AE338" s="6"/>
      <c r="AF338" s="6"/>
      <c r="AG338" s="6"/>
      <c r="AH338" s="3"/>
    </row>
    <row r="339" spans="2:34" ht="30" hidden="1" customHeight="1">
      <c r="AA339" s="39"/>
      <c r="AB339" s="39"/>
      <c r="AC339" s="39"/>
      <c r="AD339" s="6"/>
      <c r="AE339" s="6"/>
      <c r="AF339" s="6"/>
      <c r="AG339" s="6"/>
      <c r="AH339" s="6"/>
    </row>
    <row r="340" spans="2:34" ht="30" hidden="1" customHeight="1">
      <c r="B340" s="92">
        <v>16</v>
      </c>
      <c r="C340" s="629" t="s">
        <v>76</v>
      </c>
      <c r="D340" s="630"/>
      <c r="E340" s="631"/>
      <c r="F340" s="632" t="str">
        <f>IFERROR(VLOOKUP(B340,LISTA_OFERENTES,2,FALSE)," ")</f>
        <v>O16</v>
      </c>
      <c r="G340" s="633"/>
      <c r="H340" s="633"/>
      <c r="I340" s="633"/>
      <c r="J340" s="633"/>
      <c r="K340" s="633"/>
      <c r="L340" s="633"/>
      <c r="M340" s="633"/>
      <c r="N340" s="633"/>
      <c r="O340" s="634"/>
      <c r="P340" s="635" t="s">
        <v>98</v>
      </c>
      <c r="Q340" s="636"/>
      <c r="R340" s="637"/>
      <c r="S340" s="2">
        <f>5-(INT(COUNTBLANK(C343:C357))-10)</f>
        <v>0</v>
      </c>
      <c r="T340" s="3"/>
      <c r="AA340" s="39"/>
      <c r="AB340" s="39"/>
      <c r="AC340" s="39"/>
      <c r="AD340" s="6"/>
      <c r="AE340" s="6"/>
      <c r="AF340" s="6"/>
      <c r="AG340" s="6"/>
    </row>
    <row r="341" spans="2:34" ht="33.75" hidden="1" customHeight="1">
      <c r="B341" s="638" t="s">
        <v>45</v>
      </c>
      <c r="C341" s="640" t="s">
        <v>15</v>
      </c>
      <c r="D341" s="640" t="s">
        <v>16</v>
      </c>
      <c r="E341" s="640" t="s">
        <v>17</v>
      </c>
      <c r="F341" s="640" t="s">
        <v>18</v>
      </c>
      <c r="G341" s="640" t="s">
        <v>19</v>
      </c>
      <c r="H341" s="640" t="s">
        <v>20</v>
      </c>
      <c r="I341" s="640" t="s">
        <v>21</v>
      </c>
      <c r="J341" s="642" t="s">
        <v>52</v>
      </c>
      <c r="K341" s="643"/>
      <c r="L341" s="643"/>
      <c r="M341" s="644"/>
      <c r="N341" s="640" t="s">
        <v>77</v>
      </c>
      <c r="O341" s="640" t="s">
        <v>78</v>
      </c>
      <c r="P341" s="5" t="s">
        <v>79</v>
      </c>
      <c r="Q341" s="5"/>
      <c r="R341" s="640" t="s">
        <v>80</v>
      </c>
      <c r="S341" s="640" t="s">
        <v>81</v>
      </c>
      <c r="T341" s="640" t="str">
        <f>T33</f>
        <v>CUMPLE CON EL REQUIMIENTO DE LA UNSPSC 721015-721511-811418.</v>
      </c>
      <c r="AA341" s="39"/>
      <c r="AB341" s="39"/>
      <c r="AC341" s="39"/>
      <c r="AD341" s="6"/>
      <c r="AE341" s="6"/>
      <c r="AF341" s="6"/>
      <c r="AG341" s="6"/>
    </row>
    <row r="342" spans="2:34" ht="67.5" hidden="1" customHeight="1">
      <c r="B342" s="639"/>
      <c r="C342" s="641"/>
      <c r="D342" s="641"/>
      <c r="E342" s="641"/>
      <c r="F342" s="641"/>
      <c r="G342" s="641"/>
      <c r="H342" s="641"/>
      <c r="I342" s="641"/>
      <c r="J342" s="645" t="s">
        <v>83</v>
      </c>
      <c r="K342" s="646"/>
      <c r="L342" s="646"/>
      <c r="M342" s="647"/>
      <c r="N342" s="641"/>
      <c r="O342" s="641"/>
      <c r="P342" s="4" t="s">
        <v>13</v>
      </c>
      <c r="Q342" s="4" t="s">
        <v>82</v>
      </c>
      <c r="R342" s="641"/>
      <c r="S342" s="641"/>
      <c r="T342" s="641"/>
      <c r="AA342" s="39"/>
      <c r="AB342" s="39"/>
      <c r="AC342" s="39"/>
      <c r="AD342" s="6"/>
      <c r="AE342" s="6"/>
      <c r="AF342" s="6"/>
      <c r="AG342" s="6"/>
    </row>
    <row r="343" spans="2:34" ht="30" hidden="1" customHeight="1">
      <c r="B343" s="577">
        <v>1</v>
      </c>
      <c r="C343" s="574"/>
      <c r="D343" s="574"/>
      <c r="E343" s="574"/>
      <c r="F343" s="574"/>
      <c r="G343" s="580"/>
      <c r="H343" s="583"/>
      <c r="I343" s="586"/>
      <c r="J343" s="266"/>
      <c r="K343" s="126">
        <f>+$K$13</f>
        <v>721015</v>
      </c>
      <c r="L343" s="266"/>
      <c r="M343" s="126">
        <f>+$M$13</f>
        <v>0</v>
      </c>
      <c r="N343" s="589"/>
      <c r="O343" s="589"/>
      <c r="P343" s="592"/>
      <c r="Q343" s="595"/>
      <c r="R343" s="595"/>
      <c r="S343" s="598">
        <f>IF(COUNTIF(J343:M345,"CUMPLE")&gt;=1,(G343*I343),0)* (IF(N343="PRESENTÓ CERTIFICADO",1,0))* (IF(O343="ACORDE A ITEM 5.2.1 (T.R.)",1,0) )* ( IF(OR(Q343="SIN OBSERVACIÓN", Q343="REQUERIMIENTOS SUBSANADOS"),1,0)) *(IF(OR(R343="NINGUNO", R343="CUMPLEN CON LO SOLICITADO"),1,0))</f>
        <v>0</v>
      </c>
      <c r="T343" s="626"/>
      <c r="AA343" s="39"/>
      <c r="AB343" s="39"/>
      <c r="AC343" s="39"/>
      <c r="AD343" s="6"/>
      <c r="AE343" s="6"/>
      <c r="AF343" s="6"/>
      <c r="AG343" s="6"/>
    </row>
    <row r="344" spans="2:34" ht="30" hidden="1" customHeight="1">
      <c r="B344" s="578"/>
      <c r="C344" s="575"/>
      <c r="D344" s="575"/>
      <c r="E344" s="575"/>
      <c r="F344" s="575"/>
      <c r="G344" s="581"/>
      <c r="H344" s="584"/>
      <c r="I344" s="587"/>
      <c r="J344" s="266"/>
      <c r="K344" s="126">
        <f>+$K$14</f>
        <v>721511</v>
      </c>
      <c r="L344" s="266"/>
      <c r="M344" s="126">
        <f>+$M$14</f>
        <v>0</v>
      </c>
      <c r="N344" s="590"/>
      <c r="O344" s="590"/>
      <c r="P344" s="593"/>
      <c r="Q344" s="596"/>
      <c r="R344" s="596"/>
      <c r="S344" s="599"/>
      <c r="T344" s="627"/>
      <c r="AA344" s="39"/>
      <c r="AB344" s="39"/>
      <c r="AC344" s="39"/>
      <c r="AD344" s="6"/>
      <c r="AE344" s="6"/>
      <c r="AF344" s="6"/>
      <c r="AG344" s="6"/>
    </row>
    <row r="345" spans="2:34" ht="30" hidden="1" customHeight="1">
      <c r="B345" s="579"/>
      <c r="C345" s="576"/>
      <c r="D345" s="576"/>
      <c r="E345" s="576"/>
      <c r="F345" s="576"/>
      <c r="G345" s="582"/>
      <c r="H345" s="585"/>
      <c r="I345" s="588"/>
      <c r="J345" s="266"/>
      <c r="K345" s="126">
        <f>+$K$15</f>
        <v>811418</v>
      </c>
      <c r="L345" s="266"/>
      <c r="M345" s="126"/>
      <c r="N345" s="591"/>
      <c r="O345" s="591"/>
      <c r="P345" s="594"/>
      <c r="Q345" s="597"/>
      <c r="R345" s="597"/>
      <c r="S345" s="600"/>
      <c r="T345" s="627"/>
      <c r="AA345" s="39"/>
      <c r="AB345" s="39"/>
      <c r="AC345" s="39"/>
      <c r="AD345" s="6"/>
      <c r="AE345" s="6"/>
      <c r="AF345" s="6"/>
      <c r="AG345" s="6"/>
    </row>
    <row r="346" spans="2:34" ht="30" hidden="1" customHeight="1">
      <c r="B346" s="577">
        <v>2</v>
      </c>
      <c r="C346" s="609"/>
      <c r="D346" s="609"/>
      <c r="E346" s="609"/>
      <c r="F346" s="609"/>
      <c r="G346" s="614"/>
      <c r="H346" s="583"/>
      <c r="I346" s="586"/>
      <c r="J346" s="266"/>
      <c r="K346" s="126">
        <f>+$K$13</f>
        <v>721015</v>
      </c>
      <c r="L346" s="266"/>
      <c r="M346" s="126">
        <f>+$M$13</f>
        <v>0</v>
      </c>
      <c r="N346" s="589"/>
      <c r="O346" s="589"/>
      <c r="P346" s="592"/>
      <c r="Q346" s="595"/>
      <c r="R346" s="595"/>
      <c r="S346" s="598">
        <f>IF(COUNTIF(J346:M348,"CUMPLE")&gt;=1,(G346*I346),0)* (IF(N346="PRESENTÓ CERTIFICADO",1,0))* (IF(O346="ACORDE A ITEM 5.2.1 (T.R.)",1,0) )* ( IF(OR(Q346="SIN OBSERVACIÓN", Q346="REQUERIMIENTOS SUBSANADOS"),1,0)) *(IF(OR(R346="NINGUNO", R346="CUMPLEN CON LO SOLICITADO"),1,0))</f>
        <v>0</v>
      </c>
      <c r="T346" s="627"/>
      <c r="AA346" s="39"/>
      <c r="AB346" s="39"/>
      <c r="AC346" s="39"/>
      <c r="AD346" s="6"/>
      <c r="AE346" s="6"/>
      <c r="AF346" s="6"/>
      <c r="AG346" s="6"/>
    </row>
    <row r="347" spans="2:34" ht="30" hidden="1" customHeight="1">
      <c r="B347" s="578"/>
      <c r="C347" s="610"/>
      <c r="D347" s="610"/>
      <c r="E347" s="610"/>
      <c r="F347" s="610"/>
      <c r="G347" s="615"/>
      <c r="H347" s="584"/>
      <c r="I347" s="587"/>
      <c r="J347" s="266"/>
      <c r="K347" s="126">
        <f>+$K$14</f>
        <v>721511</v>
      </c>
      <c r="L347" s="266"/>
      <c r="M347" s="126">
        <f>+$M$14</f>
        <v>0</v>
      </c>
      <c r="N347" s="590"/>
      <c r="O347" s="590"/>
      <c r="P347" s="593"/>
      <c r="Q347" s="596"/>
      <c r="R347" s="596"/>
      <c r="S347" s="599"/>
      <c r="T347" s="627"/>
      <c r="AA347" s="39"/>
      <c r="AB347" s="39"/>
      <c r="AC347" s="39"/>
      <c r="AD347" s="6"/>
      <c r="AE347" s="6"/>
      <c r="AF347" s="6"/>
      <c r="AG347" s="6"/>
    </row>
    <row r="348" spans="2:34" ht="30" hidden="1" customHeight="1">
      <c r="B348" s="579"/>
      <c r="C348" s="611"/>
      <c r="D348" s="611"/>
      <c r="E348" s="611"/>
      <c r="F348" s="611"/>
      <c r="G348" s="616"/>
      <c r="H348" s="585"/>
      <c r="I348" s="588"/>
      <c r="J348" s="266"/>
      <c r="K348" s="126">
        <f>+$K$15</f>
        <v>811418</v>
      </c>
      <c r="L348" s="266"/>
      <c r="M348" s="126"/>
      <c r="N348" s="591"/>
      <c r="O348" s="591"/>
      <c r="P348" s="594"/>
      <c r="Q348" s="597"/>
      <c r="R348" s="597"/>
      <c r="S348" s="600"/>
      <c r="T348" s="627"/>
      <c r="AA348" s="6"/>
      <c r="AB348" s="6"/>
      <c r="AC348" s="6"/>
      <c r="AD348" s="6"/>
      <c r="AE348" s="6"/>
      <c r="AF348" s="6"/>
      <c r="AG348" s="6"/>
    </row>
    <row r="349" spans="2:34" ht="30" hidden="1" customHeight="1">
      <c r="B349" s="577">
        <v>3</v>
      </c>
      <c r="C349" s="574"/>
      <c r="D349" s="574"/>
      <c r="E349" s="574"/>
      <c r="F349" s="574"/>
      <c r="G349" s="580"/>
      <c r="H349" s="583"/>
      <c r="I349" s="586"/>
      <c r="J349" s="266"/>
      <c r="K349" s="126">
        <f>+$K$13</f>
        <v>721015</v>
      </c>
      <c r="L349" s="266"/>
      <c r="M349" s="126">
        <f>+$M$13</f>
        <v>0</v>
      </c>
      <c r="N349" s="589"/>
      <c r="O349" s="589"/>
      <c r="P349" s="592"/>
      <c r="Q349" s="595"/>
      <c r="R349" s="595"/>
      <c r="S349" s="598">
        <f>IF(COUNTIF(J349:M351,"CUMPLE")&gt;=1,(G349*I349),0)* (IF(N349="PRESENTÓ CERTIFICADO",1,0))* (IF(O349="ACORDE A ITEM 5.2.1 (T.R.)",1,0) )* ( IF(OR(Q349="SIN OBSERVACIÓN", Q349="REQUERIMIENTOS SUBSANADOS"),1,0)) *(IF(OR(R349="NINGUNO", R349="CUMPLEN CON LO SOLICITADO"),1,0))</f>
        <v>0</v>
      </c>
      <c r="T349" s="627"/>
      <c r="AA349" s="3"/>
      <c r="AB349" s="3"/>
      <c r="AC349" s="3"/>
      <c r="AD349" s="3"/>
      <c r="AE349" s="3"/>
      <c r="AF349" s="3"/>
      <c r="AG349" s="3"/>
    </row>
    <row r="350" spans="2:34" ht="30" hidden="1" customHeight="1">
      <c r="B350" s="578"/>
      <c r="C350" s="575"/>
      <c r="D350" s="575"/>
      <c r="E350" s="575"/>
      <c r="F350" s="575"/>
      <c r="G350" s="581"/>
      <c r="H350" s="584"/>
      <c r="I350" s="587"/>
      <c r="J350" s="266"/>
      <c r="K350" s="126">
        <f>+$K$14</f>
        <v>721511</v>
      </c>
      <c r="L350" s="266"/>
      <c r="M350" s="126">
        <f>+$M$14</f>
        <v>0</v>
      </c>
      <c r="N350" s="590"/>
      <c r="O350" s="590"/>
      <c r="P350" s="593"/>
      <c r="Q350" s="596"/>
      <c r="R350" s="596"/>
      <c r="S350" s="599"/>
      <c r="T350" s="627"/>
      <c r="AA350" s="6"/>
      <c r="AB350" s="6"/>
      <c r="AC350" s="6"/>
      <c r="AD350" s="6"/>
      <c r="AE350" s="6"/>
      <c r="AF350" s="6"/>
      <c r="AG350" s="6"/>
    </row>
    <row r="351" spans="2:34" ht="30" hidden="1" customHeight="1">
      <c r="B351" s="579"/>
      <c r="C351" s="576"/>
      <c r="D351" s="576"/>
      <c r="E351" s="576"/>
      <c r="F351" s="576"/>
      <c r="G351" s="582"/>
      <c r="H351" s="585"/>
      <c r="I351" s="588"/>
      <c r="J351" s="266"/>
      <c r="K351" s="126">
        <f>+$K$15</f>
        <v>811418</v>
      </c>
      <c r="L351" s="266"/>
      <c r="M351" s="126"/>
      <c r="N351" s="591"/>
      <c r="O351" s="591"/>
      <c r="P351" s="594"/>
      <c r="Q351" s="597"/>
      <c r="R351" s="597"/>
      <c r="S351" s="600"/>
      <c r="T351" s="627"/>
    </row>
    <row r="352" spans="2:34" ht="30" hidden="1" customHeight="1">
      <c r="B352" s="577">
        <v>4</v>
      </c>
      <c r="C352" s="609"/>
      <c r="D352" s="609"/>
      <c r="E352" s="609"/>
      <c r="F352" s="574"/>
      <c r="G352" s="614"/>
      <c r="H352" s="583"/>
      <c r="I352" s="586"/>
      <c r="J352" s="266"/>
      <c r="K352" s="126">
        <f>+$K$13</f>
        <v>721015</v>
      </c>
      <c r="L352" s="266"/>
      <c r="M352" s="126">
        <f>+$M$13</f>
        <v>0</v>
      </c>
      <c r="N352" s="589"/>
      <c r="O352" s="589"/>
      <c r="P352" s="592"/>
      <c r="Q352" s="595"/>
      <c r="R352" s="595"/>
      <c r="S352" s="598">
        <f>IF(COUNTIF(J352:M354,"CUMPLE")&gt;=1,(G352*I352),0)* (IF(N352="PRESENTÓ CERTIFICADO",1,0))* (IF(O352="ACORDE A ITEM 5.2.1 (T.R.)",1,0) )* ( IF(OR(Q352="SIN OBSERVACIÓN", Q352="REQUERIMIENTOS SUBSANADOS"),1,0)) *(IF(OR(R352="NINGUNO", R352="CUMPLEN CON LO SOLICITADO"),1,0))</f>
        <v>0</v>
      </c>
      <c r="T352" s="627"/>
    </row>
    <row r="353" spans="2:20" ht="30" hidden="1" customHeight="1">
      <c r="B353" s="578"/>
      <c r="C353" s="610"/>
      <c r="D353" s="610"/>
      <c r="E353" s="610"/>
      <c r="F353" s="575"/>
      <c r="G353" s="615"/>
      <c r="H353" s="584"/>
      <c r="I353" s="587"/>
      <c r="J353" s="266"/>
      <c r="K353" s="126">
        <f>+$K$14</f>
        <v>721511</v>
      </c>
      <c r="L353" s="266"/>
      <c r="M353" s="126">
        <f>+$M$14</f>
        <v>0</v>
      </c>
      <c r="N353" s="590"/>
      <c r="O353" s="590"/>
      <c r="P353" s="593"/>
      <c r="Q353" s="596"/>
      <c r="R353" s="596"/>
      <c r="S353" s="599"/>
      <c r="T353" s="627"/>
    </row>
    <row r="354" spans="2:20" ht="30" hidden="1" customHeight="1">
      <c r="B354" s="579"/>
      <c r="C354" s="611"/>
      <c r="D354" s="611"/>
      <c r="E354" s="611"/>
      <c r="F354" s="576"/>
      <c r="G354" s="616"/>
      <c r="H354" s="585"/>
      <c r="I354" s="588"/>
      <c r="J354" s="266"/>
      <c r="K354" s="126">
        <f>+$K$15</f>
        <v>811418</v>
      </c>
      <c r="L354" s="266"/>
      <c r="M354" s="126"/>
      <c r="N354" s="591"/>
      <c r="O354" s="591"/>
      <c r="P354" s="594"/>
      <c r="Q354" s="597"/>
      <c r="R354" s="597"/>
      <c r="S354" s="600"/>
      <c r="T354" s="627"/>
    </row>
    <row r="355" spans="2:20" ht="30" hidden="1" customHeight="1">
      <c r="B355" s="577">
        <v>5</v>
      </c>
      <c r="C355" s="574"/>
      <c r="D355" s="574"/>
      <c r="E355" s="574"/>
      <c r="F355" s="574"/>
      <c r="G355" s="580"/>
      <c r="H355" s="583"/>
      <c r="I355" s="586"/>
      <c r="J355" s="266"/>
      <c r="K355" s="126">
        <f>+$K$13</f>
        <v>721015</v>
      </c>
      <c r="L355" s="266"/>
      <c r="M355" s="126">
        <f>+$M$13</f>
        <v>0</v>
      </c>
      <c r="N355" s="589"/>
      <c r="O355" s="589"/>
      <c r="P355" s="592"/>
      <c r="Q355" s="595"/>
      <c r="R355" s="595"/>
      <c r="S355" s="598">
        <f>IF(COUNTIF(J355:M357,"CUMPLE")&gt;=1,(G355*I355),0)* (IF(N355="PRESENTÓ CERTIFICADO",1,0))* (IF(O355="ACORDE A ITEM 5.2.1 (T.R.)",1,0) )* ( IF(OR(Q355="SIN OBSERVACIÓN", Q355="REQUERIMIENTOS SUBSANADOS"),1,0)) *(IF(OR(R355="NINGUNO", R355="CUMPLEN CON LO SOLICITADO"),1,0))</f>
        <v>0</v>
      </c>
      <c r="T355" s="627"/>
    </row>
    <row r="356" spans="2:20" ht="30" hidden="1" customHeight="1">
      <c r="B356" s="578"/>
      <c r="C356" s="575"/>
      <c r="D356" s="575"/>
      <c r="E356" s="575"/>
      <c r="F356" s="575"/>
      <c r="G356" s="581"/>
      <c r="H356" s="584"/>
      <c r="I356" s="587"/>
      <c r="J356" s="266"/>
      <c r="K356" s="126">
        <f>+$K$14</f>
        <v>721511</v>
      </c>
      <c r="L356" s="266"/>
      <c r="M356" s="126">
        <f>+$M$14</f>
        <v>0</v>
      </c>
      <c r="N356" s="590"/>
      <c r="O356" s="590"/>
      <c r="P356" s="593"/>
      <c r="Q356" s="596"/>
      <c r="R356" s="596"/>
      <c r="S356" s="599"/>
      <c r="T356" s="627"/>
    </row>
    <row r="357" spans="2:20" ht="30" hidden="1" customHeight="1">
      <c r="B357" s="579"/>
      <c r="C357" s="576"/>
      <c r="D357" s="576"/>
      <c r="E357" s="576"/>
      <c r="F357" s="576"/>
      <c r="G357" s="582"/>
      <c r="H357" s="585"/>
      <c r="I357" s="588"/>
      <c r="J357" s="266"/>
      <c r="K357" s="126">
        <f>+$K$15</f>
        <v>811418</v>
      </c>
      <c r="L357" s="266"/>
      <c r="M357" s="126"/>
      <c r="N357" s="591"/>
      <c r="O357" s="591"/>
      <c r="P357" s="594"/>
      <c r="Q357" s="597"/>
      <c r="R357" s="597"/>
      <c r="S357" s="600"/>
      <c r="T357" s="628"/>
    </row>
    <row r="358" spans="2:20" ht="30" hidden="1" customHeight="1">
      <c r="B358" s="601" t="str">
        <f>IF(S359=" "," ",IF(S359&gt;=$H$6,"CUMPLE CON LA EXPERIENCIA REQUERIDA","NO CUMPLE CON LA EXPERIENCIA REQUERIDA"))</f>
        <v>NO CUMPLE CON LA EXPERIENCIA REQUERIDA</v>
      </c>
      <c r="C358" s="602"/>
      <c r="D358" s="602"/>
      <c r="E358" s="602"/>
      <c r="F358" s="602"/>
      <c r="G358" s="602"/>
      <c r="H358" s="602"/>
      <c r="I358" s="602"/>
      <c r="J358" s="602"/>
      <c r="K358" s="602"/>
      <c r="L358" s="602"/>
      <c r="M358" s="602"/>
      <c r="N358" s="602"/>
      <c r="O358" s="603"/>
      <c r="P358" s="607" t="s">
        <v>22</v>
      </c>
      <c r="Q358" s="608"/>
      <c r="R358" s="356"/>
      <c r="S358" s="7">
        <f>IF(T343="SI",SUM(S343:S357),0)</f>
        <v>0</v>
      </c>
      <c r="T358" s="612" t="str">
        <f>IF(S359=" "," ",IF(S359&gt;=$H$6,"CUMPLE","NO CUMPLE"))</f>
        <v>NO CUMPLE</v>
      </c>
    </row>
    <row r="359" spans="2:20" ht="30" hidden="1" customHeight="1">
      <c r="B359" s="604"/>
      <c r="C359" s="605"/>
      <c r="D359" s="605"/>
      <c r="E359" s="605"/>
      <c r="F359" s="605"/>
      <c r="G359" s="605"/>
      <c r="H359" s="605"/>
      <c r="I359" s="605"/>
      <c r="J359" s="605"/>
      <c r="K359" s="605"/>
      <c r="L359" s="605"/>
      <c r="M359" s="605"/>
      <c r="N359" s="605"/>
      <c r="O359" s="606"/>
      <c r="P359" s="607" t="s">
        <v>24</v>
      </c>
      <c r="Q359" s="608"/>
      <c r="R359" s="356"/>
      <c r="S359" s="71">
        <f>IFERROR((S358/$P$6)," ")</f>
        <v>0</v>
      </c>
      <c r="T359" s="613"/>
    </row>
    <row r="360" spans="2:20" ht="30" hidden="1" customHeight="1"/>
    <row r="361" spans="2:20" ht="30" hidden="1" customHeight="1"/>
    <row r="362" spans="2:20" ht="30" hidden="1" customHeight="1">
      <c r="B362" s="92">
        <v>17</v>
      </c>
      <c r="C362" s="629" t="s">
        <v>76</v>
      </c>
      <c r="D362" s="630"/>
      <c r="E362" s="631"/>
      <c r="F362" s="632" t="str">
        <f>IFERROR(VLOOKUP(B362,LISTA_OFERENTES,2,FALSE)," ")</f>
        <v>O17</v>
      </c>
      <c r="G362" s="633"/>
      <c r="H362" s="633"/>
      <c r="I362" s="633"/>
      <c r="J362" s="633"/>
      <c r="K362" s="633"/>
      <c r="L362" s="633"/>
      <c r="M362" s="633"/>
      <c r="N362" s="633"/>
      <c r="O362" s="634"/>
      <c r="P362" s="635" t="s">
        <v>98</v>
      </c>
      <c r="Q362" s="636"/>
      <c r="R362" s="637"/>
      <c r="S362" s="2">
        <f>5-(INT(COUNTBLANK(C365:C379))-10)</f>
        <v>0</v>
      </c>
      <c r="T362" s="3"/>
    </row>
    <row r="363" spans="2:20" ht="45" hidden="1" customHeight="1">
      <c r="B363" s="638" t="s">
        <v>45</v>
      </c>
      <c r="C363" s="640" t="s">
        <v>15</v>
      </c>
      <c r="D363" s="640" t="s">
        <v>16</v>
      </c>
      <c r="E363" s="640" t="s">
        <v>17</v>
      </c>
      <c r="F363" s="640" t="s">
        <v>18</v>
      </c>
      <c r="G363" s="640" t="s">
        <v>19</v>
      </c>
      <c r="H363" s="640" t="s">
        <v>20</v>
      </c>
      <c r="I363" s="640" t="s">
        <v>21</v>
      </c>
      <c r="J363" s="642" t="s">
        <v>52</v>
      </c>
      <c r="K363" s="643"/>
      <c r="L363" s="643"/>
      <c r="M363" s="644"/>
      <c r="N363" s="640" t="s">
        <v>77</v>
      </c>
      <c r="O363" s="640" t="s">
        <v>78</v>
      </c>
      <c r="P363" s="5" t="s">
        <v>79</v>
      </c>
      <c r="Q363" s="5"/>
      <c r="R363" s="640" t="s">
        <v>80</v>
      </c>
      <c r="S363" s="640" t="s">
        <v>81</v>
      </c>
      <c r="T363" s="640" t="str">
        <f>T55</f>
        <v>CUMPLE CON EL REQUIMIENTO DE LA UNSPSC 721015-721511-811418.</v>
      </c>
    </row>
    <row r="364" spans="2:20" ht="56.25" hidden="1" customHeight="1">
      <c r="B364" s="639"/>
      <c r="C364" s="641"/>
      <c r="D364" s="641"/>
      <c r="E364" s="641"/>
      <c r="F364" s="641"/>
      <c r="G364" s="641"/>
      <c r="H364" s="641"/>
      <c r="I364" s="641"/>
      <c r="J364" s="645" t="s">
        <v>83</v>
      </c>
      <c r="K364" s="646"/>
      <c r="L364" s="646"/>
      <c r="M364" s="647"/>
      <c r="N364" s="641"/>
      <c r="O364" s="641"/>
      <c r="P364" s="4" t="s">
        <v>13</v>
      </c>
      <c r="Q364" s="4" t="s">
        <v>82</v>
      </c>
      <c r="R364" s="641"/>
      <c r="S364" s="641"/>
      <c r="T364" s="641"/>
    </row>
    <row r="365" spans="2:20" ht="30" hidden="1" customHeight="1">
      <c r="B365" s="577">
        <v>1</v>
      </c>
      <c r="C365" s="574"/>
      <c r="D365" s="574"/>
      <c r="E365" s="574"/>
      <c r="F365" s="574"/>
      <c r="G365" s="580"/>
      <c r="H365" s="583"/>
      <c r="I365" s="586"/>
      <c r="J365" s="266"/>
      <c r="K365" s="126">
        <f>+$K$13</f>
        <v>721015</v>
      </c>
      <c r="L365" s="266"/>
      <c r="M365" s="126">
        <f>+$M$13</f>
        <v>0</v>
      </c>
      <c r="N365" s="589"/>
      <c r="O365" s="589"/>
      <c r="P365" s="620"/>
      <c r="Q365" s="595"/>
      <c r="R365" s="595"/>
      <c r="S365" s="598">
        <f>IF(COUNTIF(J365:M367,"CUMPLE")&gt;=1,(G365*I365),0)* (IF(N365="PRESENTÓ CERTIFICADO",1,0))* (IF(O365="ACORDE A ITEM 5.2.1 (T.R.)",1,0) )* ( IF(OR(Q365="SIN OBSERVACIÓN", Q365="REQUERIMIENTOS SUBSANADOS"),1,0)) *(IF(OR(R365="NINGUNO", R365="CUMPLEN CON LO SOLICITADO"),1,0))</f>
        <v>0</v>
      </c>
      <c r="T365" s="626"/>
    </row>
    <row r="366" spans="2:20" ht="30" hidden="1" customHeight="1">
      <c r="B366" s="578"/>
      <c r="C366" s="575"/>
      <c r="D366" s="575"/>
      <c r="E366" s="575"/>
      <c r="F366" s="575"/>
      <c r="G366" s="581"/>
      <c r="H366" s="584"/>
      <c r="I366" s="587"/>
      <c r="J366" s="266"/>
      <c r="K366" s="126">
        <f>+$K$14</f>
        <v>721511</v>
      </c>
      <c r="L366" s="266"/>
      <c r="M366" s="126">
        <f>+$M$14</f>
        <v>0</v>
      </c>
      <c r="N366" s="590"/>
      <c r="O366" s="590"/>
      <c r="P366" s="621"/>
      <c r="Q366" s="596"/>
      <c r="R366" s="596"/>
      <c r="S366" s="599"/>
      <c r="T366" s="627"/>
    </row>
    <row r="367" spans="2:20" ht="30" hidden="1" customHeight="1">
      <c r="B367" s="579"/>
      <c r="C367" s="576"/>
      <c r="D367" s="576"/>
      <c r="E367" s="576"/>
      <c r="F367" s="576"/>
      <c r="G367" s="582"/>
      <c r="H367" s="585"/>
      <c r="I367" s="588"/>
      <c r="J367" s="266"/>
      <c r="K367" s="126">
        <f>+$K$15</f>
        <v>811418</v>
      </c>
      <c r="L367" s="266"/>
      <c r="M367" s="126"/>
      <c r="N367" s="591"/>
      <c r="O367" s="591"/>
      <c r="P367" s="622"/>
      <c r="Q367" s="597"/>
      <c r="R367" s="597"/>
      <c r="S367" s="600"/>
      <c r="T367" s="627"/>
    </row>
    <row r="368" spans="2:20" ht="30" hidden="1" customHeight="1">
      <c r="B368" s="577">
        <v>2</v>
      </c>
      <c r="C368" s="609"/>
      <c r="D368" s="609"/>
      <c r="E368" s="609"/>
      <c r="F368" s="609"/>
      <c r="G368" s="614"/>
      <c r="H368" s="583"/>
      <c r="I368" s="586"/>
      <c r="J368" s="266"/>
      <c r="K368" s="126">
        <f>+$K$13</f>
        <v>721015</v>
      </c>
      <c r="L368" s="266"/>
      <c r="M368" s="126">
        <f>+$M$13</f>
        <v>0</v>
      </c>
      <c r="N368" s="589"/>
      <c r="O368" s="589"/>
      <c r="P368" s="620"/>
      <c r="Q368" s="595"/>
      <c r="R368" s="595"/>
      <c r="S368" s="598">
        <f>IF(COUNTIF(J368:M370,"CUMPLE")&gt;=1,(G368*I368),0)* (IF(N368="PRESENTÓ CERTIFICADO",1,0))* (IF(O368="ACORDE A ITEM 5.2.1 (T.R.)",1,0) )* ( IF(OR(Q368="SIN OBSERVACIÓN", Q368="REQUERIMIENTOS SUBSANADOS"),1,0)) *(IF(OR(R368="NINGUNO", R368="CUMPLEN CON LO SOLICITADO"),1,0))</f>
        <v>0</v>
      </c>
      <c r="T368" s="627"/>
    </row>
    <row r="369" spans="2:20" ht="30" hidden="1" customHeight="1">
      <c r="B369" s="578"/>
      <c r="C369" s="610"/>
      <c r="D369" s="610"/>
      <c r="E369" s="610"/>
      <c r="F369" s="610"/>
      <c r="G369" s="615"/>
      <c r="H369" s="584"/>
      <c r="I369" s="587"/>
      <c r="J369" s="266"/>
      <c r="K369" s="126">
        <f>+$K$14</f>
        <v>721511</v>
      </c>
      <c r="L369" s="266"/>
      <c r="M369" s="126">
        <f>+$M$14</f>
        <v>0</v>
      </c>
      <c r="N369" s="590"/>
      <c r="O369" s="590"/>
      <c r="P369" s="621"/>
      <c r="Q369" s="596"/>
      <c r="R369" s="596"/>
      <c r="S369" s="599"/>
      <c r="T369" s="627"/>
    </row>
    <row r="370" spans="2:20" ht="30" hidden="1" customHeight="1">
      <c r="B370" s="579"/>
      <c r="C370" s="611"/>
      <c r="D370" s="611"/>
      <c r="E370" s="611"/>
      <c r="F370" s="611"/>
      <c r="G370" s="616"/>
      <c r="H370" s="585"/>
      <c r="I370" s="588"/>
      <c r="J370" s="266"/>
      <c r="K370" s="126">
        <f>+$K$15</f>
        <v>811418</v>
      </c>
      <c r="L370" s="266"/>
      <c r="M370" s="126"/>
      <c r="N370" s="591"/>
      <c r="O370" s="591"/>
      <c r="P370" s="622"/>
      <c r="Q370" s="597"/>
      <c r="R370" s="597"/>
      <c r="S370" s="600"/>
      <c r="T370" s="627"/>
    </row>
    <row r="371" spans="2:20" ht="30" hidden="1" customHeight="1">
      <c r="B371" s="577">
        <v>3</v>
      </c>
      <c r="C371" s="574"/>
      <c r="D371" s="574"/>
      <c r="E371" s="574"/>
      <c r="F371" s="574"/>
      <c r="G371" s="580"/>
      <c r="H371" s="583"/>
      <c r="I371" s="586"/>
      <c r="J371" s="266"/>
      <c r="K371" s="126">
        <f>+$K$13</f>
        <v>721015</v>
      </c>
      <c r="L371" s="266"/>
      <c r="M371" s="126">
        <f>+$M$13</f>
        <v>0</v>
      </c>
      <c r="N371" s="589"/>
      <c r="O371" s="589"/>
      <c r="P371" s="620"/>
      <c r="Q371" s="595"/>
      <c r="R371" s="595"/>
      <c r="S371" s="598">
        <f>IF(COUNTIF(J371:M373,"CUMPLE")&gt;=1,(G371*I371),0)* (IF(N371="PRESENTÓ CERTIFICADO",1,0))* (IF(O371="ACORDE A ITEM 5.2.1 (T.R.)",1,0) )* ( IF(OR(Q371="SIN OBSERVACIÓN", Q371="REQUERIMIENTOS SUBSANADOS"),1,0)) *(IF(OR(R371="NINGUNO", R371="CUMPLEN CON LO SOLICITADO"),1,0))</f>
        <v>0</v>
      </c>
      <c r="T371" s="627"/>
    </row>
    <row r="372" spans="2:20" ht="30" hidden="1" customHeight="1">
      <c r="B372" s="578"/>
      <c r="C372" s="575"/>
      <c r="D372" s="575"/>
      <c r="E372" s="575"/>
      <c r="F372" s="575"/>
      <c r="G372" s="581"/>
      <c r="H372" s="584"/>
      <c r="I372" s="587"/>
      <c r="J372" s="266"/>
      <c r="K372" s="126">
        <f>+$K$14</f>
        <v>721511</v>
      </c>
      <c r="L372" s="266"/>
      <c r="M372" s="126">
        <f>+$M$14</f>
        <v>0</v>
      </c>
      <c r="N372" s="590"/>
      <c r="O372" s="590"/>
      <c r="P372" s="621"/>
      <c r="Q372" s="596"/>
      <c r="R372" s="596"/>
      <c r="S372" s="599"/>
      <c r="T372" s="627"/>
    </row>
    <row r="373" spans="2:20" ht="30" hidden="1" customHeight="1">
      <c r="B373" s="579"/>
      <c r="C373" s="576"/>
      <c r="D373" s="576"/>
      <c r="E373" s="576"/>
      <c r="F373" s="576"/>
      <c r="G373" s="582"/>
      <c r="H373" s="585"/>
      <c r="I373" s="588"/>
      <c r="J373" s="266"/>
      <c r="K373" s="126">
        <f>+$K$15</f>
        <v>811418</v>
      </c>
      <c r="L373" s="266"/>
      <c r="M373" s="126"/>
      <c r="N373" s="591"/>
      <c r="O373" s="591"/>
      <c r="P373" s="622"/>
      <c r="Q373" s="597"/>
      <c r="R373" s="597"/>
      <c r="S373" s="600"/>
      <c r="T373" s="627"/>
    </row>
    <row r="374" spans="2:20" ht="30" hidden="1" customHeight="1">
      <c r="B374" s="577">
        <v>4</v>
      </c>
      <c r="C374" s="609"/>
      <c r="D374" s="609"/>
      <c r="E374" s="609"/>
      <c r="F374" s="609"/>
      <c r="G374" s="614"/>
      <c r="H374" s="583"/>
      <c r="I374" s="586"/>
      <c r="J374" s="266"/>
      <c r="K374" s="126">
        <f>+$K$13</f>
        <v>721015</v>
      </c>
      <c r="L374" s="266"/>
      <c r="M374" s="126">
        <f>+$M$13</f>
        <v>0</v>
      </c>
      <c r="N374" s="589"/>
      <c r="O374" s="589"/>
      <c r="P374" s="592"/>
      <c r="Q374" s="623"/>
      <c r="R374" s="623"/>
      <c r="S374" s="598">
        <f>IF(COUNTIF(J374:M376,"CUMPLE")&gt;=1,(G374*I374),0)* (IF(N374="PRESENTÓ CERTIFICADO",1,0))* (IF(O374="ACORDE A ITEM 5.2.1 (T.R.)",1,0) )* ( IF(OR(Q374="SIN OBSERVACIÓN", Q374="REQUERIMIENTOS SUBSANADOS"),1,0)) *(IF(OR(R374="NINGUNO", R374="CUMPLEN CON LO SOLICITADO"),1,0))</f>
        <v>0</v>
      </c>
      <c r="T374" s="627"/>
    </row>
    <row r="375" spans="2:20" ht="30" hidden="1" customHeight="1">
      <c r="B375" s="578"/>
      <c r="C375" s="610"/>
      <c r="D375" s="610"/>
      <c r="E375" s="610"/>
      <c r="F375" s="610"/>
      <c r="G375" s="615"/>
      <c r="H375" s="584"/>
      <c r="I375" s="587"/>
      <c r="J375" s="266"/>
      <c r="K375" s="126">
        <f>+$K$14</f>
        <v>721511</v>
      </c>
      <c r="L375" s="266"/>
      <c r="M375" s="126">
        <f>+$M$14</f>
        <v>0</v>
      </c>
      <c r="N375" s="590"/>
      <c r="O375" s="590"/>
      <c r="P375" s="593"/>
      <c r="Q375" s="624"/>
      <c r="R375" s="624"/>
      <c r="S375" s="599"/>
      <c r="T375" s="627"/>
    </row>
    <row r="376" spans="2:20" ht="30" hidden="1" customHeight="1">
      <c r="B376" s="579"/>
      <c r="C376" s="611"/>
      <c r="D376" s="611"/>
      <c r="E376" s="611"/>
      <c r="F376" s="611"/>
      <c r="G376" s="616"/>
      <c r="H376" s="585"/>
      <c r="I376" s="588"/>
      <c r="J376" s="266"/>
      <c r="K376" s="126">
        <f>+$K$15</f>
        <v>811418</v>
      </c>
      <c r="L376" s="266"/>
      <c r="M376" s="126"/>
      <c r="N376" s="591"/>
      <c r="O376" s="591"/>
      <c r="P376" s="594"/>
      <c r="Q376" s="625"/>
      <c r="R376" s="625"/>
      <c r="S376" s="600"/>
      <c r="T376" s="627"/>
    </row>
    <row r="377" spans="2:20" ht="30" hidden="1" customHeight="1">
      <c r="B377" s="577">
        <v>5</v>
      </c>
      <c r="C377" s="574"/>
      <c r="D377" s="574"/>
      <c r="E377" s="574"/>
      <c r="F377" s="574"/>
      <c r="G377" s="580"/>
      <c r="H377" s="583"/>
      <c r="I377" s="586"/>
      <c r="J377" s="266"/>
      <c r="K377" s="126">
        <f>+$K$13</f>
        <v>721015</v>
      </c>
      <c r="L377" s="266"/>
      <c r="M377" s="126">
        <f>+$M$13</f>
        <v>0</v>
      </c>
      <c r="N377" s="589"/>
      <c r="O377" s="589"/>
      <c r="P377" s="620"/>
      <c r="Q377" s="623"/>
      <c r="R377" s="595"/>
      <c r="S377" s="598">
        <f>IF(COUNTIF(J377:M379,"CUMPLE")&gt;=1,(G377*I377),0)* (IF(N377="PRESENTÓ CERTIFICADO",1,0))* (IF(O377="ACORDE A ITEM 5.2.1 (T.R.)",1,0) )* ( IF(OR(Q377="SIN OBSERVACIÓN", Q377="REQUERIMIENTOS SUBSANADOS"),1,0)) *(IF(OR(R377="NINGUNO", R377="CUMPLEN CON LO SOLICITADO"),1,0))</f>
        <v>0</v>
      </c>
      <c r="T377" s="627"/>
    </row>
    <row r="378" spans="2:20" ht="30" hidden="1" customHeight="1">
      <c r="B378" s="578"/>
      <c r="C378" s="575"/>
      <c r="D378" s="575"/>
      <c r="E378" s="575"/>
      <c r="F378" s="575"/>
      <c r="G378" s="581"/>
      <c r="H378" s="584"/>
      <c r="I378" s="587"/>
      <c r="J378" s="266"/>
      <c r="K378" s="126">
        <f>+$K$14</f>
        <v>721511</v>
      </c>
      <c r="L378" s="266"/>
      <c r="M378" s="126">
        <f>+$M$14</f>
        <v>0</v>
      </c>
      <c r="N378" s="590"/>
      <c r="O378" s="590"/>
      <c r="P378" s="621"/>
      <c r="Q378" s="624"/>
      <c r="R378" s="596"/>
      <c r="S378" s="599"/>
      <c r="T378" s="627"/>
    </row>
    <row r="379" spans="2:20" ht="30" hidden="1" customHeight="1">
      <c r="B379" s="579"/>
      <c r="C379" s="576"/>
      <c r="D379" s="576"/>
      <c r="E379" s="576"/>
      <c r="F379" s="576"/>
      <c r="G379" s="582"/>
      <c r="H379" s="585"/>
      <c r="I379" s="588"/>
      <c r="J379" s="266"/>
      <c r="K379" s="126">
        <f>+$K$15</f>
        <v>811418</v>
      </c>
      <c r="L379" s="266"/>
      <c r="M379" s="126"/>
      <c r="N379" s="591"/>
      <c r="O379" s="591"/>
      <c r="P379" s="622"/>
      <c r="Q379" s="625"/>
      <c r="R379" s="597"/>
      <c r="S379" s="600"/>
      <c r="T379" s="628"/>
    </row>
    <row r="380" spans="2:20" ht="30" hidden="1" customHeight="1">
      <c r="B380" s="601" t="str">
        <f>IF(S381=" "," ",IF(S381&gt;=$H$6,"CUMPLE CON LA EXPERIENCIA REQUERIDA","NO CUMPLE CON LA EXPERIENCIA REQUERIDA"))</f>
        <v>NO CUMPLE CON LA EXPERIENCIA REQUERIDA</v>
      </c>
      <c r="C380" s="602"/>
      <c r="D380" s="602"/>
      <c r="E380" s="602"/>
      <c r="F380" s="602"/>
      <c r="G380" s="602"/>
      <c r="H380" s="602"/>
      <c r="I380" s="602"/>
      <c r="J380" s="602"/>
      <c r="K380" s="602"/>
      <c r="L380" s="602"/>
      <c r="M380" s="602"/>
      <c r="N380" s="602"/>
      <c r="O380" s="603"/>
      <c r="P380" s="607" t="s">
        <v>22</v>
      </c>
      <c r="Q380" s="608"/>
      <c r="R380" s="356"/>
      <c r="S380" s="7">
        <f>IF(T365="SI",SUM(S365:S379),0)</f>
        <v>0</v>
      </c>
      <c r="T380" s="612" t="str">
        <f>IF(S381=" "," ",IF(S381&gt;=$H$6,"CUMPLE","NO CUMPLE"))</f>
        <v>NO CUMPLE</v>
      </c>
    </row>
    <row r="381" spans="2:20" ht="30" hidden="1" customHeight="1">
      <c r="B381" s="604"/>
      <c r="C381" s="605"/>
      <c r="D381" s="605"/>
      <c r="E381" s="605"/>
      <c r="F381" s="605"/>
      <c r="G381" s="605"/>
      <c r="H381" s="605"/>
      <c r="I381" s="605"/>
      <c r="J381" s="605"/>
      <c r="K381" s="605"/>
      <c r="L381" s="605"/>
      <c r="M381" s="605"/>
      <c r="N381" s="605"/>
      <c r="O381" s="606"/>
      <c r="P381" s="607" t="s">
        <v>24</v>
      </c>
      <c r="Q381" s="608"/>
      <c r="R381" s="356"/>
      <c r="S381" s="71">
        <f>IFERROR((S380/$P$6)," ")</f>
        <v>0</v>
      </c>
      <c r="T381" s="613"/>
    </row>
    <row r="382" spans="2:20" ht="30" hidden="1" customHeight="1"/>
    <row r="383" spans="2:20" ht="30" hidden="1" customHeight="1"/>
    <row r="384" spans="2:20" ht="30" hidden="1" customHeight="1">
      <c r="B384" s="92">
        <v>18</v>
      </c>
      <c r="C384" s="629" t="s">
        <v>76</v>
      </c>
      <c r="D384" s="630"/>
      <c r="E384" s="631"/>
      <c r="F384" s="632" t="str">
        <f>IFERROR(VLOOKUP(B384,LISTA_OFERENTES,2,FALSE)," ")</f>
        <v>O18</v>
      </c>
      <c r="G384" s="633"/>
      <c r="H384" s="633"/>
      <c r="I384" s="633"/>
      <c r="J384" s="633"/>
      <c r="K384" s="633"/>
      <c r="L384" s="633"/>
      <c r="M384" s="633"/>
      <c r="N384" s="633"/>
      <c r="O384" s="634"/>
      <c r="P384" s="635" t="s">
        <v>98</v>
      </c>
      <c r="Q384" s="636"/>
      <c r="R384" s="637"/>
      <c r="S384" s="2">
        <f>5-(INT(COUNTBLANK(C387:C401))-10)</f>
        <v>0</v>
      </c>
      <c r="T384" s="3"/>
    </row>
    <row r="385" spans="2:20" ht="42" hidden="1" customHeight="1">
      <c r="B385" s="638" t="s">
        <v>45</v>
      </c>
      <c r="C385" s="640" t="s">
        <v>15</v>
      </c>
      <c r="D385" s="640" t="s">
        <v>16</v>
      </c>
      <c r="E385" s="640" t="s">
        <v>17</v>
      </c>
      <c r="F385" s="640" t="s">
        <v>18</v>
      </c>
      <c r="G385" s="640" t="s">
        <v>19</v>
      </c>
      <c r="H385" s="640" t="s">
        <v>20</v>
      </c>
      <c r="I385" s="640" t="s">
        <v>21</v>
      </c>
      <c r="J385" s="642" t="s">
        <v>52</v>
      </c>
      <c r="K385" s="643"/>
      <c r="L385" s="643"/>
      <c r="M385" s="644"/>
      <c r="N385" s="640" t="s">
        <v>77</v>
      </c>
      <c r="O385" s="640" t="s">
        <v>78</v>
      </c>
      <c r="P385" s="5" t="s">
        <v>79</v>
      </c>
      <c r="Q385" s="5"/>
      <c r="R385" s="640" t="s">
        <v>80</v>
      </c>
      <c r="S385" s="640" t="s">
        <v>81</v>
      </c>
      <c r="T385" s="640" t="str">
        <f>+T363</f>
        <v>CUMPLE CON EL REQUIMIENTO DE LA UNSPSC 721015-721511-811418.</v>
      </c>
    </row>
    <row r="386" spans="2:20" ht="38.25" hidden="1" customHeight="1">
      <c r="B386" s="639"/>
      <c r="C386" s="641"/>
      <c r="D386" s="641"/>
      <c r="E386" s="641"/>
      <c r="F386" s="641"/>
      <c r="G386" s="641"/>
      <c r="H386" s="641"/>
      <c r="I386" s="641"/>
      <c r="J386" s="645" t="s">
        <v>83</v>
      </c>
      <c r="K386" s="646"/>
      <c r="L386" s="646"/>
      <c r="M386" s="647"/>
      <c r="N386" s="641"/>
      <c r="O386" s="641"/>
      <c r="P386" s="4" t="s">
        <v>13</v>
      </c>
      <c r="Q386" s="4" t="s">
        <v>82</v>
      </c>
      <c r="R386" s="641"/>
      <c r="S386" s="641"/>
      <c r="T386" s="641"/>
    </row>
    <row r="387" spans="2:20" ht="30" hidden="1" customHeight="1">
      <c r="B387" s="577">
        <v>1</v>
      </c>
      <c r="C387" s="574"/>
      <c r="D387" s="574"/>
      <c r="E387" s="574"/>
      <c r="F387" s="574"/>
      <c r="G387" s="580"/>
      <c r="H387" s="583"/>
      <c r="I387" s="586"/>
      <c r="J387" s="266"/>
      <c r="K387" s="126">
        <f>+$K$13</f>
        <v>721015</v>
      </c>
      <c r="L387" s="266"/>
      <c r="M387" s="126">
        <f>+$M$13</f>
        <v>0</v>
      </c>
      <c r="N387" s="589"/>
      <c r="O387" s="589"/>
      <c r="P387" s="592"/>
      <c r="Q387" s="595"/>
      <c r="R387" s="595"/>
      <c r="S387" s="598">
        <f>IF(COUNTIF(J387:M389,"CUMPLE")&gt;=1,(G387*I387),0)* (IF(N387="PRESENTÓ CERTIFICADO",1,0))* (IF(O387="ACORDE A ITEM 5.2.1 (T.R.)",1,0) )* ( IF(OR(Q387="SIN OBSERVACIÓN", Q387="REQUERIMIENTOS SUBSANADOS"),1,0)) *(IF(OR(R387="NINGUNO", R387="CUMPLEN CON LO SOLICITADO"),1,0))</f>
        <v>0</v>
      </c>
      <c r="T387" s="626"/>
    </row>
    <row r="388" spans="2:20" ht="30" hidden="1" customHeight="1">
      <c r="B388" s="578"/>
      <c r="C388" s="575"/>
      <c r="D388" s="575"/>
      <c r="E388" s="575"/>
      <c r="F388" s="575"/>
      <c r="G388" s="581"/>
      <c r="H388" s="584"/>
      <c r="I388" s="587"/>
      <c r="J388" s="266"/>
      <c r="K388" s="126">
        <f>+$K$14</f>
        <v>721511</v>
      </c>
      <c r="L388" s="266"/>
      <c r="M388" s="126">
        <f>+$M$14</f>
        <v>0</v>
      </c>
      <c r="N388" s="590"/>
      <c r="O388" s="590"/>
      <c r="P388" s="593"/>
      <c r="Q388" s="596"/>
      <c r="R388" s="596"/>
      <c r="S388" s="599"/>
      <c r="T388" s="627"/>
    </row>
    <row r="389" spans="2:20" ht="30" hidden="1" customHeight="1">
      <c r="B389" s="579"/>
      <c r="C389" s="576"/>
      <c r="D389" s="576"/>
      <c r="E389" s="576"/>
      <c r="F389" s="576"/>
      <c r="G389" s="582"/>
      <c r="H389" s="585"/>
      <c r="I389" s="588"/>
      <c r="J389" s="266"/>
      <c r="K389" s="126">
        <f>+$K$15</f>
        <v>811418</v>
      </c>
      <c r="L389" s="266"/>
      <c r="M389" s="126"/>
      <c r="N389" s="591"/>
      <c r="O389" s="591"/>
      <c r="P389" s="594"/>
      <c r="Q389" s="597"/>
      <c r="R389" s="597"/>
      <c r="S389" s="600"/>
      <c r="T389" s="627"/>
    </row>
    <row r="390" spans="2:20" ht="30" hidden="1" customHeight="1">
      <c r="B390" s="577">
        <v>2</v>
      </c>
      <c r="C390" s="609"/>
      <c r="D390" s="609"/>
      <c r="E390" s="609"/>
      <c r="F390" s="609"/>
      <c r="G390" s="614"/>
      <c r="H390" s="583"/>
      <c r="I390" s="586"/>
      <c r="J390" s="266"/>
      <c r="K390" s="126">
        <f>+$K$13</f>
        <v>721015</v>
      </c>
      <c r="L390" s="266"/>
      <c r="M390" s="126">
        <f>+$M$13</f>
        <v>0</v>
      </c>
      <c r="N390" s="589"/>
      <c r="O390" s="589"/>
      <c r="P390" s="592"/>
      <c r="Q390" s="595"/>
      <c r="R390" s="595"/>
      <c r="S390" s="598">
        <f>IF(COUNTIF(J390:M392,"CUMPLE")&gt;=1,(G390*I390),0)* (IF(N390="PRESENTÓ CERTIFICADO",1,0))* (IF(O390="ACORDE A ITEM 5.2.1 (T.R.)",1,0) )* ( IF(OR(Q390="SIN OBSERVACIÓN", Q390="REQUERIMIENTOS SUBSANADOS"),1,0)) *(IF(OR(R390="NINGUNO", R390="CUMPLEN CON LO SOLICITADO"),1,0))</f>
        <v>0</v>
      </c>
      <c r="T390" s="627"/>
    </row>
    <row r="391" spans="2:20" ht="30" hidden="1" customHeight="1">
      <c r="B391" s="578"/>
      <c r="C391" s="610"/>
      <c r="D391" s="610"/>
      <c r="E391" s="610"/>
      <c r="F391" s="610"/>
      <c r="G391" s="615"/>
      <c r="H391" s="584"/>
      <c r="I391" s="587"/>
      <c r="J391" s="266"/>
      <c r="K391" s="126">
        <f>+$K$14</f>
        <v>721511</v>
      </c>
      <c r="L391" s="266"/>
      <c r="M391" s="126">
        <f>+$M$14</f>
        <v>0</v>
      </c>
      <c r="N391" s="590"/>
      <c r="O391" s="590"/>
      <c r="P391" s="593"/>
      <c r="Q391" s="596"/>
      <c r="R391" s="596"/>
      <c r="S391" s="599"/>
      <c r="T391" s="627"/>
    </row>
    <row r="392" spans="2:20" ht="30" hidden="1" customHeight="1">
      <c r="B392" s="579"/>
      <c r="C392" s="611"/>
      <c r="D392" s="611"/>
      <c r="E392" s="611"/>
      <c r="F392" s="611"/>
      <c r="G392" s="616"/>
      <c r="H392" s="585"/>
      <c r="I392" s="588"/>
      <c r="J392" s="266"/>
      <c r="K392" s="126">
        <f>+$K$15</f>
        <v>811418</v>
      </c>
      <c r="L392" s="266"/>
      <c r="M392" s="126"/>
      <c r="N392" s="591"/>
      <c r="O392" s="591"/>
      <c r="P392" s="594"/>
      <c r="Q392" s="597"/>
      <c r="R392" s="597"/>
      <c r="S392" s="600"/>
      <c r="T392" s="627"/>
    </row>
    <row r="393" spans="2:20" ht="30" hidden="1" customHeight="1">
      <c r="B393" s="577">
        <v>3</v>
      </c>
      <c r="C393" s="574"/>
      <c r="D393" s="574"/>
      <c r="E393" s="574"/>
      <c r="F393" s="609"/>
      <c r="G393" s="580"/>
      <c r="H393" s="583"/>
      <c r="I393" s="586"/>
      <c r="J393" s="266"/>
      <c r="K393" s="126">
        <f>+$K$13</f>
        <v>721015</v>
      </c>
      <c r="L393" s="266"/>
      <c r="M393" s="126">
        <f>+$M$13</f>
        <v>0</v>
      </c>
      <c r="N393" s="589"/>
      <c r="O393" s="589"/>
      <c r="P393" s="592"/>
      <c r="Q393" s="595"/>
      <c r="R393" s="595"/>
      <c r="S393" s="598">
        <f>IF(COUNTIF(J393:M395,"CUMPLE")&gt;=1,(G393*I393),0)* (IF(N393="PRESENTÓ CERTIFICADO",1,0))* (IF(O393="ACORDE A ITEM 5.2.1 (T.R.)",1,0) )* ( IF(OR(Q393="SIN OBSERVACIÓN", Q393="REQUERIMIENTOS SUBSANADOS"),1,0)) *(IF(OR(R393="NINGUNO", R393="CUMPLEN CON LO SOLICITADO"),1,0))</f>
        <v>0</v>
      </c>
      <c r="T393" s="627"/>
    </row>
    <row r="394" spans="2:20" ht="30" hidden="1" customHeight="1">
      <c r="B394" s="578"/>
      <c r="C394" s="575"/>
      <c r="D394" s="575"/>
      <c r="E394" s="575"/>
      <c r="F394" s="610"/>
      <c r="G394" s="581"/>
      <c r="H394" s="584"/>
      <c r="I394" s="587"/>
      <c r="J394" s="266"/>
      <c r="K394" s="126">
        <f>+$K$14</f>
        <v>721511</v>
      </c>
      <c r="L394" s="266"/>
      <c r="M394" s="126">
        <f>+$M$14</f>
        <v>0</v>
      </c>
      <c r="N394" s="590"/>
      <c r="O394" s="590"/>
      <c r="P394" s="593"/>
      <c r="Q394" s="596"/>
      <c r="R394" s="596"/>
      <c r="S394" s="599"/>
      <c r="T394" s="627"/>
    </row>
    <row r="395" spans="2:20" ht="30" hidden="1" customHeight="1">
      <c r="B395" s="579"/>
      <c r="C395" s="576"/>
      <c r="D395" s="576"/>
      <c r="E395" s="576"/>
      <c r="F395" s="611"/>
      <c r="G395" s="582"/>
      <c r="H395" s="585"/>
      <c r="I395" s="588"/>
      <c r="J395" s="266"/>
      <c r="K395" s="126">
        <f>+$K$15</f>
        <v>811418</v>
      </c>
      <c r="L395" s="266"/>
      <c r="M395" s="126"/>
      <c r="N395" s="591"/>
      <c r="O395" s="591"/>
      <c r="P395" s="594"/>
      <c r="Q395" s="597"/>
      <c r="R395" s="597"/>
      <c r="S395" s="600"/>
      <c r="T395" s="627"/>
    </row>
    <row r="396" spans="2:20" ht="30" hidden="1" customHeight="1">
      <c r="B396" s="577">
        <v>4</v>
      </c>
      <c r="C396" s="609"/>
      <c r="D396" s="609"/>
      <c r="E396" s="609"/>
      <c r="F396" s="609"/>
      <c r="G396" s="614"/>
      <c r="H396" s="583"/>
      <c r="I396" s="586"/>
      <c r="J396" s="266"/>
      <c r="K396" s="126">
        <f>+$K$13</f>
        <v>721015</v>
      </c>
      <c r="L396" s="266"/>
      <c r="M396" s="126">
        <f>+$M$13</f>
        <v>0</v>
      </c>
      <c r="N396" s="589"/>
      <c r="O396" s="589"/>
      <c r="P396" s="592"/>
      <c r="Q396" s="595"/>
      <c r="R396" s="595"/>
      <c r="S396" s="598">
        <f>IF(COUNTIF(J396:M398,"CUMPLE")&gt;=1,(G396*I396),0)* (IF(N396="PRESENTÓ CERTIFICADO",1,0))* (IF(O396="ACORDE A ITEM 5.2.1 (T.R.)",1,0) )* ( IF(OR(Q396="SIN OBSERVACIÓN", Q396="REQUERIMIENTOS SUBSANADOS"),1,0)) *(IF(OR(R396="NINGUNO", R396="CUMPLEN CON LO SOLICITADO"),1,0))</f>
        <v>0</v>
      </c>
      <c r="T396" s="627"/>
    </row>
    <row r="397" spans="2:20" ht="30" hidden="1" customHeight="1">
      <c r="B397" s="578"/>
      <c r="C397" s="610"/>
      <c r="D397" s="610"/>
      <c r="E397" s="610"/>
      <c r="F397" s="610"/>
      <c r="G397" s="615"/>
      <c r="H397" s="584"/>
      <c r="I397" s="587"/>
      <c r="J397" s="266"/>
      <c r="K397" s="126">
        <f>+$K$14</f>
        <v>721511</v>
      </c>
      <c r="L397" s="266"/>
      <c r="M397" s="126">
        <f>+$M$14</f>
        <v>0</v>
      </c>
      <c r="N397" s="590"/>
      <c r="O397" s="590"/>
      <c r="P397" s="593"/>
      <c r="Q397" s="596"/>
      <c r="R397" s="596"/>
      <c r="S397" s="599"/>
      <c r="T397" s="627"/>
    </row>
    <row r="398" spans="2:20" ht="30" hidden="1" customHeight="1">
      <c r="B398" s="579"/>
      <c r="C398" s="611"/>
      <c r="D398" s="611"/>
      <c r="E398" s="611"/>
      <c r="F398" s="611"/>
      <c r="G398" s="616"/>
      <c r="H398" s="585"/>
      <c r="I398" s="588"/>
      <c r="J398" s="266"/>
      <c r="K398" s="126">
        <f>+$K$15</f>
        <v>811418</v>
      </c>
      <c r="L398" s="266"/>
      <c r="M398" s="126"/>
      <c r="N398" s="591"/>
      <c r="O398" s="591"/>
      <c r="P398" s="594"/>
      <c r="Q398" s="597"/>
      <c r="R398" s="597"/>
      <c r="S398" s="600"/>
      <c r="T398" s="627"/>
    </row>
    <row r="399" spans="2:20" ht="30" hidden="1" customHeight="1">
      <c r="B399" s="577">
        <v>5</v>
      </c>
      <c r="C399" s="574"/>
      <c r="D399" s="574"/>
      <c r="E399" s="574"/>
      <c r="F399" s="609"/>
      <c r="G399" s="580"/>
      <c r="H399" s="583"/>
      <c r="I399" s="586"/>
      <c r="J399" s="266"/>
      <c r="K399" s="126">
        <f>+$K$13</f>
        <v>721015</v>
      </c>
      <c r="L399" s="266"/>
      <c r="M399" s="126">
        <f>+$M$13</f>
        <v>0</v>
      </c>
      <c r="N399" s="589"/>
      <c r="O399" s="589"/>
      <c r="P399" s="592"/>
      <c r="Q399" s="595"/>
      <c r="R399" s="595"/>
      <c r="S399" s="598">
        <f>IF(COUNTIF(J399:M401,"CUMPLE")&gt;=1,(G399*I399),0)* (IF(N399="PRESENTÓ CERTIFICADO",1,0))* (IF(O399="ACORDE A ITEM 5.2.1 (T.R.)",1,0) )* ( IF(OR(Q399="SIN OBSERVACIÓN", Q399="REQUERIMIENTOS SUBSANADOS"),1,0)) *(IF(OR(R399="NINGUNO", R399="CUMPLEN CON LO SOLICITADO"),1,0))</f>
        <v>0</v>
      </c>
      <c r="T399" s="627"/>
    </row>
    <row r="400" spans="2:20" ht="30" hidden="1" customHeight="1">
      <c r="B400" s="578"/>
      <c r="C400" s="575"/>
      <c r="D400" s="575"/>
      <c r="E400" s="575"/>
      <c r="F400" s="610"/>
      <c r="G400" s="581"/>
      <c r="H400" s="584"/>
      <c r="I400" s="587"/>
      <c r="J400" s="266"/>
      <c r="K400" s="126">
        <f>+$K$14</f>
        <v>721511</v>
      </c>
      <c r="L400" s="266"/>
      <c r="M400" s="126">
        <f>+$M$14</f>
        <v>0</v>
      </c>
      <c r="N400" s="590"/>
      <c r="O400" s="590"/>
      <c r="P400" s="593"/>
      <c r="Q400" s="596"/>
      <c r="R400" s="596"/>
      <c r="S400" s="599"/>
      <c r="T400" s="627"/>
    </row>
    <row r="401" spans="2:24" ht="30" hidden="1" customHeight="1">
      <c r="B401" s="579"/>
      <c r="C401" s="576"/>
      <c r="D401" s="576"/>
      <c r="E401" s="576"/>
      <c r="F401" s="611"/>
      <c r="G401" s="582"/>
      <c r="H401" s="585"/>
      <c r="I401" s="588"/>
      <c r="J401" s="266"/>
      <c r="K401" s="126">
        <f>+$K$15</f>
        <v>811418</v>
      </c>
      <c r="L401" s="266"/>
      <c r="M401" s="126"/>
      <c r="N401" s="591"/>
      <c r="O401" s="591"/>
      <c r="P401" s="594"/>
      <c r="Q401" s="597"/>
      <c r="R401" s="597"/>
      <c r="S401" s="600"/>
      <c r="T401" s="628"/>
    </row>
    <row r="402" spans="2:24" ht="30" hidden="1" customHeight="1">
      <c r="B402" s="601" t="str">
        <f>IF(S403=" "," ",IF(S403&gt;=$H$6,"CUMPLE CON LA EXPERIENCIA REQUERIDA","NO CUMPLE CON LA EXPERIENCIA REQUERIDA"))</f>
        <v>NO CUMPLE CON LA EXPERIENCIA REQUERIDA</v>
      </c>
      <c r="C402" s="602"/>
      <c r="D402" s="602"/>
      <c r="E402" s="602"/>
      <c r="F402" s="602"/>
      <c r="G402" s="602"/>
      <c r="H402" s="602"/>
      <c r="I402" s="602"/>
      <c r="J402" s="602"/>
      <c r="K402" s="602"/>
      <c r="L402" s="602"/>
      <c r="M402" s="602"/>
      <c r="N402" s="602"/>
      <c r="O402" s="603"/>
      <c r="P402" s="607" t="s">
        <v>22</v>
      </c>
      <c r="Q402" s="608"/>
      <c r="R402" s="356"/>
      <c r="S402" s="7">
        <f>IF(T387="SI",SUM(S387:S401),0)</f>
        <v>0</v>
      </c>
      <c r="T402" s="612" t="str">
        <f>IF(S403=" "," ",IF(S403&gt;=$H$6,"CUMPLE","NO CUMPLE"))</f>
        <v>NO CUMPLE</v>
      </c>
    </row>
    <row r="403" spans="2:24" ht="30" hidden="1" customHeight="1">
      <c r="B403" s="604"/>
      <c r="C403" s="605"/>
      <c r="D403" s="605"/>
      <c r="E403" s="605"/>
      <c r="F403" s="605"/>
      <c r="G403" s="605"/>
      <c r="H403" s="605"/>
      <c r="I403" s="605"/>
      <c r="J403" s="605"/>
      <c r="K403" s="605"/>
      <c r="L403" s="605"/>
      <c r="M403" s="605"/>
      <c r="N403" s="605"/>
      <c r="O403" s="606"/>
      <c r="P403" s="607" t="s">
        <v>24</v>
      </c>
      <c r="Q403" s="608"/>
      <c r="R403" s="356"/>
      <c r="S403" s="71">
        <f>IFERROR((S402/$P$6)," ")</f>
        <v>0</v>
      </c>
      <c r="T403" s="613"/>
    </row>
    <row r="404" spans="2:24" ht="30" hidden="1" customHeight="1"/>
    <row r="405" spans="2:24" ht="30" hidden="1" customHeight="1"/>
    <row r="406" spans="2:24" ht="30" hidden="1" customHeight="1">
      <c r="B406" s="92">
        <v>19</v>
      </c>
      <c r="C406" s="629" t="s">
        <v>76</v>
      </c>
      <c r="D406" s="630"/>
      <c r="E406" s="631"/>
      <c r="F406" s="632" t="str">
        <f>IFERROR(VLOOKUP(B406,LISTA_OFERENTES,2,FALSE)," ")</f>
        <v>O19</v>
      </c>
      <c r="G406" s="633"/>
      <c r="H406" s="633"/>
      <c r="I406" s="633"/>
      <c r="J406" s="633"/>
      <c r="K406" s="633"/>
      <c r="L406" s="633"/>
      <c r="M406" s="633"/>
      <c r="N406" s="633"/>
      <c r="O406" s="634"/>
      <c r="P406" s="635" t="s">
        <v>98</v>
      </c>
      <c r="Q406" s="636"/>
      <c r="R406" s="637"/>
      <c r="S406" s="2">
        <f>5-(INT(COUNTBLANK(C409:C423))-10)</f>
        <v>0</v>
      </c>
      <c r="T406" s="3"/>
    </row>
    <row r="407" spans="2:24" ht="46.5" hidden="1" customHeight="1">
      <c r="B407" s="638" t="s">
        <v>45</v>
      </c>
      <c r="C407" s="640" t="s">
        <v>15</v>
      </c>
      <c r="D407" s="640" t="s">
        <v>16</v>
      </c>
      <c r="E407" s="640" t="s">
        <v>17</v>
      </c>
      <c r="F407" s="640" t="s">
        <v>18</v>
      </c>
      <c r="G407" s="640" t="s">
        <v>19</v>
      </c>
      <c r="H407" s="640" t="s">
        <v>20</v>
      </c>
      <c r="I407" s="640" t="s">
        <v>21</v>
      </c>
      <c r="J407" s="642" t="s">
        <v>52</v>
      </c>
      <c r="K407" s="643"/>
      <c r="L407" s="643"/>
      <c r="M407" s="644"/>
      <c r="N407" s="640" t="s">
        <v>77</v>
      </c>
      <c r="O407" s="640" t="s">
        <v>78</v>
      </c>
      <c r="P407" s="5" t="s">
        <v>79</v>
      </c>
      <c r="Q407" s="5"/>
      <c r="R407" s="640" t="s">
        <v>80</v>
      </c>
      <c r="S407" s="640" t="s">
        <v>81</v>
      </c>
      <c r="T407" s="640" t="str">
        <f>T99</f>
        <v>CUMPLE CON EL REQUIMIENTO DE LA UNSPSC 721015-721511-811418.</v>
      </c>
      <c r="X407" s="39">
        <f>140/8</f>
        <v>17.5</v>
      </c>
    </row>
    <row r="408" spans="2:24" ht="30" hidden="1" customHeight="1">
      <c r="B408" s="639"/>
      <c r="C408" s="641"/>
      <c r="D408" s="641"/>
      <c r="E408" s="641"/>
      <c r="F408" s="641"/>
      <c r="G408" s="641"/>
      <c r="H408" s="641"/>
      <c r="I408" s="641"/>
      <c r="J408" s="645" t="s">
        <v>83</v>
      </c>
      <c r="K408" s="646"/>
      <c r="L408" s="646"/>
      <c r="M408" s="647"/>
      <c r="N408" s="641"/>
      <c r="O408" s="641"/>
      <c r="P408" s="4" t="s">
        <v>13</v>
      </c>
      <c r="Q408" s="4" t="s">
        <v>82</v>
      </c>
      <c r="R408" s="641"/>
      <c r="S408" s="641"/>
      <c r="T408" s="641"/>
    </row>
    <row r="409" spans="2:24" ht="30" hidden="1" customHeight="1">
      <c r="B409" s="577">
        <v>1</v>
      </c>
      <c r="C409" s="574"/>
      <c r="D409" s="574"/>
      <c r="E409" s="574"/>
      <c r="F409" s="574"/>
      <c r="G409" s="580"/>
      <c r="H409" s="583"/>
      <c r="I409" s="586"/>
      <c r="J409" s="266"/>
      <c r="K409" s="126">
        <f>+$K$13</f>
        <v>721015</v>
      </c>
      <c r="L409" s="266"/>
      <c r="M409" s="126">
        <f>+$M$13</f>
        <v>0</v>
      </c>
      <c r="N409" s="589"/>
      <c r="O409" s="589"/>
      <c r="P409" s="592"/>
      <c r="Q409" s="595"/>
      <c r="R409" s="595"/>
      <c r="S409" s="598">
        <f>IF(COUNTIF(J409:M411,"CUMPLE")&gt;=1,(G409*I409),0)* (IF(N409="PRESENTÓ CERTIFICADO",1,0))* (IF(O409="ACORDE A ITEM 5.2.1 (T.R.)",1,0) )* ( IF(OR(Q409="SIN OBSERVACIÓN", Q409="REQUERIMIENTOS SUBSANADOS"),1,0)) *(IF(OR(R409="NINGUNO", R409="CUMPLEN CON LO SOLICITADO"),1,0))</f>
        <v>0</v>
      </c>
      <c r="T409" s="626"/>
    </row>
    <row r="410" spans="2:24" ht="30" hidden="1" customHeight="1">
      <c r="B410" s="578"/>
      <c r="C410" s="575"/>
      <c r="D410" s="575"/>
      <c r="E410" s="575"/>
      <c r="F410" s="575"/>
      <c r="G410" s="581"/>
      <c r="H410" s="584"/>
      <c r="I410" s="587"/>
      <c r="J410" s="266"/>
      <c r="K410" s="126">
        <f>+$K$14</f>
        <v>721511</v>
      </c>
      <c r="L410" s="266"/>
      <c r="M410" s="126">
        <f>+$M$14</f>
        <v>0</v>
      </c>
      <c r="N410" s="590"/>
      <c r="O410" s="590"/>
      <c r="P410" s="593"/>
      <c r="Q410" s="596"/>
      <c r="R410" s="596"/>
      <c r="S410" s="599"/>
      <c r="T410" s="627"/>
    </row>
    <row r="411" spans="2:24" ht="30" hidden="1" customHeight="1">
      <c r="B411" s="579"/>
      <c r="C411" s="576"/>
      <c r="D411" s="576"/>
      <c r="E411" s="576"/>
      <c r="F411" s="576"/>
      <c r="G411" s="582"/>
      <c r="H411" s="585"/>
      <c r="I411" s="588"/>
      <c r="J411" s="266"/>
      <c r="K411" s="126">
        <f>+$K$15</f>
        <v>811418</v>
      </c>
      <c r="L411" s="266"/>
      <c r="M411" s="126"/>
      <c r="N411" s="591"/>
      <c r="O411" s="591"/>
      <c r="P411" s="594"/>
      <c r="Q411" s="597"/>
      <c r="R411" s="597"/>
      <c r="S411" s="600"/>
      <c r="T411" s="627"/>
    </row>
    <row r="412" spans="2:24" ht="30" hidden="1" customHeight="1">
      <c r="B412" s="577">
        <v>2</v>
      </c>
      <c r="C412" s="609"/>
      <c r="D412" s="609"/>
      <c r="E412" s="609"/>
      <c r="F412" s="609"/>
      <c r="G412" s="614"/>
      <c r="H412" s="583"/>
      <c r="I412" s="586"/>
      <c r="J412" s="266"/>
      <c r="K412" s="126">
        <f>+$K$13</f>
        <v>721015</v>
      </c>
      <c r="L412" s="266"/>
      <c r="M412" s="126">
        <f>+$M$13</f>
        <v>0</v>
      </c>
      <c r="N412" s="589"/>
      <c r="O412" s="589"/>
      <c r="P412" s="592"/>
      <c r="Q412" s="595"/>
      <c r="R412" s="595"/>
      <c r="S412" s="598">
        <f>IF(COUNTIF(J412:M414,"CUMPLE")&gt;=1,(G412*I412),0)* (IF(N412="PRESENTÓ CERTIFICADO",1,0))* (IF(O412="ACORDE A ITEM 5.2.1 (T.R.)",1,0) )* ( IF(OR(Q412="SIN OBSERVACIÓN", Q412="REQUERIMIENTOS SUBSANADOS"),1,0)) *(IF(OR(R412="NINGUNO", R412="CUMPLEN CON LO SOLICITADO"),1,0))</f>
        <v>0</v>
      </c>
      <c r="T412" s="627"/>
    </row>
    <row r="413" spans="2:24" ht="30" hidden="1" customHeight="1">
      <c r="B413" s="578"/>
      <c r="C413" s="610"/>
      <c r="D413" s="610"/>
      <c r="E413" s="610"/>
      <c r="F413" s="610"/>
      <c r="G413" s="615"/>
      <c r="H413" s="584"/>
      <c r="I413" s="587"/>
      <c r="J413" s="266"/>
      <c r="K413" s="126">
        <f>+$K$14</f>
        <v>721511</v>
      </c>
      <c r="L413" s="266"/>
      <c r="M413" s="126">
        <f>+$M$14</f>
        <v>0</v>
      </c>
      <c r="N413" s="590"/>
      <c r="O413" s="590"/>
      <c r="P413" s="593"/>
      <c r="Q413" s="596"/>
      <c r="R413" s="596"/>
      <c r="S413" s="599"/>
      <c r="T413" s="627"/>
    </row>
    <row r="414" spans="2:24" ht="30" hidden="1" customHeight="1">
      <c r="B414" s="579"/>
      <c r="C414" s="611"/>
      <c r="D414" s="611"/>
      <c r="E414" s="611"/>
      <c r="F414" s="611"/>
      <c r="G414" s="616"/>
      <c r="H414" s="585"/>
      <c r="I414" s="588"/>
      <c r="J414" s="266"/>
      <c r="K414" s="126">
        <f>+$K$15</f>
        <v>811418</v>
      </c>
      <c r="L414" s="266"/>
      <c r="M414" s="126"/>
      <c r="N414" s="591"/>
      <c r="O414" s="591"/>
      <c r="P414" s="594"/>
      <c r="Q414" s="597"/>
      <c r="R414" s="597"/>
      <c r="S414" s="600"/>
      <c r="T414" s="627"/>
    </row>
    <row r="415" spans="2:24" ht="30" hidden="1" customHeight="1">
      <c r="B415" s="577">
        <v>3</v>
      </c>
      <c r="C415" s="574"/>
      <c r="D415" s="574"/>
      <c r="E415" s="574"/>
      <c r="F415" s="574"/>
      <c r="G415" s="580"/>
      <c r="H415" s="583"/>
      <c r="I415" s="586"/>
      <c r="J415" s="266"/>
      <c r="K415" s="126">
        <f>+$K$13</f>
        <v>721015</v>
      </c>
      <c r="L415" s="266"/>
      <c r="M415" s="126">
        <f>+$M$13</f>
        <v>0</v>
      </c>
      <c r="N415" s="589"/>
      <c r="O415" s="589"/>
      <c r="P415" s="592"/>
      <c r="Q415" s="595"/>
      <c r="R415" s="595"/>
      <c r="S415" s="598">
        <f>IF(COUNTIF(J415:M417,"CUMPLE")&gt;=1,(G415*I415),0)* (IF(N415="PRESENTÓ CERTIFICADO",1,0))* (IF(O415="ACORDE A ITEM 5.2.1 (T.R.)",1,0) )* ( IF(OR(Q415="SIN OBSERVACIÓN", Q415="REQUERIMIENTOS SUBSANADOS"),1,0)) *(IF(OR(R415="NINGUNO", R415="CUMPLEN CON LO SOLICITADO"),1,0))</f>
        <v>0</v>
      </c>
      <c r="T415" s="627"/>
    </row>
    <row r="416" spans="2:24" ht="30" hidden="1" customHeight="1">
      <c r="B416" s="578"/>
      <c r="C416" s="575"/>
      <c r="D416" s="575"/>
      <c r="E416" s="575"/>
      <c r="F416" s="575"/>
      <c r="G416" s="581"/>
      <c r="H416" s="584"/>
      <c r="I416" s="587"/>
      <c r="J416" s="266"/>
      <c r="K416" s="126">
        <f>+$K$14</f>
        <v>721511</v>
      </c>
      <c r="L416" s="266"/>
      <c r="M416" s="126">
        <f>+$M$14</f>
        <v>0</v>
      </c>
      <c r="N416" s="590"/>
      <c r="O416" s="590"/>
      <c r="P416" s="593"/>
      <c r="Q416" s="596"/>
      <c r="R416" s="596"/>
      <c r="S416" s="599"/>
      <c r="T416" s="627"/>
    </row>
    <row r="417" spans="2:20" ht="30" hidden="1" customHeight="1">
      <c r="B417" s="579"/>
      <c r="C417" s="576"/>
      <c r="D417" s="576"/>
      <c r="E417" s="576"/>
      <c r="F417" s="576"/>
      <c r="G417" s="582"/>
      <c r="H417" s="585"/>
      <c r="I417" s="588"/>
      <c r="J417" s="266"/>
      <c r="K417" s="126">
        <f>+$K$15</f>
        <v>811418</v>
      </c>
      <c r="L417" s="266"/>
      <c r="M417" s="126"/>
      <c r="N417" s="591"/>
      <c r="O417" s="591"/>
      <c r="P417" s="594"/>
      <c r="Q417" s="597"/>
      <c r="R417" s="597"/>
      <c r="S417" s="600"/>
      <c r="T417" s="627"/>
    </row>
    <row r="418" spans="2:20" ht="30" hidden="1" customHeight="1">
      <c r="B418" s="577">
        <v>4</v>
      </c>
      <c r="C418" s="609"/>
      <c r="D418" s="609"/>
      <c r="E418" s="609"/>
      <c r="F418" s="609"/>
      <c r="G418" s="614"/>
      <c r="H418" s="583"/>
      <c r="I418" s="586"/>
      <c r="J418" s="266"/>
      <c r="K418" s="126">
        <f>+$K$13</f>
        <v>721015</v>
      </c>
      <c r="L418" s="266"/>
      <c r="M418" s="126">
        <f>+$M$13</f>
        <v>0</v>
      </c>
      <c r="N418" s="589"/>
      <c r="O418" s="589"/>
      <c r="P418" s="592"/>
      <c r="Q418" s="595"/>
      <c r="R418" s="595"/>
      <c r="S418" s="598">
        <f>IF(COUNTIF(J418:M420,"CUMPLE")&gt;=1,(G418*I418),0)* (IF(N418="PRESENTÓ CERTIFICADO",1,0))* (IF(O418="ACORDE A ITEM 5.2.1 (T.R.)",1,0) )* ( IF(OR(Q418="SIN OBSERVACIÓN", Q418="REQUERIMIENTOS SUBSANADOS"),1,0)) *(IF(OR(R418="NINGUNO", R418="CUMPLEN CON LO SOLICITADO"),1,0))</f>
        <v>0</v>
      </c>
      <c r="T418" s="627"/>
    </row>
    <row r="419" spans="2:20" ht="30" hidden="1" customHeight="1">
      <c r="B419" s="578"/>
      <c r="C419" s="610"/>
      <c r="D419" s="610"/>
      <c r="E419" s="610"/>
      <c r="F419" s="610"/>
      <c r="G419" s="615"/>
      <c r="H419" s="584"/>
      <c r="I419" s="587"/>
      <c r="J419" s="266"/>
      <c r="K419" s="126">
        <f>+$K$14</f>
        <v>721511</v>
      </c>
      <c r="L419" s="266"/>
      <c r="M419" s="126">
        <f>+$M$14</f>
        <v>0</v>
      </c>
      <c r="N419" s="590"/>
      <c r="O419" s="590"/>
      <c r="P419" s="593"/>
      <c r="Q419" s="596"/>
      <c r="R419" s="596"/>
      <c r="S419" s="599"/>
      <c r="T419" s="627"/>
    </row>
    <row r="420" spans="2:20" ht="30" hidden="1" customHeight="1">
      <c r="B420" s="579"/>
      <c r="C420" s="611"/>
      <c r="D420" s="611"/>
      <c r="E420" s="611"/>
      <c r="F420" s="611"/>
      <c r="G420" s="616"/>
      <c r="H420" s="585"/>
      <c r="I420" s="588"/>
      <c r="J420" s="266"/>
      <c r="K420" s="126">
        <f>+$K$15</f>
        <v>811418</v>
      </c>
      <c r="L420" s="266"/>
      <c r="M420" s="126"/>
      <c r="N420" s="591"/>
      <c r="O420" s="591"/>
      <c r="P420" s="594"/>
      <c r="Q420" s="597"/>
      <c r="R420" s="597"/>
      <c r="S420" s="600"/>
      <c r="T420" s="627"/>
    </row>
    <row r="421" spans="2:20" ht="30" hidden="1" customHeight="1">
      <c r="B421" s="577">
        <v>5</v>
      </c>
      <c r="C421" s="574"/>
      <c r="D421" s="574"/>
      <c r="E421" s="574"/>
      <c r="F421" s="574"/>
      <c r="G421" s="580"/>
      <c r="H421" s="583"/>
      <c r="I421" s="586"/>
      <c r="J421" s="266"/>
      <c r="K421" s="126">
        <f>+$K$13</f>
        <v>721015</v>
      </c>
      <c r="L421" s="266"/>
      <c r="M421" s="126">
        <f>+$M$13</f>
        <v>0</v>
      </c>
      <c r="N421" s="589"/>
      <c r="O421" s="589"/>
      <c r="P421" s="592"/>
      <c r="Q421" s="595"/>
      <c r="R421" s="595"/>
      <c r="S421" s="598">
        <f>IF(COUNTIF(J421:M423,"CUMPLE")&gt;=1,(G421*I421),0)* (IF(N421="PRESENTÓ CERTIFICADO",1,0))* (IF(O421="ACORDE A ITEM 5.2.1 (T.R.)",1,0) )* ( IF(OR(Q421="SIN OBSERVACIÓN", Q421="REQUERIMIENTOS SUBSANADOS"),1,0)) *(IF(OR(R421="NINGUNO", R421="CUMPLEN CON LO SOLICITADO"),1,0))</f>
        <v>0</v>
      </c>
      <c r="T421" s="627"/>
    </row>
    <row r="422" spans="2:20" ht="30" hidden="1" customHeight="1">
      <c r="B422" s="578"/>
      <c r="C422" s="575"/>
      <c r="D422" s="575"/>
      <c r="E422" s="575"/>
      <c r="F422" s="575"/>
      <c r="G422" s="581"/>
      <c r="H422" s="584"/>
      <c r="I422" s="587"/>
      <c r="J422" s="266"/>
      <c r="K422" s="126">
        <f>+$K$14</f>
        <v>721511</v>
      </c>
      <c r="L422" s="266"/>
      <c r="M422" s="126">
        <f>+$M$14</f>
        <v>0</v>
      </c>
      <c r="N422" s="590"/>
      <c r="O422" s="590"/>
      <c r="P422" s="593"/>
      <c r="Q422" s="596"/>
      <c r="R422" s="596"/>
      <c r="S422" s="599"/>
      <c r="T422" s="627"/>
    </row>
    <row r="423" spans="2:20" ht="30" hidden="1" customHeight="1">
      <c r="B423" s="579"/>
      <c r="C423" s="576"/>
      <c r="D423" s="576"/>
      <c r="E423" s="576"/>
      <c r="F423" s="576"/>
      <c r="G423" s="582"/>
      <c r="H423" s="585"/>
      <c r="I423" s="588"/>
      <c r="J423" s="266"/>
      <c r="K423" s="126">
        <f>+$K$15</f>
        <v>811418</v>
      </c>
      <c r="L423" s="266"/>
      <c r="M423" s="126"/>
      <c r="N423" s="591"/>
      <c r="O423" s="591"/>
      <c r="P423" s="594"/>
      <c r="Q423" s="597"/>
      <c r="R423" s="597"/>
      <c r="S423" s="600"/>
      <c r="T423" s="628"/>
    </row>
    <row r="424" spans="2:20" ht="30" hidden="1" customHeight="1">
      <c r="B424" s="601" t="str">
        <f>IF(S425=" "," ",IF(S425&gt;=$H$6,"CUMPLE CON LA EXPERIENCIA REQUERIDA","NO CUMPLE CON LA EXPERIENCIA REQUERIDA"))</f>
        <v>NO CUMPLE CON LA EXPERIENCIA REQUERIDA</v>
      </c>
      <c r="C424" s="602"/>
      <c r="D424" s="602"/>
      <c r="E424" s="602"/>
      <c r="F424" s="602"/>
      <c r="G424" s="602"/>
      <c r="H424" s="602"/>
      <c r="I424" s="602"/>
      <c r="J424" s="602"/>
      <c r="K424" s="602"/>
      <c r="L424" s="602"/>
      <c r="M424" s="602"/>
      <c r="N424" s="602"/>
      <c r="O424" s="603"/>
      <c r="P424" s="607" t="s">
        <v>22</v>
      </c>
      <c r="Q424" s="608"/>
      <c r="R424" s="356"/>
      <c r="S424" s="7">
        <f>IF(T409="SI",SUM(S409:S423),0)</f>
        <v>0</v>
      </c>
      <c r="T424" s="612" t="str">
        <f>IF(S425=" "," ",IF(S425&gt;=$H$6,"CUMPLE","NO CUMPLE"))</f>
        <v>NO CUMPLE</v>
      </c>
    </row>
    <row r="425" spans="2:20" ht="48.75" hidden="1" customHeight="1">
      <c r="B425" s="604"/>
      <c r="C425" s="605"/>
      <c r="D425" s="605"/>
      <c r="E425" s="605"/>
      <c r="F425" s="605"/>
      <c r="G425" s="605"/>
      <c r="H425" s="605"/>
      <c r="I425" s="605"/>
      <c r="J425" s="605"/>
      <c r="K425" s="605"/>
      <c r="L425" s="605"/>
      <c r="M425" s="605"/>
      <c r="N425" s="605"/>
      <c r="O425" s="606"/>
      <c r="P425" s="607" t="s">
        <v>24</v>
      </c>
      <c r="Q425" s="608"/>
      <c r="R425" s="356"/>
      <c r="S425" s="71">
        <f>IFERROR((S424/$P$6)," ")</f>
        <v>0</v>
      </c>
      <c r="T425" s="613"/>
    </row>
    <row r="426" spans="2:20" ht="30" hidden="1" customHeight="1"/>
    <row r="427" spans="2:20" ht="30" hidden="1" customHeight="1"/>
    <row r="428" spans="2:20" ht="30" hidden="1" customHeight="1">
      <c r="B428" s="92">
        <v>20</v>
      </c>
      <c r="C428" s="629" t="s">
        <v>76</v>
      </c>
      <c r="D428" s="630"/>
      <c r="E428" s="631"/>
      <c r="F428" s="632" t="str">
        <f>IFERROR(VLOOKUP(B428,LISTA_OFERENTES,2,FALSE)," ")</f>
        <v>O20</v>
      </c>
      <c r="G428" s="633"/>
      <c r="H428" s="633"/>
      <c r="I428" s="633"/>
      <c r="J428" s="633"/>
      <c r="K428" s="633"/>
      <c r="L428" s="633"/>
      <c r="M428" s="633"/>
      <c r="N428" s="633"/>
      <c r="O428" s="634"/>
      <c r="P428" s="635" t="s">
        <v>98</v>
      </c>
      <c r="Q428" s="636"/>
      <c r="R428" s="637"/>
      <c r="S428" s="2">
        <f>5-(INT(COUNTBLANK(C431:C445))-10)</f>
        <v>0</v>
      </c>
      <c r="T428" s="3"/>
    </row>
    <row r="429" spans="2:20" ht="30" hidden="1" customHeight="1">
      <c r="B429" s="638" t="s">
        <v>45</v>
      </c>
      <c r="C429" s="640" t="s">
        <v>15</v>
      </c>
      <c r="D429" s="640" t="s">
        <v>16</v>
      </c>
      <c r="E429" s="640" t="s">
        <v>17</v>
      </c>
      <c r="F429" s="640" t="s">
        <v>18</v>
      </c>
      <c r="G429" s="640" t="s">
        <v>19</v>
      </c>
      <c r="H429" s="640" t="s">
        <v>20</v>
      </c>
      <c r="I429" s="640" t="s">
        <v>21</v>
      </c>
      <c r="J429" s="642" t="s">
        <v>52</v>
      </c>
      <c r="K429" s="643"/>
      <c r="L429" s="643"/>
      <c r="M429" s="644"/>
      <c r="N429" s="640" t="s">
        <v>77</v>
      </c>
      <c r="O429" s="640" t="s">
        <v>78</v>
      </c>
      <c r="P429" s="5" t="s">
        <v>79</v>
      </c>
      <c r="Q429" s="5"/>
      <c r="R429" s="640" t="s">
        <v>80</v>
      </c>
      <c r="S429" s="640" t="s">
        <v>81</v>
      </c>
      <c r="T429" s="640" t="str">
        <f>T121</f>
        <v>CUMPLE CON EL REQUIMIENTO DE LA UNSPSC 721015-721511-811418.</v>
      </c>
    </row>
    <row r="430" spans="2:20" ht="84" hidden="1" customHeight="1">
      <c r="B430" s="639"/>
      <c r="C430" s="641"/>
      <c r="D430" s="641"/>
      <c r="E430" s="641"/>
      <c r="F430" s="641"/>
      <c r="G430" s="641"/>
      <c r="H430" s="641"/>
      <c r="I430" s="641"/>
      <c r="J430" s="645" t="s">
        <v>83</v>
      </c>
      <c r="K430" s="646"/>
      <c r="L430" s="646"/>
      <c r="M430" s="647"/>
      <c r="N430" s="641"/>
      <c r="O430" s="641"/>
      <c r="P430" s="4" t="s">
        <v>13</v>
      </c>
      <c r="Q430" s="4" t="s">
        <v>82</v>
      </c>
      <c r="R430" s="641"/>
      <c r="S430" s="641"/>
      <c r="T430" s="641"/>
    </row>
    <row r="431" spans="2:20" ht="30" hidden="1" customHeight="1">
      <c r="B431" s="577">
        <v>1</v>
      </c>
      <c r="C431" s="574"/>
      <c r="D431" s="574"/>
      <c r="E431" s="574"/>
      <c r="F431" s="574"/>
      <c r="G431" s="580"/>
      <c r="H431" s="583"/>
      <c r="I431" s="586"/>
      <c r="J431" s="266"/>
      <c r="K431" s="126">
        <f>+$K$13</f>
        <v>721015</v>
      </c>
      <c r="L431" s="266"/>
      <c r="M431" s="126">
        <f>+$M$13</f>
        <v>0</v>
      </c>
      <c r="N431" s="589"/>
      <c r="O431" s="589"/>
      <c r="P431" s="592"/>
      <c r="Q431" s="595"/>
      <c r="R431" s="595"/>
      <c r="S431" s="598">
        <f>IF(COUNTIF(J431:M433,"CUMPLE")&gt;=1,(G431*I431),0)* (IF(N431="PRESENTÓ CERTIFICADO",1,0))* (IF(O431="ACORDE A ITEM 5.2.1 (T.R.)",1,0) )* ( IF(OR(Q431="SIN OBSERVACIÓN", Q431="REQUERIMIENTOS SUBSANADOS"),1,0)) *(IF(OR(R431="NINGUNO", R431="CUMPLEN CON LO SOLICITADO"),1,0))</f>
        <v>0</v>
      </c>
      <c r="T431" s="626"/>
    </row>
    <row r="432" spans="2:20" ht="30" hidden="1" customHeight="1">
      <c r="B432" s="578"/>
      <c r="C432" s="575"/>
      <c r="D432" s="575"/>
      <c r="E432" s="575"/>
      <c r="F432" s="575"/>
      <c r="G432" s="581"/>
      <c r="H432" s="584"/>
      <c r="I432" s="587"/>
      <c r="J432" s="266"/>
      <c r="K432" s="126">
        <f>+$K$14</f>
        <v>721511</v>
      </c>
      <c r="L432" s="266"/>
      <c r="M432" s="126">
        <f>+$M$14</f>
        <v>0</v>
      </c>
      <c r="N432" s="590"/>
      <c r="O432" s="590"/>
      <c r="P432" s="593"/>
      <c r="Q432" s="596"/>
      <c r="R432" s="596"/>
      <c r="S432" s="599"/>
      <c r="T432" s="627"/>
    </row>
    <row r="433" spans="2:20" ht="30" hidden="1" customHeight="1">
      <c r="B433" s="579"/>
      <c r="C433" s="576"/>
      <c r="D433" s="576"/>
      <c r="E433" s="576"/>
      <c r="F433" s="576"/>
      <c r="G433" s="582"/>
      <c r="H433" s="585"/>
      <c r="I433" s="588"/>
      <c r="J433" s="266"/>
      <c r="K433" s="126">
        <f>+$K$15</f>
        <v>811418</v>
      </c>
      <c r="L433" s="266"/>
      <c r="M433" s="126"/>
      <c r="N433" s="591"/>
      <c r="O433" s="591"/>
      <c r="P433" s="594"/>
      <c r="Q433" s="597"/>
      <c r="R433" s="597"/>
      <c r="S433" s="600"/>
      <c r="T433" s="627"/>
    </row>
    <row r="434" spans="2:20" ht="30" hidden="1" customHeight="1">
      <c r="B434" s="577">
        <v>2</v>
      </c>
      <c r="C434" s="609"/>
      <c r="D434" s="609"/>
      <c r="E434" s="609"/>
      <c r="F434" s="609"/>
      <c r="G434" s="614"/>
      <c r="H434" s="583"/>
      <c r="I434" s="586"/>
      <c r="J434" s="266"/>
      <c r="K434" s="126">
        <f>+$K$13</f>
        <v>721015</v>
      </c>
      <c r="L434" s="266"/>
      <c r="M434" s="126">
        <f>+$M$13</f>
        <v>0</v>
      </c>
      <c r="N434" s="589"/>
      <c r="O434" s="589"/>
      <c r="P434" s="592"/>
      <c r="Q434" s="595"/>
      <c r="R434" s="595"/>
      <c r="S434" s="598">
        <f>IF(COUNTIF(J434:M436,"CUMPLE")&gt;=1,(G434*I434),0)* (IF(N434="PRESENTÓ CERTIFICADO",1,0))* (IF(O434="ACORDE A ITEM 5.2.1 (T.R.)",1,0) )* ( IF(OR(Q434="SIN OBSERVACIÓN", Q434="REQUERIMIENTOS SUBSANADOS"),1,0)) *(IF(OR(R434="NINGUNO", R434="CUMPLEN CON LO SOLICITADO"),1,0))</f>
        <v>0</v>
      </c>
      <c r="T434" s="627"/>
    </row>
    <row r="435" spans="2:20" ht="30" hidden="1" customHeight="1">
      <c r="B435" s="578"/>
      <c r="C435" s="610"/>
      <c r="D435" s="610"/>
      <c r="E435" s="610"/>
      <c r="F435" s="610"/>
      <c r="G435" s="615"/>
      <c r="H435" s="584"/>
      <c r="I435" s="587"/>
      <c r="J435" s="266"/>
      <c r="K435" s="126">
        <f>+$K$14</f>
        <v>721511</v>
      </c>
      <c r="L435" s="266"/>
      <c r="M435" s="126">
        <f>+$M$14</f>
        <v>0</v>
      </c>
      <c r="N435" s="590"/>
      <c r="O435" s="590"/>
      <c r="P435" s="593"/>
      <c r="Q435" s="596"/>
      <c r="R435" s="596"/>
      <c r="S435" s="599"/>
      <c r="T435" s="627"/>
    </row>
    <row r="436" spans="2:20" ht="30" hidden="1" customHeight="1">
      <c r="B436" s="579"/>
      <c r="C436" s="611"/>
      <c r="D436" s="611"/>
      <c r="E436" s="611"/>
      <c r="F436" s="611"/>
      <c r="G436" s="616"/>
      <c r="H436" s="585"/>
      <c r="I436" s="588"/>
      <c r="J436" s="266"/>
      <c r="K436" s="126">
        <f>+$K$15</f>
        <v>811418</v>
      </c>
      <c r="L436" s="266"/>
      <c r="M436" s="126"/>
      <c r="N436" s="591"/>
      <c r="O436" s="591"/>
      <c r="P436" s="594"/>
      <c r="Q436" s="597"/>
      <c r="R436" s="597"/>
      <c r="S436" s="600"/>
      <c r="T436" s="627"/>
    </row>
    <row r="437" spans="2:20" ht="30" hidden="1" customHeight="1">
      <c r="B437" s="577">
        <v>3</v>
      </c>
      <c r="C437" s="574"/>
      <c r="D437" s="574"/>
      <c r="E437" s="574"/>
      <c r="F437" s="574"/>
      <c r="G437" s="580"/>
      <c r="H437" s="583"/>
      <c r="I437" s="586"/>
      <c r="J437" s="266"/>
      <c r="K437" s="126">
        <f>+$K$13</f>
        <v>721015</v>
      </c>
      <c r="L437" s="266"/>
      <c r="M437" s="126">
        <f>+$M$13</f>
        <v>0</v>
      </c>
      <c r="N437" s="589"/>
      <c r="O437" s="589"/>
      <c r="P437" s="592"/>
      <c r="Q437" s="595"/>
      <c r="R437" s="595"/>
      <c r="S437" s="598">
        <f>IF(COUNTIF(J437:M439,"CUMPLE")&gt;=1,(G437*I437),0)* (IF(N437="PRESENTÓ CERTIFICADO",1,0))* (IF(O437="ACORDE A ITEM 5.2.1 (T.R.)",1,0) )* ( IF(OR(Q437="SIN OBSERVACIÓN", Q437="REQUERIMIENTOS SUBSANADOS"),1,0)) *(IF(OR(R437="NINGUNO", R437="CUMPLEN CON LO SOLICITADO"),1,0))</f>
        <v>0</v>
      </c>
      <c r="T437" s="627"/>
    </row>
    <row r="438" spans="2:20" ht="30" hidden="1" customHeight="1">
      <c r="B438" s="578"/>
      <c r="C438" s="575"/>
      <c r="D438" s="575"/>
      <c r="E438" s="575"/>
      <c r="F438" s="575"/>
      <c r="G438" s="581"/>
      <c r="H438" s="584"/>
      <c r="I438" s="587"/>
      <c r="J438" s="266"/>
      <c r="K438" s="126">
        <f>+$K$14</f>
        <v>721511</v>
      </c>
      <c r="L438" s="266"/>
      <c r="M438" s="126">
        <f>+$M$14</f>
        <v>0</v>
      </c>
      <c r="N438" s="590"/>
      <c r="O438" s="590"/>
      <c r="P438" s="593"/>
      <c r="Q438" s="596"/>
      <c r="R438" s="596"/>
      <c r="S438" s="599"/>
      <c r="T438" s="627"/>
    </row>
    <row r="439" spans="2:20" ht="30" hidden="1" customHeight="1">
      <c r="B439" s="579"/>
      <c r="C439" s="576"/>
      <c r="D439" s="576"/>
      <c r="E439" s="576"/>
      <c r="F439" s="576"/>
      <c r="G439" s="582"/>
      <c r="H439" s="585"/>
      <c r="I439" s="588"/>
      <c r="J439" s="266"/>
      <c r="K439" s="126">
        <f>+$K$15</f>
        <v>811418</v>
      </c>
      <c r="L439" s="266"/>
      <c r="M439" s="126"/>
      <c r="N439" s="591"/>
      <c r="O439" s="591"/>
      <c r="P439" s="594"/>
      <c r="Q439" s="597"/>
      <c r="R439" s="597"/>
      <c r="S439" s="600"/>
      <c r="T439" s="627"/>
    </row>
    <row r="440" spans="2:20" ht="30" hidden="1" customHeight="1">
      <c r="B440" s="577">
        <v>4</v>
      </c>
      <c r="C440" s="609"/>
      <c r="D440" s="609"/>
      <c r="E440" s="609"/>
      <c r="F440" s="609"/>
      <c r="G440" s="614"/>
      <c r="H440" s="583"/>
      <c r="I440" s="586"/>
      <c r="J440" s="266"/>
      <c r="K440" s="126">
        <f>+$K$13</f>
        <v>721015</v>
      </c>
      <c r="L440" s="266"/>
      <c r="M440" s="126">
        <f>+$M$13</f>
        <v>0</v>
      </c>
      <c r="N440" s="589"/>
      <c r="O440" s="589"/>
      <c r="P440" s="592"/>
      <c r="Q440" s="595"/>
      <c r="R440" s="595"/>
      <c r="S440" s="598">
        <f>IF(COUNTIF(J440:M442,"CUMPLE")&gt;=1,(G440*I440),0)* (IF(N440="PRESENTÓ CERTIFICADO",1,0))* (IF(O440="ACORDE A ITEM 5.2.1 (T.R.)",1,0) )* ( IF(OR(Q440="SIN OBSERVACIÓN", Q440="REQUERIMIENTOS SUBSANADOS"),1,0)) *(IF(OR(R440="NINGUNO", R440="CUMPLEN CON LO SOLICITADO"),1,0))</f>
        <v>0</v>
      </c>
      <c r="T440" s="627"/>
    </row>
    <row r="441" spans="2:20" ht="30" hidden="1" customHeight="1">
      <c r="B441" s="578"/>
      <c r="C441" s="610"/>
      <c r="D441" s="610"/>
      <c r="E441" s="610"/>
      <c r="F441" s="610"/>
      <c r="G441" s="615"/>
      <c r="H441" s="584"/>
      <c r="I441" s="587"/>
      <c r="J441" s="266"/>
      <c r="K441" s="126">
        <f>+$K$14</f>
        <v>721511</v>
      </c>
      <c r="L441" s="266"/>
      <c r="M441" s="126">
        <f>+$M$14</f>
        <v>0</v>
      </c>
      <c r="N441" s="590"/>
      <c r="O441" s="590"/>
      <c r="P441" s="593"/>
      <c r="Q441" s="596"/>
      <c r="R441" s="596"/>
      <c r="S441" s="599"/>
      <c r="T441" s="627"/>
    </row>
    <row r="442" spans="2:20" ht="30" hidden="1" customHeight="1">
      <c r="B442" s="579"/>
      <c r="C442" s="611"/>
      <c r="D442" s="611"/>
      <c r="E442" s="611"/>
      <c r="F442" s="611"/>
      <c r="G442" s="616"/>
      <c r="H442" s="585"/>
      <c r="I442" s="588"/>
      <c r="J442" s="266"/>
      <c r="K442" s="126">
        <f>+$K$15</f>
        <v>811418</v>
      </c>
      <c r="L442" s="266"/>
      <c r="M442" s="126"/>
      <c r="N442" s="591"/>
      <c r="O442" s="591"/>
      <c r="P442" s="594"/>
      <c r="Q442" s="597"/>
      <c r="R442" s="597"/>
      <c r="S442" s="600"/>
      <c r="T442" s="627"/>
    </row>
    <row r="443" spans="2:20" ht="30" hidden="1" customHeight="1">
      <c r="B443" s="577">
        <v>5</v>
      </c>
      <c r="C443" s="574"/>
      <c r="D443" s="574"/>
      <c r="E443" s="574"/>
      <c r="F443" s="574"/>
      <c r="G443" s="580"/>
      <c r="H443" s="583"/>
      <c r="I443" s="586"/>
      <c r="J443" s="266"/>
      <c r="K443" s="126">
        <f>+$K$13</f>
        <v>721015</v>
      </c>
      <c r="L443" s="266"/>
      <c r="M443" s="126">
        <f>+$M$13</f>
        <v>0</v>
      </c>
      <c r="N443" s="589"/>
      <c r="O443" s="589"/>
      <c r="P443" s="592"/>
      <c r="Q443" s="595"/>
      <c r="R443" s="595"/>
      <c r="S443" s="598">
        <f>IF(COUNTIF(J443:M445,"CUMPLE")&gt;=1,(G443*I443),0)* (IF(N443="PRESENTÓ CERTIFICADO",1,0))* (IF(O443="ACORDE A ITEM 5.2.1 (T.R.)",1,0) )* ( IF(OR(Q443="SIN OBSERVACIÓN", Q443="REQUERIMIENTOS SUBSANADOS"),1,0)) *(IF(OR(R443="NINGUNO", R443="CUMPLEN CON LO SOLICITADO"),1,0))</f>
        <v>0</v>
      </c>
      <c r="T443" s="627"/>
    </row>
    <row r="444" spans="2:20" ht="30" hidden="1" customHeight="1">
      <c r="B444" s="578"/>
      <c r="C444" s="575"/>
      <c r="D444" s="575"/>
      <c r="E444" s="575"/>
      <c r="F444" s="575"/>
      <c r="G444" s="581"/>
      <c r="H444" s="584"/>
      <c r="I444" s="587"/>
      <c r="J444" s="266"/>
      <c r="K444" s="126">
        <f>+$K$14</f>
        <v>721511</v>
      </c>
      <c r="L444" s="266"/>
      <c r="M444" s="126">
        <f>+$M$14</f>
        <v>0</v>
      </c>
      <c r="N444" s="590"/>
      <c r="O444" s="590"/>
      <c r="P444" s="593"/>
      <c r="Q444" s="596"/>
      <c r="R444" s="596"/>
      <c r="S444" s="599"/>
      <c r="T444" s="627"/>
    </row>
    <row r="445" spans="2:20" ht="30" hidden="1" customHeight="1">
      <c r="B445" s="579"/>
      <c r="C445" s="576"/>
      <c r="D445" s="576"/>
      <c r="E445" s="576"/>
      <c r="F445" s="576"/>
      <c r="G445" s="582"/>
      <c r="H445" s="585"/>
      <c r="I445" s="588"/>
      <c r="J445" s="266"/>
      <c r="K445" s="126">
        <f>+$K$15</f>
        <v>811418</v>
      </c>
      <c r="L445" s="266"/>
      <c r="M445" s="126"/>
      <c r="N445" s="591"/>
      <c r="O445" s="591"/>
      <c r="P445" s="594"/>
      <c r="Q445" s="597"/>
      <c r="R445" s="597"/>
      <c r="S445" s="600"/>
      <c r="T445" s="628"/>
    </row>
    <row r="446" spans="2:20" ht="30" hidden="1" customHeight="1">
      <c r="B446" s="601" t="str">
        <f>IF(S447=" "," ",IF(S447&gt;=$H$6,"CUMPLE CON LA EXPERIENCIA REQUERIDA","NO CUMPLE CON LA EXPERIENCIA REQUERIDA"))</f>
        <v>NO CUMPLE CON LA EXPERIENCIA REQUERIDA</v>
      </c>
      <c r="C446" s="602"/>
      <c r="D446" s="602"/>
      <c r="E446" s="602"/>
      <c r="F446" s="602"/>
      <c r="G446" s="602"/>
      <c r="H446" s="602"/>
      <c r="I446" s="602"/>
      <c r="J446" s="602"/>
      <c r="K446" s="602"/>
      <c r="L446" s="602"/>
      <c r="M446" s="602"/>
      <c r="N446" s="602"/>
      <c r="O446" s="603"/>
      <c r="P446" s="607" t="s">
        <v>22</v>
      </c>
      <c r="Q446" s="608"/>
      <c r="R446" s="356"/>
      <c r="S446" s="7">
        <f>IF(T431="SI",SUM(S431:S445),0)</f>
        <v>0</v>
      </c>
      <c r="T446" s="612" t="str">
        <f>IF(S447=" "," ",IF(S447&gt;=$H$6,"CUMPLE","NO CUMPLE"))</f>
        <v>NO CUMPLE</v>
      </c>
    </row>
    <row r="447" spans="2:20" ht="30" hidden="1" customHeight="1">
      <c r="B447" s="604"/>
      <c r="C447" s="605"/>
      <c r="D447" s="605"/>
      <c r="E447" s="605"/>
      <c r="F447" s="605"/>
      <c r="G447" s="605"/>
      <c r="H447" s="605"/>
      <c r="I447" s="605"/>
      <c r="J447" s="605"/>
      <c r="K447" s="605"/>
      <c r="L447" s="605"/>
      <c r="M447" s="605"/>
      <c r="N447" s="605"/>
      <c r="O447" s="606"/>
      <c r="P447" s="607" t="s">
        <v>24</v>
      </c>
      <c r="Q447" s="608"/>
      <c r="R447" s="356"/>
      <c r="S447" s="71">
        <f>IFERROR((S446/$P$6)," ")</f>
        <v>0</v>
      </c>
      <c r="T447" s="613"/>
    </row>
    <row r="448" spans="2:20" ht="30" hidden="1" customHeight="1"/>
    <row r="449" spans="2:20" ht="30" hidden="1" customHeight="1"/>
    <row r="450" spans="2:20" ht="30" hidden="1" customHeight="1">
      <c r="B450" s="92">
        <v>21</v>
      </c>
      <c r="C450" s="629" t="s">
        <v>76</v>
      </c>
      <c r="D450" s="630"/>
      <c r="E450" s="631"/>
      <c r="F450" s="632" t="str">
        <f>IFERROR(VLOOKUP(B450,LISTA_OFERENTES,2,FALSE)," ")</f>
        <v>O21</v>
      </c>
      <c r="G450" s="633"/>
      <c r="H450" s="633"/>
      <c r="I450" s="633"/>
      <c r="J450" s="633"/>
      <c r="K450" s="633"/>
      <c r="L450" s="633"/>
      <c r="M450" s="633"/>
      <c r="N450" s="633"/>
      <c r="O450" s="634"/>
      <c r="P450" s="635" t="s">
        <v>98</v>
      </c>
      <c r="Q450" s="636"/>
      <c r="R450" s="637"/>
      <c r="S450" s="2">
        <f>5-(INT(COUNTBLANK(C453:C467))-10)</f>
        <v>0</v>
      </c>
      <c r="T450" s="3"/>
    </row>
    <row r="451" spans="2:20" ht="82.5" hidden="1" customHeight="1">
      <c r="B451" s="638" t="s">
        <v>45</v>
      </c>
      <c r="C451" s="640" t="s">
        <v>15</v>
      </c>
      <c r="D451" s="640" t="s">
        <v>16</v>
      </c>
      <c r="E451" s="640" t="s">
        <v>17</v>
      </c>
      <c r="F451" s="640" t="s">
        <v>18</v>
      </c>
      <c r="G451" s="640" t="s">
        <v>19</v>
      </c>
      <c r="H451" s="640" t="s">
        <v>20</v>
      </c>
      <c r="I451" s="640" t="s">
        <v>21</v>
      </c>
      <c r="J451" s="642" t="s">
        <v>52</v>
      </c>
      <c r="K451" s="643"/>
      <c r="L451" s="643"/>
      <c r="M451" s="644"/>
      <c r="N451" s="640" t="s">
        <v>77</v>
      </c>
      <c r="O451" s="640" t="s">
        <v>78</v>
      </c>
      <c r="P451" s="5" t="s">
        <v>79</v>
      </c>
      <c r="Q451" s="5"/>
      <c r="R451" s="640" t="s">
        <v>80</v>
      </c>
      <c r="S451" s="640" t="s">
        <v>81</v>
      </c>
      <c r="T451" s="640" t="str">
        <f>T143</f>
        <v>CUMPLE CON EL REQUIMIENTO DE LA UNSPSC 721015-721511-811418.</v>
      </c>
    </row>
    <row r="452" spans="2:20" ht="30" hidden="1" customHeight="1">
      <c r="B452" s="639"/>
      <c r="C452" s="641"/>
      <c r="D452" s="641"/>
      <c r="E452" s="641"/>
      <c r="F452" s="641"/>
      <c r="G452" s="641"/>
      <c r="H452" s="641"/>
      <c r="I452" s="641"/>
      <c r="J452" s="645" t="s">
        <v>83</v>
      </c>
      <c r="K452" s="646"/>
      <c r="L452" s="646"/>
      <c r="M452" s="647"/>
      <c r="N452" s="641"/>
      <c r="O452" s="641"/>
      <c r="P452" s="4" t="s">
        <v>13</v>
      </c>
      <c r="Q452" s="4" t="s">
        <v>82</v>
      </c>
      <c r="R452" s="641"/>
      <c r="S452" s="641"/>
      <c r="T452" s="641"/>
    </row>
    <row r="453" spans="2:20" ht="30" hidden="1" customHeight="1">
      <c r="B453" s="577">
        <v>1</v>
      </c>
      <c r="C453" s="574"/>
      <c r="D453" s="574"/>
      <c r="E453" s="574"/>
      <c r="F453" s="574"/>
      <c r="G453" s="580"/>
      <c r="H453" s="583"/>
      <c r="I453" s="586"/>
      <c r="J453" s="266"/>
      <c r="K453" s="126">
        <f>+$K$13</f>
        <v>721015</v>
      </c>
      <c r="L453" s="266"/>
      <c r="M453" s="126">
        <f>+$M$13</f>
        <v>0</v>
      </c>
      <c r="N453" s="589"/>
      <c r="O453" s="589"/>
      <c r="P453" s="592"/>
      <c r="Q453" s="595"/>
      <c r="R453" s="595"/>
      <c r="S453" s="598">
        <f>IF(COUNTIF(J453:M455,"CUMPLE")&gt;=1,(G453*I453),0)* (IF(N453="PRESENTÓ CERTIFICADO",1,0))* (IF(O453="ACORDE A ITEM 5.2.1 (T.R.)",1,0) )* ( IF(OR(Q453="SIN OBSERVACIÓN", Q453="REQUERIMIENTOS SUBSANADOS"),1,0)) *(IF(OR(R453="NINGUNO", R453="CUMPLEN CON LO SOLICITADO"),1,0))</f>
        <v>0</v>
      </c>
      <c r="T453" s="626"/>
    </row>
    <row r="454" spans="2:20" ht="30" hidden="1" customHeight="1">
      <c r="B454" s="578"/>
      <c r="C454" s="575"/>
      <c r="D454" s="575"/>
      <c r="E454" s="575"/>
      <c r="F454" s="575"/>
      <c r="G454" s="581"/>
      <c r="H454" s="584"/>
      <c r="I454" s="587"/>
      <c r="J454" s="266"/>
      <c r="K454" s="126">
        <f>+$K$14</f>
        <v>721511</v>
      </c>
      <c r="L454" s="266"/>
      <c r="M454" s="126">
        <f>+$M$14</f>
        <v>0</v>
      </c>
      <c r="N454" s="590"/>
      <c r="O454" s="590"/>
      <c r="P454" s="593"/>
      <c r="Q454" s="596"/>
      <c r="R454" s="596"/>
      <c r="S454" s="599"/>
      <c r="T454" s="627"/>
    </row>
    <row r="455" spans="2:20" ht="30" hidden="1" customHeight="1">
      <c r="B455" s="579"/>
      <c r="C455" s="576"/>
      <c r="D455" s="576"/>
      <c r="E455" s="576"/>
      <c r="F455" s="576"/>
      <c r="G455" s="582"/>
      <c r="H455" s="585"/>
      <c r="I455" s="588"/>
      <c r="J455" s="266"/>
      <c r="K455" s="126">
        <f>+$K$15</f>
        <v>811418</v>
      </c>
      <c r="L455" s="266"/>
      <c r="M455" s="126"/>
      <c r="N455" s="591"/>
      <c r="O455" s="591"/>
      <c r="P455" s="594"/>
      <c r="Q455" s="597"/>
      <c r="R455" s="597"/>
      <c r="S455" s="600"/>
      <c r="T455" s="627"/>
    </row>
    <row r="456" spans="2:20" ht="30" hidden="1" customHeight="1">
      <c r="B456" s="577">
        <v>2</v>
      </c>
      <c r="C456" s="609"/>
      <c r="D456" s="609"/>
      <c r="E456" s="609"/>
      <c r="F456" s="609"/>
      <c r="G456" s="614"/>
      <c r="H456" s="583"/>
      <c r="I456" s="617"/>
      <c r="J456" s="266"/>
      <c r="K456" s="126">
        <f>+$K$13</f>
        <v>721015</v>
      </c>
      <c r="L456" s="266"/>
      <c r="M456" s="126">
        <f>+$M$13</f>
        <v>0</v>
      </c>
      <c r="N456" s="589"/>
      <c r="O456" s="589"/>
      <c r="P456" s="592"/>
      <c r="Q456" s="595"/>
      <c r="R456" s="595"/>
      <c r="S456" s="598">
        <f>IF(COUNTIF(J456:M458,"CUMPLE")&gt;=1,(G456*I456),0)* (IF(N456="PRESENTÓ CERTIFICADO",1,0))* (IF(O456="ACORDE A ITEM 5.2.1 (T.R.)",1,0) )* ( IF(OR(Q456="SIN OBSERVACIÓN", Q456="REQUERIMIENTOS SUBSANADOS"),1,0)) *(IF(OR(R456="NINGUNO", R456="CUMPLEN CON LO SOLICITADO"),1,0))</f>
        <v>0</v>
      </c>
      <c r="T456" s="627"/>
    </row>
    <row r="457" spans="2:20" ht="30" hidden="1" customHeight="1">
      <c r="B457" s="578"/>
      <c r="C457" s="610"/>
      <c r="D457" s="610"/>
      <c r="E457" s="610"/>
      <c r="F457" s="610"/>
      <c r="G457" s="615"/>
      <c r="H457" s="584"/>
      <c r="I457" s="618"/>
      <c r="J457" s="266"/>
      <c r="K457" s="126">
        <f>+$K$14</f>
        <v>721511</v>
      </c>
      <c r="L457" s="266"/>
      <c r="M457" s="126">
        <f>+$M$14</f>
        <v>0</v>
      </c>
      <c r="N457" s="590"/>
      <c r="O457" s="590"/>
      <c r="P457" s="593"/>
      <c r="Q457" s="596"/>
      <c r="R457" s="596"/>
      <c r="S457" s="599"/>
      <c r="T457" s="627"/>
    </row>
    <row r="458" spans="2:20" ht="30" hidden="1" customHeight="1">
      <c r="B458" s="579"/>
      <c r="C458" s="611"/>
      <c r="D458" s="611"/>
      <c r="E458" s="611"/>
      <c r="F458" s="611"/>
      <c r="G458" s="616"/>
      <c r="H458" s="585"/>
      <c r="I458" s="619"/>
      <c r="J458" s="266"/>
      <c r="K458" s="126">
        <f>+$K$15</f>
        <v>811418</v>
      </c>
      <c r="L458" s="266"/>
      <c r="M458" s="126"/>
      <c r="N458" s="591"/>
      <c r="O458" s="591"/>
      <c r="P458" s="594"/>
      <c r="Q458" s="597"/>
      <c r="R458" s="597"/>
      <c r="S458" s="600"/>
      <c r="T458" s="627"/>
    </row>
    <row r="459" spans="2:20" ht="30" hidden="1" customHeight="1">
      <c r="B459" s="577">
        <v>3</v>
      </c>
      <c r="C459" s="574"/>
      <c r="D459" s="574"/>
      <c r="E459" s="574"/>
      <c r="F459" s="574"/>
      <c r="G459" s="580"/>
      <c r="H459" s="583"/>
      <c r="I459" s="586"/>
      <c r="J459" s="266"/>
      <c r="K459" s="126">
        <f>+$K$13</f>
        <v>721015</v>
      </c>
      <c r="L459" s="266"/>
      <c r="M459" s="126">
        <f>+$M$13</f>
        <v>0</v>
      </c>
      <c r="N459" s="589"/>
      <c r="O459" s="589"/>
      <c r="P459" s="592"/>
      <c r="Q459" s="595"/>
      <c r="R459" s="595"/>
      <c r="S459" s="598">
        <f>IF(COUNTIF(J459:M461,"CUMPLE")&gt;=1,(G459*I459),0)* (IF(N459="PRESENTÓ CERTIFICADO",1,0))* (IF(O459="ACORDE A ITEM 5.2.1 (T.R.)",1,0) )* ( IF(OR(Q459="SIN OBSERVACIÓN", Q459="REQUERIMIENTOS SUBSANADOS"),1,0)) *(IF(OR(R459="NINGUNO", R459="CUMPLEN CON LO SOLICITADO"),1,0))</f>
        <v>0</v>
      </c>
      <c r="T459" s="627"/>
    </row>
    <row r="460" spans="2:20" ht="30" hidden="1" customHeight="1">
      <c r="B460" s="578"/>
      <c r="C460" s="575"/>
      <c r="D460" s="575"/>
      <c r="E460" s="575"/>
      <c r="F460" s="575"/>
      <c r="G460" s="581"/>
      <c r="H460" s="584"/>
      <c r="I460" s="587"/>
      <c r="J460" s="266"/>
      <c r="K460" s="126">
        <f>+$K$14</f>
        <v>721511</v>
      </c>
      <c r="L460" s="266"/>
      <c r="M460" s="126">
        <f>+$M$14</f>
        <v>0</v>
      </c>
      <c r="N460" s="590"/>
      <c r="O460" s="590"/>
      <c r="P460" s="593"/>
      <c r="Q460" s="596"/>
      <c r="R460" s="596"/>
      <c r="S460" s="599"/>
      <c r="T460" s="627"/>
    </row>
    <row r="461" spans="2:20" ht="30" hidden="1" customHeight="1">
      <c r="B461" s="579"/>
      <c r="C461" s="576"/>
      <c r="D461" s="576"/>
      <c r="E461" s="576"/>
      <c r="F461" s="576"/>
      <c r="G461" s="582"/>
      <c r="H461" s="585"/>
      <c r="I461" s="588"/>
      <c r="J461" s="266"/>
      <c r="K461" s="126">
        <f>+$K$15</f>
        <v>811418</v>
      </c>
      <c r="L461" s="266"/>
      <c r="M461" s="126"/>
      <c r="N461" s="591"/>
      <c r="O461" s="591"/>
      <c r="P461" s="594"/>
      <c r="Q461" s="597"/>
      <c r="R461" s="597"/>
      <c r="S461" s="600"/>
      <c r="T461" s="627"/>
    </row>
    <row r="462" spans="2:20" ht="30" hidden="1" customHeight="1">
      <c r="B462" s="577">
        <v>4</v>
      </c>
      <c r="C462" s="609"/>
      <c r="D462" s="609"/>
      <c r="E462" s="609"/>
      <c r="F462" s="609"/>
      <c r="G462" s="614"/>
      <c r="H462" s="583"/>
      <c r="I462" s="617"/>
      <c r="J462" s="266"/>
      <c r="K462" s="126">
        <f>+$K$13</f>
        <v>721015</v>
      </c>
      <c r="L462" s="266"/>
      <c r="M462" s="126">
        <f>+$M$13</f>
        <v>0</v>
      </c>
      <c r="N462" s="589"/>
      <c r="O462" s="589"/>
      <c r="P462" s="620"/>
      <c r="Q462" s="623"/>
      <c r="R462" s="623"/>
      <c r="S462" s="598">
        <f>IF(COUNTIF(J462:M464,"CUMPLE")&gt;=1,(G462*I462),0)* (IF(N462="PRESENTÓ CERTIFICADO",1,0))* (IF(O462="ACORDE A ITEM 5.2.1 (T.R.)",1,0) )* ( IF(OR(Q462="SIN OBSERVACIÓN", Q462="REQUERIMIENTOS SUBSANADOS"),1,0)) *(IF(OR(R462="NINGUNO", R462="CUMPLEN CON LO SOLICITADO"),1,0))</f>
        <v>0</v>
      </c>
      <c r="T462" s="627"/>
    </row>
    <row r="463" spans="2:20" ht="30" hidden="1" customHeight="1">
      <c r="B463" s="578"/>
      <c r="C463" s="610"/>
      <c r="D463" s="610"/>
      <c r="E463" s="610"/>
      <c r="F463" s="610"/>
      <c r="G463" s="615"/>
      <c r="H463" s="584"/>
      <c r="I463" s="618"/>
      <c r="J463" s="266"/>
      <c r="K463" s="126">
        <f>+$K$14</f>
        <v>721511</v>
      </c>
      <c r="L463" s="266"/>
      <c r="M463" s="126">
        <f>+$M$14</f>
        <v>0</v>
      </c>
      <c r="N463" s="590"/>
      <c r="O463" s="590"/>
      <c r="P463" s="621"/>
      <c r="Q463" s="624"/>
      <c r="R463" s="624"/>
      <c r="S463" s="599"/>
      <c r="T463" s="627"/>
    </row>
    <row r="464" spans="2:20" ht="30" hidden="1" customHeight="1">
      <c r="B464" s="579"/>
      <c r="C464" s="611"/>
      <c r="D464" s="611"/>
      <c r="E464" s="611"/>
      <c r="F464" s="611"/>
      <c r="G464" s="616"/>
      <c r="H464" s="585"/>
      <c r="I464" s="619"/>
      <c r="J464" s="266"/>
      <c r="K464" s="126">
        <f>+$K$15</f>
        <v>811418</v>
      </c>
      <c r="L464" s="266"/>
      <c r="M464" s="126"/>
      <c r="N464" s="591"/>
      <c r="O464" s="591"/>
      <c r="P464" s="622"/>
      <c r="Q464" s="625"/>
      <c r="R464" s="625"/>
      <c r="S464" s="600"/>
      <c r="T464" s="627"/>
    </row>
    <row r="465" spans="2:20" ht="30" hidden="1" customHeight="1">
      <c r="B465" s="577">
        <v>5</v>
      </c>
      <c r="C465" s="574"/>
      <c r="D465" s="574"/>
      <c r="E465" s="574"/>
      <c r="F465" s="574"/>
      <c r="G465" s="580"/>
      <c r="H465" s="583"/>
      <c r="I465" s="586"/>
      <c r="J465" s="266"/>
      <c r="K465" s="126">
        <f>+$K$13</f>
        <v>721015</v>
      </c>
      <c r="L465" s="266"/>
      <c r="M465" s="126">
        <f>+$M$13</f>
        <v>0</v>
      </c>
      <c r="N465" s="589"/>
      <c r="O465" s="589"/>
      <c r="P465" s="592"/>
      <c r="Q465" s="595"/>
      <c r="R465" s="595"/>
      <c r="S465" s="598">
        <f>IF(COUNTIF(J465:M467,"CUMPLE")&gt;=1,(G465*I465),0)* (IF(N465="PRESENTÓ CERTIFICADO",1,0))* (IF(O465="ACORDE A ITEM 5.2.1 (T.R.)",1,0) )* ( IF(OR(Q465="SIN OBSERVACIÓN", Q465="REQUERIMIENTOS SUBSANADOS"),1,0)) *(IF(OR(R465="NINGUNO", R465="CUMPLEN CON LO SOLICITADO"),1,0))</f>
        <v>0</v>
      </c>
      <c r="T465" s="627"/>
    </row>
    <row r="466" spans="2:20" ht="30" hidden="1" customHeight="1">
      <c r="B466" s="578"/>
      <c r="C466" s="575"/>
      <c r="D466" s="575"/>
      <c r="E466" s="575"/>
      <c r="F466" s="575"/>
      <c r="G466" s="581"/>
      <c r="H466" s="584"/>
      <c r="I466" s="587"/>
      <c r="J466" s="266"/>
      <c r="K466" s="126">
        <f>+$K$14</f>
        <v>721511</v>
      </c>
      <c r="L466" s="266"/>
      <c r="M466" s="126">
        <f>+$M$14</f>
        <v>0</v>
      </c>
      <c r="N466" s="590"/>
      <c r="O466" s="590"/>
      <c r="P466" s="593"/>
      <c r="Q466" s="596"/>
      <c r="R466" s="596"/>
      <c r="S466" s="599"/>
      <c r="T466" s="627"/>
    </row>
    <row r="467" spans="2:20" ht="30" hidden="1" customHeight="1">
      <c r="B467" s="579"/>
      <c r="C467" s="576"/>
      <c r="D467" s="576"/>
      <c r="E467" s="576"/>
      <c r="F467" s="576"/>
      <c r="G467" s="582"/>
      <c r="H467" s="585"/>
      <c r="I467" s="588"/>
      <c r="J467" s="266"/>
      <c r="K467" s="126">
        <f>+$K$15</f>
        <v>811418</v>
      </c>
      <c r="L467" s="266"/>
      <c r="M467" s="126"/>
      <c r="N467" s="591"/>
      <c r="O467" s="591"/>
      <c r="P467" s="594"/>
      <c r="Q467" s="597"/>
      <c r="R467" s="597"/>
      <c r="S467" s="600"/>
      <c r="T467" s="628"/>
    </row>
    <row r="468" spans="2:20" ht="30" hidden="1" customHeight="1">
      <c r="B468" s="601" t="str">
        <f>IF(S469=" "," ",IF(S469&gt;=$H$6,"CUMPLE CON LA EXPERIENCIA REQUERIDA","NO CUMPLE CON LA EXPERIENCIA REQUERIDA"))</f>
        <v>NO CUMPLE CON LA EXPERIENCIA REQUERIDA</v>
      </c>
      <c r="C468" s="602"/>
      <c r="D468" s="602"/>
      <c r="E468" s="602"/>
      <c r="F468" s="602"/>
      <c r="G468" s="602"/>
      <c r="H468" s="602"/>
      <c r="I468" s="602"/>
      <c r="J468" s="602"/>
      <c r="K468" s="602"/>
      <c r="L468" s="602"/>
      <c r="M468" s="602"/>
      <c r="N468" s="602"/>
      <c r="O468" s="603"/>
      <c r="P468" s="607" t="s">
        <v>22</v>
      </c>
      <c r="Q468" s="608"/>
      <c r="R468" s="356"/>
      <c r="S468" s="7">
        <f>IF(T453="SI",SUM(S453:S467),0)</f>
        <v>0</v>
      </c>
      <c r="T468" s="612" t="str">
        <f>IF(S469=" "," ",IF(S469&gt;=$H$6,"CUMPLE","NO CUMPLE"))</f>
        <v>NO CUMPLE</v>
      </c>
    </row>
    <row r="469" spans="2:20" ht="30" hidden="1" customHeight="1">
      <c r="B469" s="604"/>
      <c r="C469" s="605"/>
      <c r="D469" s="605"/>
      <c r="E469" s="605"/>
      <c r="F469" s="605"/>
      <c r="G469" s="605"/>
      <c r="H469" s="605"/>
      <c r="I469" s="605"/>
      <c r="J469" s="605"/>
      <c r="K469" s="605"/>
      <c r="L469" s="605"/>
      <c r="M469" s="605"/>
      <c r="N469" s="605"/>
      <c r="O469" s="606"/>
      <c r="P469" s="607" t="s">
        <v>24</v>
      </c>
      <c r="Q469" s="608"/>
      <c r="R469" s="356"/>
      <c r="S469" s="71">
        <f>IFERROR((S468/$P$6)," ")</f>
        <v>0</v>
      </c>
      <c r="T469" s="613"/>
    </row>
    <row r="470" spans="2:20" ht="30" hidden="1" customHeight="1"/>
    <row r="471" spans="2:20" ht="30" hidden="1" customHeight="1"/>
    <row r="472" spans="2:20" ht="30" hidden="1" customHeight="1">
      <c r="B472" s="92">
        <v>22</v>
      </c>
      <c r="C472" s="629" t="s">
        <v>76</v>
      </c>
      <c r="D472" s="630"/>
      <c r="E472" s="631"/>
      <c r="F472" s="632" t="str">
        <f>IFERROR(VLOOKUP(B472,LISTA_OFERENTES,2,FALSE)," ")</f>
        <v>O22</v>
      </c>
      <c r="G472" s="633"/>
      <c r="H472" s="633"/>
      <c r="I472" s="633"/>
      <c r="J472" s="633"/>
      <c r="K472" s="633"/>
      <c r="L472" s="633"/>
      <c r="M472" s="633"/>
      <c r="N472" s="633"/>
      <c r="O472" s="634"/>
      <c r="P472" s="635" t="s">
        <v>98</v>
      </c>
      <c r="Q472" s="636"/>
      <c r="R472" s="637"/>
      <c r="S472" s="2">
        <f>5-(INT(COUNTBLANK(C475:C489))-10)</f>
        <v>0</v>
      </c>
      <c r="T472" s="3"/>
    </row>
    <row r="473" spans="2:20" ht="43.5" hidden="1" customHeight="1">
      <c r="B473" s="638" t="s">
        <v>45</v>
      </c>
      <c r="C473" s="640" t="s">
        <v>15</v>
      </c>
      <c r="D473" s="640" t="s">
        <v>16</v>
      </c>
      <c r="E473" s="640" t="s">
        <v>17</v>
      </c>
      <c r="F473" s="640" t="s">
        <v>18</v>
      </c>
      <c r="G473" s="640" t="s">
        <v>19</v>
      </c>
      <c r="H473" s="640" t="s">
        <v>20</v>
      </c>
      <c r="I473" s="640" t="s">
        <v>21</v>
      </c>
      <c r="J473" s="642" t="s">
        <v>52</v>
      </c>
      <c r="K473" s="643"/>
      <c r="L473" s="643"/>
      <c r="M473" s="644"/>
      <c r="N473" s="640" t="s">
        <v>77</v>
      </c>
      <c r="O473" s="640" t="s">
        <v>78</v>
      </c>
      <c r="P473" s="5" t="s">
        <v>79</v>
      </c>
      <c r="Q473" s="5"/>
      <c r="R473" s="640" t="s">
        <v>80</v>
      </c>
      <c r="S473" s="640" t="s">
        <v>81</v>
      </c>
      <c r="T473" s="640" t="str">
        <f>T165</f>
        <v>CUMPLE CON EL REQUIMIENTO DE LA UNSPSC 721015-721511-811418.</v>
      </c>
    </row>
    <row r="474" spans="2:20" ht="43.5" hidden="1" customHeight="1">
      <c r="B474" s="639"/>
      <c r="C474" s="641"/>
      <c r="D474" s="641"/>
      <c r="E474" s="641"/>
      <c r="F474" s="641"/>
      <c r="G474" s="641"/>
      <c r="H474" s="641"/>
      <c r="I474" s="641"/>
      <c r="J474" s="645" t="s">
        <v>83</v>
      </c>
      <c r="K474" s="646"/>
      <c r="L474" s="646"/>
      <c r="M474" s="647"/>
      <c r="N474" s="641"/>
      <c r="O474" s="641"/>
      <c r="P474" s="4" t="s">
        <v>13</v>
      </c>
      <c r="Q474" s="4" t="s">
        <v>82</v>
      </c>
      <c r="R474" s="641"/>
      <c r="S474" s="641"/>
      <c r="T474" s="641"/>
    </row>
    <row r="475" spans="2:20" ht="30" hidden="1" customHeight="1">
      <c r="B475" s="577">
        <v>1</v>
      </c>
      <c r="C475" s="574"/>
      <c r="D475" s="574"/>
      <c r="E475" s="574"/>
      <c r="F475" s="574"/>
      <c r="G475" s="580"/>
      <c r="H475" s="583"/>
      <c r="I475" s="586"/>
      <c r="J475" s="266"/>
      <c r="K475" s="126">
        <f>+$K$13</f>
        <v>721015</v>
      </c>
      <c r="L475" s="266"/>
      <c r="M475" s="126">
        <f>+$M$13</f>
        <v>0</v>
      </c>
      <c r="N475" s="589"/>
      <c r="O475" s="589"/>
      <c r="P475" s="592"/>
      <c r="Q475" s="595"/>
      <c r="R475" s="595"/>
      <c r="S475" s="598">
        <f>IF(COUNTIF(J475:M477,"CUMPLE")&gt;=1,(G475*I475),0)* (IF(N475="PRESENTÓ CERTIFICADO",1,0))* (IF(O475="ACORDE A ITEM 5.2.1 (T.R.)",1,0) )* ( IF(OR(Q475="SIN OBSERVACIÓN", Q475="REQUERIMIENTOS SUBSANADOS"),1,0)) *(IF(OR(R475="NINGUNO", R475="CUMPLEN CON LO SOLICITADO"),1,0))</f>
        <v>0</v>
      </c>
      <c r="T475" s="626"/>
    </row>
    <row r="476" spans="2:20" ht="30" hidden="1" customHeight="1">
      <c r="B476" s="578"/>
      <c r="C476" s="575"/>
      <c r="D476" s="575"/>
      <c r="E476" s="575"/>
      <c r="F476" s="575"/>
      <c r="G476" s="581"/>
      <c r="H476" s="584"/>
      <c r="I476" s="587"/>
      <c r="J476" s="266"/>
      <c r="K476" s="126">
        <f>+$K$14</f>
        <v>721511</v>
      </c>
      <c r="L476" s="266"/>
      <c r="M476" s="126">
        <f>+$M$14</f>
        <v>0</v>
      </c>
      <c r="N476" s="590"/>
      <c r="O476" s="590"/>
      <c r="P476" s="593"/>
      <c r="Q476" s="596"/>
      <c r="R476" s="596"/>
      <c r="S476" s="599"/>
      <c r="T476" s="627"/>
    </row>
    <row r="477" spans="2:20" ht="30" hidden="1" customHeight="1">
      <c r="B477" s="579"/>
      <c r="C477" s="576"/>
      <c r="D477" s="576"/>
      <c r="E477" s="576"/>
      <c r="F477" s="576"/>
      <c r="G477" s="582"/>
      <c r="H477" s="585"/>
      <c r="I477" s="588"/>
      <c r="J477" s="266"/>
      <c r="K477" s="126">
        <f>+$K$15</f>
        <v>811418</v>
      </c>
      <c r="L477" s="266"/>
      <c r="M477" s="126"/>
      <c r="N477" s="591"/>
      <c r="O477" s="591"/>
      <c r="P477" s="594"/>
      <c r="Q477" s="597"/>
      <c r="R477" s="597"/>
      <c r="S477" s="600"/>
      <c r="T477" s="627"/>
    </row>
    <row r="478" spans="2:20" ht="30" hidden="1" customHeight="1">
      <c r="B478" s="577">
        <v>2</v>
      </c>
      <c r="C478" s="609"/>
      <c r="D478" s="609"/>
      <c r="E478" s="609"/>
      <c r="F478" s="609"/>
      <c r="G478" s="614"/>
      <c r="H478" s="583"/>
      <c r="I478" s="586"/>
      <c r="J478" s="266"/>
      <c r="K478" s="126">
        <f>+$K$13</f>
        <v>721015</v>
      </c>
      <c r="L478" s="266"/>
      <c r="M478" s="126">
        <f>+$M$13</f>
        <v>0</v>
      </c>
      <c r="N478" s="589"/>
      <c r="O478" s="589"/>
      <c r="P478" s="592"/>
      <c r="Q478" s="595"/>
      <c r="R478" s="595"/>
      <c r="S478" s="598">
        <f>IF(COUNTIF(J478:M480,"CUMPLE")&gt;=1,(G478*I478),0)* (IF(N478="PRESENTÓ CERTIFICADO",1,0))* (IF(O478="ACORDE A ITEM 5.2.1 (T.R.)",1,0) )* ( IF(OR(Q478="SIN OBSERVACIÓN", Q478="REQUERIMIENTOS SUBSANADOS"),1,0)) *(IF(OR(R478="NINGUNO", R478="CUMPLEN CON LO SOLICITADO"),1,0))</f>
        <v>0</v>
      </c>
      <c r="T478" s="627"/>
    </row>
    <row r="479" spans="2:20" ht="30" hidden="1" customHeight="1">
      <c r="B479" s="578"/>
      <c r="C479" s="610"/>
      <c r="D479" s="610"/>
      <c r="E479" s="610"/>
      <c r="F479" s="610"/>
      <c r="G479" s="615"/>
      <c r="H479" s="584"/>
      <c r="I479" s="587"/>
      <c r="J479" s="266"/>
      <c r="K479" s="126">
        <f>+$K$14</f>
        <v>721511</v>
      </c>
      <c r="L479" s="266"/>
      <c r="M479" s="126">
        <f>+$M$14</f>
        <v>0</v>
      </c>
      <c r="N479" s="590"/>
      <c r="O479" s="590"/>
      <c r="P479" s="593"/>
      <c r="Q479" s="596"/>
      <c r="R479" s="596"/>
      <c r="S479" s="599"/>
      <c r="T479" s="627"/>
    </row>
    <row r="480" spans="2:20" ht="30" hidden="1" customHeight="1">
      <c r="B480" s="579"/>
      <c r="C480" s="611"/>
      <c r="D480" s="611"/>
      <c r="E480" s="611"/>
      <c r="F480" s="611"/>
      <c r="G480" s="616"/>
      <c r="H480" s="585"/>
      <c r="I480" s="588"/>
      <c r="J480" s="266"/>
      <c r="K480" s="126">
        <f>+$K$15</f>
        <v>811418</v>
      </c>
      <c r="L480" s="266"/>
      <c r="M480" s="126"/>
      <c r="N480" s="591"/>
      <c r="O480" s="591"/>
      <c r="P480" s="594"/>
      <c r="Q480" s="597"/>
      <c r="R480" s="597"/>
      <c r="S480" s="600"/>
      <c r="T480" s="627"/>
    </row>
    <row r="481" spans="2:20" ht="30" hidden="1" customHeight="1">
      <c r="B481" s="577">
        <v>3</v>
      </c>
      <c r="C481" s="574"/>
      <c r="D481" s="574"/>
      <c r="E481" s="574"/>
      <c r="F481" s="609"/>
      <c r="G481" s="580"/>
      <c r="H481" s="583"/>
      <c r="I481" s="586"/>
      <c r="J481" s="266"/>
      <c r="K481" s="126">
        <f>+$K$13</f>
        <v>721015</v>
      </c>
      <c r="L481" s="266"/>
      <c r="M481" s="126">
        <f>+$M$13</f>
        <v>0</v>
      </c>
      <c r="N481" s="589"/>
      <c r="O481" s="589"/>
      <c r="P481" s="592"/>
      <c r="Q481" s="595"/>
      <c r="R481" s="595"/>
      <c r="S481" s="598">
        <f>IF(COUNTIF(J481:M483,"CUMPLE")&gt;=1,(G481*I481),0)* (IF(N481="PRESENTÓ CERTIFICADO",1,0))* (IF(O481="ACORDE A ITEM 5.2.1 (T.R.)",1,0) )* ( IF(OR(Q481="SIN OBSERVACIÓN", Q481="REQUERIMIENTOS SUBSANADOS"),1,0)) *(IF(OR(R481="NINGUNO", R481="CUMPLEN CON LO SOLICITADO"),1,0))</f>
        <v>0</v>
      </c>
      <c r="T481" s="627"/>
    </row>
    <row r="482" spans="2:20" ht="30" hidden="1" customHeight="1">
      <c r="B482" s="578"/>
      <c r="C482" s="575"/>
      <c r="D482" s="575"/>
      <c r="E482" s="575"/>
      <c r="F482" s="610"/>
      <c r="G482" s="581"/>
      <c r="H482" s="584"/>
      <c r="I482" s="587"/>
      <c r="J482" s="266"/>
      <c r="K482" s="126">
        <f>+$K$14</f>
        <v>721511</v>
      </c>
      <c r="L482" s="266"/>
      <c r="M482" s="126">
        <f>+$M$14</f>
        <v>0</v>
      </c>
      <c r="N482" s="590"/>
      <c r="O482" s="590"/>
      <c r="P482" s="593"/>
      <c r="Q482" s="596"/>
      <c r="R482" s="596"/>
      <c r="S482" s="599"/>
      <c r="T482" s="627"/>
    </row>
    <row r="483" spans="2:20" ht="48" hidden="1" customHeight="1">
      <c r="B483" s="579"/>
      <c r="C483" s="576"/>
      <c r="D483" s="576"/>
      <c r="E483" s="576"/>
      <c r="F483" s="611"/>
      <c r="G483" s="582"/>
      <c r="H483" s="585"/>
      <c r="I483" s="588"/>
      <c r="J483" s="266"/>
      <c r="K483" s="126">
        <f>+$K$15</f>
        <v>811418</v>
      </c>
      <c r="L483" s="266"/>
      <c r="M483" s="126"/>
      <c r="N483" s="591"/>
      <c r="O483" s="591"/>
      <c r="P483" s="594"/>
      <c r="Q483" s="597"/>
      <c r="R483" s="597"/>
      <c r="S483" s="600"/>
      <c r="T483" s="627"/>
    </row>
    <row r="484" spans="2:20" ht="30" hidden="1" customHeight="1">
      <c r="B484" s="577">
        <v>4</v>
      </c>
      <c r="C484" s="609"/>
      <c r="D484" s="609"/>
      <c r="E484" s="609"/>
      <c r="F484" s="609"/>
      <c r="G484" s="614"/>
      <c r="H484" s="583"/>
      <c r="I484" s="586"/>
      <c r="J484" s="266"/>
      <c r="K484" s="126">
        <f>+$K$13</f>
        <v>721015</v>
      </c>
      <c r="L484" s="266"/>
      <c r="M484" s="126">
        <f>+$M$13</f>
        <v>0</v>
      </c>
      <c r="N484" s="589"/>
      <c r="O484" s="589"/>
      <c r="P484" s="592"/>
      <c r="Q484" s="595"/>
      <c r="R484" s="595"/>
      <c r="S484" s="598">
        <f>IF(COUNTIF(J484:M486,"CUMPLE")&gt;=1,(G484*I484),0)* (IF(N484="PRESENTÓ CERTIFICADO",1,0))* (IF(O484="ACORDE A ITEM 5.2.1 (T.R.)",1,0) )* ( IF(OR(Q484="SIN OBSERVACIÓN", Q484="REQUERIMIENTOS SUBSANADOS"),1,0)) *(IF(OR(R484="NINGUNO", R484="CUMPLEN CON LO SOLICITADO"),1,0))</f>
        <v>0</v>
      </c>
      <c r="T484" s="627"/>
    </row>
    <row r="485" spans="2:20" ht="30" hidden="1" customHeight="1">
      <c r="B485" s="578"/>
      <c r="C485" s="610"/>
      <c r="D485" s="610"/>
      <c r="E485" s="610"/>
      <c r="F485" s="610"/>
      <c r="G485" s="615"/>
      <c r="H485" s="584"/>
      <c r="I485" s="587"/>
      <c r="J485" s="266"/>
      <c r="K485" s="126">
        <f>+$K$14</f>
        <v>721511</v>
      </c>
      <c r="L485" s="266"/>
      <c r="M485" s="126">
        <f>+$M$14</f>
        <v>0</v>
      </c>
      <c r="N485" s="590"/>
      <c r="O485" s="590"/>
      <c r="P485" s="593"/>
      <c r="Q485" s="596"/>
      <c r="R485" s="596"/>
      <c r="S485" s="599"/>
      <c r="T485" s="627"/>
    </row>
    <row r="486" spans="2:20" ht="30" hidden="1" customHeight="1">
      <c r="B486" s="579"/>
      <c r="C486" s="611"/>
      <c r="D486" s="611"/>
      <c r="E486" s="611"/>
      <c r="F486" s="611"/>
      <c r="G486" s="616"/>
      <c r="H486" s="585"/>
      <c r="I486" s="588"/>
      <c r="J486" s="266"/>
      <c r="K486" s="126">
        <f>+$K$15</f>
        <v>811418</v>
      </c>
      <c r="L486" s="266"/>
      <c r="M486" s="126"/>
      <c r="N486" s="591"/>
      <c r="O486" s="591"/>
      <c r="P486" s="594"/>
      <c r="Q486" s="597"/>
      <c r="R486" s="597"/>
      <c r="S486" s="600"/>
      <c r="T486" s="627"/>
    </row>
    <row r="487" spans="2:20" ht="30" hidden="1" customHeight="1">
      <c r="B487" s="577">
        <v>5</v>
      </c>
      <c r="C487" s="574"/>
      <c r="D487" s="574"/>
      <c r="E487" s="574"/>
      <c r="F487" s="609"/>
      <c r="G487" s="580"/>
      <c r="H487" s="583"/>
      <c r="I487" s="586"/>
      <c r="J487" s="266"/>
      <c r="K487" s="126">
        <f>+$K$13</f>
        <v>721015</v>
      </c>
      <c r="L487" s="266"/>
      <c r="M487" s="126">
        <f>+$M$13</f>
        <v>0</v>
      </c>
      <c r="N487" s="589"/>
      <c r="O487" s="589"/>
      <c r="P487" s="592"/>
      <c r="Q487" s="595"/>
      <c r="R487" s="595"/>
      <c r="S487" s="598">
        <f>IF(COUNTIF(J487:M489,"CUMPLE")&gt;=1,(G487*I487),0)* (IF(N487="PRESENTÓ CERTIFICADO",1,0))* (IF(O487="ACORDE A ITEM 5.2.1 (T.R.)",1,0) )* ( IF(OR(Q487="SIN OBSERVACIÓN", Q487="REQUERIMIENTOS SUBSANADOS"),1,0)) *(IF(OR(R487="NINGUNO", R487="CUMPLEN CON LO SOLICITADO"),1,0))</f>
        <v>0</v>
      </c>
      <c r="T487" s="627"/>
    </row>
    <row r="488" spans="2:20" ht="30" hidden="1" customHeight="1">
      <c r="B488" s="578"/>
      <c r="C488" s="575"/>
      <c r="D488" s="575"/>
      <c r="E488" s="575"/>
      <c r="F488" s="610"/>
      <c r="G488" s="581"/>
      <c r="H488" s="584"/>
      <c r="I488" s="587"/>
      <c r="J488" s="266"/>
      <c r="K488" s="126">
        <f>+$K$14</f>
        <v>721511</v>
      </c>
      <c r="L488" s="266"/>
      <c r="M488" s="126">
        <f>+$M$14</f>
        <v>0</v>
      </c>
      <c r="N488" s="590"/>
      <c r="O488" s="590"/>
      <c r="P488" s="593"/>
      <c r="Q488" s="596"/>
      <c r="R488" s="596"/>
      <c r="S488" s="599"/>
      <c r="T488" s="627"/>
    </row>
    <row r="489" spans="2:20" ht="30" hidden="1" customHeight="1">
      <c r="B489" s="579"/>
      <c r="C489" s="576"/>
      <c r="D489" s="576"/>
      <c r="E489" s="576"/>
      <c r="F489" s="611"/>
      <c r="G489" s="582"/>
      <c r="H489" s="585"/>
      <c r="I489" s="588"/>
      <c r="J489" s="266"/>
      <c r="K489" s="126">
        <f>+$K$15</f>
        <v>811418</v>
      </c>
      <c r="L489" s="266"/>
      <c r="M489" s="126"/>
      <c r="N489" s="591"/>
      <c r="O489" s="591"/>
      <c r="P489" s="594"/>
      <c r="Q489" s="597"/>
      <c r="R489" s="597"/>
      <c r="S489" s="600"/>
      <c r="T489" s="628"/>
    </row>
    <row r="490" spans="2:20" ht="30" hidden="1" customHeight="1">
      <c r="B490" s="601" t="str">
        <f>IF(S491=" "," ",IF(S491&gt;=$H$6,"CUMPLE CON LA EXPERIENCIA REQUERIDA","NO CUMPLE CON LA EXPERIENCIA REQUERIDA"))</f>
        <v>NO CUMPLE CON LA EXPERIENCIA REQUERIDA</v>
      </c>
      <c r="C490" s="602"/>
      <c r="D490" s="602"/>
      <c r="E490" s="602"/>
      <c r="F490" s="602"/>
      <c r="G490" s="602"/>
      <c r="H490" s="602"/>
      <c r="I490" s="602"/>
      <c r="J490" s="602"/>
      <c r="K490" s="602"/>
      <c r="L490" s="602"/>
      <c r="M490" s="602"/>
      <c r="N490" s="602"/>
      <c r="O490" s="603"/>
      <c r="P490" s="607" t="s">
        <v>22</v>
      </c>
      <c r="Q490" s="608"/>
      <c r="R490" s="356"/>
      <c r="S490" s="7">
        <f>IF(T475="SI",SUM(S475:S489),0)</f>
        <v>0</v>
      </c>
      <c r="T490" s="612" t="str">
        <f>IF(S491=" "," ",IF(S491&gt;=$H$6,"CUMPLE","NO CUMPLE"))</f>
        <v>NO CUMPLE</v>
      </c>
    </row>
    <row r="491" spans="2:20" ht="30" hidden="1" customHeight="1">
      <c r="B491" s="604"/>
      <c r="C491" s="605"/>
      <c r="D491" s="605"/>
      <c r="E491" s="605"/>
      <c r="F491" s="605"/>
      <c r="G491" s="605"/>
      <c r="H491" s="605"/>
      <c r="I491" s="605"/>
      <c r="J491" s="605"/>
      <c r="K491" s="605"/>
      <c r="L491" s="605"/>
      <c r="M491" s="605"/>
      <c r="N491" s="605"/>
      <c r="O491" s="606"/>
      <c r="P491" s="607" t="s">
        <v>24</v>
      </c>
      <c r="Q491" s="608"/>
      <c r="R491" s="356"/>
      <c r="S491" s="71">
        <f>IFERROR((S490/$P$6)," ")</f>
        <v>0</v>
      </c>
      <c r="T491" s="613"/>
    </row>
    <row r="492" spans="2:20" ht="30" hidden="1" customHeight="1"/>
    <row r="493" spans="2:20" ht="30" hidden="1" customHeight="1"/>
    <row r="494" spans="2:20" ht="30" hidden="1" customHeight="1">
      <c r="B494" s="92">
        <v>23</v>
      </c>
      <c r="C494" s="629" t="s">
        <v>76</v>
      </c>
      <c r="D494" s="630"/>
      <c r="E494" s="631"/>
      <c r="F494" s="632" t="str">
        <f>IFERROR(VLOOKUP(B494,LISTA_OFERENTES,2,FALSE)," ")</f>
        <v>O23</v>
      </c>
      <c r="G494" s="633"/>
      <c r="H494" s="633"/>
      <c r="I494" s="633"/>
      <c r="J494" s="633"/>
      <c r="K494" s="633"/>
      <c r="L494" s="633"/>
      <c r="M494" s="633"/>
      <c r="N494" s="633"/>
      <c r="O494" s="634"/>
      <c r="P494" s="635" t="s">
        <v>98</v>
      </c>
      <c r="Q494" s="636"/>
      <c r="R494" s="637"/>
      <c r="S494" s="2">
        <f>5-(INT(COUNTBLANK(C497:C511))-10)</f>
        <v>0</v>
      </c>
      <c r="T494" s="3"/>
    </row>
    <row r="495" spans="2:20" ht="30" hidden="1" customHeight="1">
      <c r="B495" s="638" t="s">
        <v>45</v>
      </c>
      <c r="C495" s="640" t="s">
        <v>15</v>
      </c>
      <c r="D495" s="640" t="s">
        <v>16</v>
      </c>
      <c r="E495" s="640" t="s">
        <v>17</v>
      </c>
      <c r="F495" s="640" t="s">
        <v>18</v>
      </c>
      <c r="G495" s="640" t="s">
        <v>19</v>
      </c>
      <c r="H495" s="640" t="s">
        <v>20</v>
      </c>
      <c r="I495" s="640" t="s">
        <v>21</v>
      </c>
      <c r="J495" s="642" t="s">
        <v>52</v>
      </c>
      <c r="K495" s="643"/>
      <c r="L495" s="643"/>
      <c r="M495" s="644"/>
      <c r="N495" s="640" t="s">
        <v>77</v>
      </c>
      <c r="O495" s="640" t="s">
        <v>78</v>
      </c>
      <c r="P495" s="5" t="s">
        <v>79</v>
      </c>
      <c r="Q495" s="5"/>
      <c r="R495" s="640" t="s">
        <v>80</v>
      </c>
      <c r="S495" s="640" t="s">
        <v>81</v>
      </c>
      <c r="T495" s="640" t="str">
        <f>T187</f>
        <v>CUMPLE CON EL REQUIMIENTO DE LA UNSPSC 721015-721511-811418.</v>
      </c>
    </row>
    <row r="496" spans="2:20" ht="73.5" hidden="1" customHeight="1">
      <c r="B496" s="639"/>
      <c r="C496" s="641"/>
      <c r="D496" s="641"/>
      <c r="E496" s="641"/>
      <c r="F496" s="641"/>
      <c r="G496" s="641"/>
      <c r="H496" s="641"/>
      <c r="I496" s="641"/>
      <c r="J496" s="645" t="s">
        <v>83</v>
      </c>
      <c r="K496" s="646"/>
      <c r="L496" s="646"/>
      <c r="M496" s="647"/>
      <c r="N496" s="641"/>
      <c r="O496" s="641"/>
      <c r="P496" s="4" t="s">
        <v>13</v>
      </c>
      <c r="Q496" s="4" t="s">
        <v>82</v>
      </c>
      <c r="R496" s="641"/>
      <c r="S496" s="641"/>
      <c r="T496" s="641"/>
    </row>
    <row r="497" spans="2:20" ht="30" hidden="1" customHeight="1">
      <c r="B497" s="577">
        <v>1</v>
      </c>
      <c r="C497" s="574"/>
      <c r="D497" s="574"/>
      <c r="E497" s="574"/>
      <c r="F497" s="574"/>
      <c r="G497" s="580"/>
      <c r="H497" s="583"/>
      <c r="I497" s="586"/>
      <c r="J497" s="266"/>
      <c r="K497" s="126">
        <f>+$K$13</f>
        <v>721015</v>
      </c>
      <c r="L497" s="266"/>
      <c r="M497" s="126">
        <f>+$M$13</f>
        <v>0</v>
      </c>
      <c r="N497" s="589"/>
      <c r="O497" s="589"/>
      <c r="P497" s="592"/>
      <c r="Q497" s="595"/>
      <c r="R497" s="595"/>
      <c r="S497" s="598">
        <f>IF(COUNTIF(J497:M499,"CUMPLE")&gt;=1,(G497*I497),0)* (IF(N497="PRESENTÓ CERTIFICADO",1,0))* (IF(O497="ACORDE A ITEM 5.2.1 (T.R.)",1,0) )* ( IF(OR(Q497="SIN OBSERVACIÓN", Q497="REQUERIMIENTOS SUBSANADOS"),1,0)) *(IF(OR(R497="NINGUNO", R497="CUMPLEN CON LO SOLICITADO"),1,0))</f>
        <v>0</v>
      </c>
      <c r="T497" s="626"/>
    </row>
    <row r="498" spans="2:20" ht="30" hidden="1" customHeight="1">
      <c r="B498" s="578"/>
      <c r="C498" s="575"/>
      <c r="D498" s="575"/>
      <c r="E498" s="575"/>
      <c r="F498" s="575"/>
      <c r="G498" s="581"/>
      <c r="H498" s="584"/>
      <c r="I498" s="587"/>
      <c r="J498" s="266"/>
      <c r="K498" s="126">
        <f>+$K$14</f>
        <v>721511</v>
      </c>
      <c r="L498" s="266"/>
      <c r="M498" s="126">
        <f>+$M$14</f>
        <v>0</v>
      </c>
      <c r="N498" s="590"/>
      <c r="O498" s="590"/>
      <c r="P498" s="593"/>
      <c r="Q498" s="596"/>
      <c r="R498" s="596"/>
      <c r="S498" s="599"/>
      <c r="T498" s="627"/>
    </row>
    <row r="499" spans="2:20" ht="30" hidden="1" customHeight="1">
      <c r="B499" s="579"/>
      <c r="C499" s="576"/>
      <c r="D499" s="576"/>
      <c r="E499" s="576"/>
      <c r="F499" s="576"/>
      <c r="G499" s="582"/>
      <c r="H499" s="585"/>
      <c r="I499" s="588"/>
      <c r="J499" s="266"/>
      <c r="K499" s="126">
        <f>+$K$15</f>
        <v>811418</v>
      </c>
      <c r="L499" s="266"/>
      <c r="M499" s="126"/>
      <c r="N499" s="591"/>
      <c r="O499" s="591"/>
      <c r="P499" s="594"/>
      <c r="Q499" s="597"/>
      <c r="R499" s="597"/>
      <c r="S499" s="600"/>
      <c r="T499" s="627"/>
    </row>
    <row r="500" spans="2:20" ht="30" hidden="1" customHeight="1">
      <c r="B500" s="577">
        <v>2</v>
      </c>
      <c r="C500" s="609"/>
      <c r="D500" s="609"/>
      <c r="E500" s="609"/>
      <c r="F500" s="609"/>
      <c r="G500" s="614"/>
      <c r="H500" s="583"/>
      <c r="I500" s="586"/>
      <c r="J500" s="266"/>
      <c r="K500" s="126">
        <f>+$K$13</f>
        <v>721015</v>
      </c>
      <c r="L500" s="266"/>
      <c r="M500" s="126">
        <f>+$M$13</f>
        <v>0</v>
      </c>
      <c r="N500" s="589"/>
      <c r="O500" s="589"/>
      <c r="P500" s="620"/>
      <c r="Q500" s="595"/>
      <c r="R500" s="595"/>
      <c r="S500" s="598">
        <f>IF(COUNTIF(J500:M502,"CUMPLE")&gt;=1,(G500*I500),0)* (IF(N500="PRESENTÓ CERTIFICADO",1,0))* (IF(O500="ACORDE A ITEM 5.2.1 (T.R.)",1,0) )* ( IF(OR(Q500="SIN OBSERVACIÓN", Q500="REQUERIMIENTOS SUBSANADOS"),1,0)) *(IF(OR(R500="NINGUNO", R500="CUMPLEN CON LO SOLICITADO"),1,0))</f>
        <v>0</v>
      </c>
      <c r="T500" s="627"/>
    </row>
    <row r="501" spans="2:20" ht="30" hidden="1" customHeight="1">
      <c r="B501" s="578"/>
      <c r="C501" s="610"/>
      <c r="D501" s="610"/>
      <c r="E501" s="610"/>
      <c r="F501" s="610"/>
      <c r="G501" s="615"/>
      <c r="H501" s="584"/>
      <c r="I501" s="587"/>
      <c r="J501" s="266"/>
      <c r="K501" s="126">
        <f>+$K$14</f>
        <v>721511</v>
      </c>
      <c r="L501" s="266"/>
      <c r="M501" s="126">
        <f>+$M$14</f>
        <v>0</v>
      </c>
      <c r="N501" s="590"/>
      <c r="O501" s="590"/>
      <c r="P501" s="621"/>
      <c r="Q501" s="596"/>
      <c r="R501" s="596"/>
      <c r="S501" s="599"/>
      <c r="T501" s="627"/>
    </row>
    <row r="502" spans="2:20" ht="30" hidden="1" customHeight="1">
      <c r="B502" s="579"/>
      <c r="C502" s="611"/>
      <c r="D502" s="611"/>
      <c r="E502" s="611"/>
      <c r="F502" s="611"/>
      <c r="G502" s="616"/>
      <c r="H502" s="585"/>
      <c r="I502" s="588"/>
      <c r="J502" s="266"/>
      <c r="K502" s="126">
        <f>+$K$15</f>
        <v>811418</v>
      </c>
      <c r="L502" s="266"/>
      <c r="M502" s="126"/>
      <c r="N502" s="591"/>
      <c r="O502" s="591"/>
      <c r="P502" s="622"/>
      <c r="Q502" s="597"/>
      <c r="R502" s="597"/>
      <c r="S502" s="600"/>
      <c r="T502" s="627"/>
    </row>
    <row r="503" spans="2:20" ht="30" hidden="1" customHeight="1">
      <c r="B503" s="577">
        <v>3</v>
      </c>
      <c r="C503" s="574"/>
      <c r="D503" s="574"/>
      <c r="E503" s="574"/>
      <c r="F503" s="574"/>
      <c r="G503" s="580"/>
      <c r="H503" s="583"/>
      <c r="I503" s="586"/>
      <c r="J503" s="266"/>
      <c r="K503" s="126">
        <f>+$K$13</f>
        <v>721015</v>
      </c>
      <c r="L503" s="266"/>
      <c r="M503" s="126">
        <f>+$M$13</f>
        <v>0</v>
      </c>
      <c r="N503" s="589"/>
      <c r="O503" s="589"/>
      <c r="P503" s="620"/>
      <c r="Q503" s="595"/>
      <c r="R503" s="595"/>
      <c r="S503" s="598">
        <f>IF(COUNTIF(J503:M505,"CUMPLE")&gt;=1,(G503*I503),0)* (IF(N503="PRESENTÓ CERTIFICADO",1,0))* (IF(O503="ACORDE A ITEM 5.2.1 (T.R.)",1,0) )* ( IF(OR(Q503="SIN OBSERVACIÓN", Q503="REQUERIMIENTOS SUBSANADOS"),1,0)) *(IF(OR(R503="NINGUNO", R503="CUMPLEN CON LO SOLICITADO"),1,0))</f>
        <v>0</v>
      </c>
      <c r="T503" s="627"/>
    </row>
    <row r="504" spans="2:20" ht="30" hidden="1" customHeight="1">
      <c r="B504" s="578"/>
      <c r="C504" s="575"/>
      <c r="D504" s="575"/>
      <c r="E504" s="575"/>
      <c r="F504" s="575"/>
      <c r="G504" s="581"/>
      <c r="H504" s="584"/>
      <c r="I504" s="587"/>
      <c r="J504" s="266"/>
      <c r="K504" s="126">
        <f>+$K$14</f>
        <v>721511</v>
      </c>
      <c r="L504" s="266"/>
      <c r="M504" s="126">
        <f>+$M$14</f>
        <v>0</v>
      </c>
      <c r="N504" s="590"/>
      <c r="O504" s="590"/>
      <c r="P504" s="621"/>
      <c r="Q504" s="596"/>
      <c r="R504" s="596"/>
      <c r="S504" s="599"/>
      <c r="T504" s="627"/>
    </row>
    <row r="505" spans="2:20" ht="30" hidden="1" customHeight="1">
      <c r="B505" s="579"/>
      <c r="C505" s="576"/>
      <c r="D505" s="576"/>
      <c r="E505" s="576"/>
      <c r="F505" s="576"/>
      <c r="G505" s="582"/>
      <c r="H505" s="585"/>
      <c r="I505" s="588"/>
      <c r="J505" s="266"/>
      <c r="K505" s="126">
        <f>+$K$15</f>
        <v>811418</v>
      </c>
      <c r="L505" s="266"/>
      <c r="M505" s="126"/>
      <c r="N505" s="591"/>
      <c r="O505" s="591"/>
      <c r="P505" s="622"/>
      <c r="Q505" s="597"/>
      <c r="R505" s="597"/>
      <c r="S505" s="600"/>
      <c r="T505" s="627"/>
    </row>
    <row r="506" spans="2:20" ht="30" hidden="1" customHeight="1">
      <c r="B506" s="577">
        <v>4</v>
      </c>
      <c r="C506" s="609"/>
      <c r="D506" s="609"/>
      <c r="E506" s="609"/>
      <c r="F506" s="609"/>
      <c r="G506" s="614"/>
      <c r="H506" s="583"/>
      <c r="I506" s="617"/>
      <c r="J506" s="266"/>
      <c r="K506" s="126">
        <f>+$K$13</f>
        <v>721015</v>
      </c>
      <c r="L506" s="266"/>
      <c r="M506" s="126">
        <f>+$M$13</f>
        <v>0</v>
      </c>
      <c r="N506" s="589"/>
      <c r="O506" s="589"/>
      <c r="P506" s="620"/>
      <c r="Q506" s="595"/>
      <c r="R506" s="595"/>
      <c r="S506" s="598">
        <f>IF(COUNTIF(J506:M508,"CUMPLE")&gt;=1,(G506*I506),0)* (IF(N506="PRESENTÓ CERTIFICADO",1,0))* (IF(O506="ACORDE A ITEM 5.2.1 (T.R.)",1,0) )* ( IF(OR(Q506="SIN OBSERVACIÓN", Q506="REQUERIMIENTOS SUBSANADOS"),1,0)) *(IF(OR(R506="NINGUNO", R506="CUMPLEN CON LO SOLICITADO"),1,0))</f>
        <v>0</v>
      </c>
      <c r="T506" s="627"/>
    </row>
    <row r="507" spans="2:20" ht="30" hidden="1" customHeight="1">
      <c r="B507" s="578"/>
      <c r="C507" s="610"/>
      <c r="D507" s="610"/>
      <c r="E507" s="610"/>
      <c r="F507" s="610"/>
      <c r="G507" s="615"/>
      <c r="H507" s="584"/>
      <c r="I507" s="618"/>
      <c r="J507" s="266"/>
      <c r="K507" s="126">
        <f>+$K$14</f>
        <v>721511</v>
      </c>
      <c r="L507" s="266"/>
      <c r="M507" s="126">
        <f>+$M$14</f>
        <v>0</v>
      </c>
      <c r="N507" s="590"/>
      <c r="O507" s="590"/>
      <c r="P507" s="621"/>
      <c r="Q507" s="596"/>
      <c r="R507" s="596"/>
      <c r="S507" s="599"/>
      <c r="T507" s="627"/>
    </row>
    <row r="508" spans="2:20" ht="30" hidden="1" customHeight="1">
      <c r="B508" s="579"/>
      <c r="C508" s="611"/>
      <c r="D508" s="611"/>
      <c r="E508" s="611"/>
      <c r="F508" s="611"/>
      <c r="G508" s="616"/>
      <c r="H508" s="585"/>
      <c r="I508" s="619"/>
      <c r="J508" s="266"/>
      <c r="K508" s="126">
        <f>+$K$15</f>
        <v>811418</v>
      </c>
      <c r="L508" s="266"/>
      <c r="M508" s="126"/>
      <c r="N508" s="591"/>
      <c r="O508" s="591"/>
      <c r="P508" s="622"/>
      <c r="Q508" s="597"/>
      <c r="R508" s="597"/>
      <c r="S508" s="600"/>
      <c r="T508" s="627"/>
    </row>
    <row r="509" spans="2:20" ht="30" hidden="1" customHeight="1">
      <c r="B509" s="577">
        <v>5</v>
      </c>
      <c r="C509" s="574"/>
      <c r="D509" s="574"/>
      <c r="E509" s="574"/>
      <c r="F509" s="574"/>
      <c r="G509" s="580"/>
      <c r="H509" s="583"/>
      <c r="I509" s="586"/>
      <c r="J509" s="266"/>
      <c r="K509" s="126">
        <f>+$K$13</f>
        <v>721015</v>
      </c>
      <c r="L509" s="266"/>
      <c r="M509" s="126">
        <f>+$M$13</f>
        <v>0</v>
      </c>
      <c r="N509" s="589"/>
      <c r="O509" s="589"/>
      <c r="P509" s="592"/>
      <c r="Q509" s="595"/>
      <c r="R509" s="595"/>
      <c r="S509" s="598">
        <f>IF(COUNTIF(J509:M511,"CUMPLE")&gt;=1,(G509*I509),0)* (IF(N509="PRESENTÓ CERTIFICADO",1,0))* (IF(O509="ACORDE A ITEM 5.2.1 (T.R.)",1,0) )* ( IF(OR(Q509="SIN OBSERVACIÓN", Q509="REQUERIMIENTOS SUBSANADOS"),1,0)) *(IF(OR(R509="NINGUNO", R509="CUMPLEN CON LO SOLICITADO"),1,0))</f>
        <v>0</v>
      </c>
      <c r="T509" s="627"/>
    </row>
    <row r="510" spans="2:20" ht="30" hidden="1" customHeight="1">
      <c r="B510" s="578"/>
      <c r="C510" s="575"/>
      <c r="D510" s="575"/>
      <c r="E510" s="575"/>
      <c r="F510" s="575"/>
      <c r="G510" s="581"/>
      <c r="H510" s="584"/>
      <c r="I510" s="587"/>
      <c r="J510" s="266"/>
      <c r="K510" s="126">
        <f>+$K$14</f>
        <v>721511</v>
      </c>
      <c r="L510" s="266"/>
      <c r="M510" s="126">
        <f>+$M$14</f>
        <v>0</v>
      </c>
      <c r="N510" s="590"/>
      <c r="O510" s="590"/>
      <c r="P510" s="593"/>
      <c r="Q510" s="596"/>
      <c r="R510" s="596"/>
      <c r="S510" s="599"/>
      <c r="T510" s="627"/>
    </row>
    <row r="511" spans="2:20" ht="30" hidden="1" customHeight="1">
      <c r="B511" s="579"/>
      <c r="C511" s="576"/>
      <c r="D511" s="576"/>
      <c r="E511" s="576"/>
      <c r="F511" s="576"/>
      <c r="G511" s="582"/>
      <c r="H511" s="585"/>
      <c r="I511" s="588"/>
      <c r="J511" s="266"/>
      <c r="K511" s="126">
        <f>+$K$15</f>
        <v>811418</v>
      </c>
      <c r="L511" s="266"/>
      <c r="M511" s="126"/>
      <c r="N511" s="591"/>
      <c r="O511" s="591"/>
      <c r="P511" s="594"/>
      <c r="Q511" s="597"/>
      <c r="R511" s="597"/>
      <c r="S511" s="600"/>
      <c r="T511" s="628"/>
    </row>
    <row r="512" spans="2:20" ht="30" hidden="1" customHeight="1">
      <c r="B512" s="601" t="str">
        <f>IF(S513=" "," ",IF(S513&gt;=$H$6,"CUMPLE CON LA EXPERIENCIA REQUERIDA","NO CUMPLE CON LA EXPERIENCIA REQUERIDA"))</f>
        <v>NO CUMPLE CON LA EXPERIENCIA REQUERIDA</v>
      </c>
      <c r="C512" s="602"/>
      <c r="D512" s="602"/>
      <c r="E512" s="602"/>
      <c r="F512" s="602"/>
      <c r="G512" s="602"/>
      <c r="H512" s="602"/>
      <c r="I512" s="602"/>
      <c r="J512" s="602"/>
      <c r="K512" s="602"/>
      <c r="L512" s="602"/>
      <c r="M512" s="602"/>
      <c r="N512" s="602"/>
      <c r="O512" s="603"/>
      <c r="P512" s="607" t="s">
        <v>22</v>
      </c>
      <c r="Q512" s="608"/>
      <c r="R512" s="356"/>
      <c r="S512" s="7">
        <f>IF(T497="SI",SUM(S497:S511),0)</f>
        <v>0</v>
      </c>
      <c r="T512" s="612" t="str">
        <f>IF(S513=" "," ",IF(S513&gt;=$H$6,"CUMPLE","NO CUMPLE"))</f>
        <v>NO CUMPLE</v>
      </c>
    </row>
    <row r="513" spans="2:20" ht="30" hidden="1" customHeight="1">
      <c r="B513" s="604"/>
      <c r="C513" s="605"/>
      <c r="D513" s="605"/>
      <c r="E513" s="605"/>
      <c r="F513" s="605"/>
      <c r="G513" s="605"/>
      <c r="H513" s="605"/>
      <c r="I513" s="605"/>
      <c r="J513" s="605"/>
      <c r="K513" s="605"/>
      <c r="L513" s="605"/>
      <c r="M513" s="605"/>
      <c r="N513" s="605"/>
      <c r="O513" s="606"/>
      <c r="P513" s="607" t="s">
        <v>24</v>
      </c>
      <c r="Q513" s="608"/>
      <c r="R513" s="356"/>
      <c r="S513" s="71">
        <f>IFERROR((S512/$P$6)," ")</f>
        <v>0</v>
      </c>
      <c r="T513" s="613"/>
    </row>
    <row r="514" spans="2:20" ht="30" hidden="1" customHeight="1"/>
    <row r="515" spans="2:20" ht="30" hidden="1" customHeight="1"/>
    <row r="516" spans="2:20" ht="30" hidden="1" customHeight="1">
      <c r="B516" s="92">
        <v>24</v>
      </c>
      <c r="C516" s="629" t="s">
        <v>76</v>
      </c>
      <c r="D516" s="630"/>
      <c r="E516" s="631"/>
      <c r="F516" s="632" t="str">
        <f>IFERROR(VLOOKUP(B516,LISTA_OFERENTES,2,FALSE)," ")</f>
        <v>O24</v>
      </c>
      <c r="G516" s="633"/>
      <c r="H516" s="633"/>
      <c r="I516" s="633"/>
      <c r="J516" s="633"/>
      <c r="K516" s="633"/>
      <c r="L516" s="633"/>
      <c r="M516" s="633"/>
      <c r="N516" s="633"/>
      <c r="O516" s="634"/>
      <c r="P516" s="635" t="s">
        <v>98</v>
      </c>
      <c r="Q516" s="636"/>
      <c r="R516" s="637"/>
      <c r="S516" s="2">
        <f>5-(INT(COUNTBLANK(C519:C533))-10)</f>
        <v>0</v>
      </c>
      <c r="T516" s="3"/>
    </row>
    <row r="517" spans="2:20" ht="57" hidden="1" customHeight="1">
      <c r="B517" s="638" t="s">
        <v>45</v>
      </c>
      <c r="C517" s="640" t="s">
        <v>15</v>
      </c>
      <c r="D517" s="640" t="s">
        <v>16</v>
      </c>
      <c r="E517" s="640" t="s">
        <v>17</v>
      </c>
      <c r="F517" s="640" t="s">
        <v>18</v>
      </c>
      <c r="G517" s="640" t="s">
        <v>19</v>
      </c>
      <c r="H517" s="640" t="s">
        <v>20</v>
      </c>
      <c r="I517" s="640" t="s">
        <v>21</v>
      </c>
      <c r="J517" s="642" t="s">
        <v>52</v>
      </c>
      <c r="K517" s="643"/>
      <c r="L517" s="643"/>
      <c r="M517" s="644"/>
      <c r="N517" s="640" t="s">
        <v>77</v>
      </c>
      <c r="O517" s="640" t="s">
        <v>78</v>
      </c>
      <c r="P517" s="5" t="s">
        <v>79</v>
      </c>
      <c r="Q517" s="5"/>
      <c r="R517" s="640" t="s">
        <v>80</v>
      </c>
      <c r="S517" s="640" t="s">
        <v>81</v>
      </c>
      <c r="T517" s="640" t="str">
        <f>T209</f>
        <v>CUMPLE CON EL REQUIMIENTO DE LA UNSPSC 721015-721511-811418.</v>
      </c>
    </row>
    <row r="518" spans="2:20" ht="61.5" hidden="1" customHeight="1">
      <c r="B518" s="639"/>
      <c r="C518" s="641"/>
      <c r="D518" s="641"/>
      <c r="E518" s="641"/>
      <c r="F518" s="641"/>
      <c r="G518" s="641"/>
      <c r="H518" s="641"/>
      <c r="I518" s="641"/>
      <c r="J518" s="645" t="s">
        <v>83</v>
      </c>
      <c r="K518" s="646"/>
      <c r="L518" s="646"/>
      <c r="M518" s="647"/>
      <c r="N518" s="641"/>
      <c r="O518" s="641"/>
      <c r="P518" s="4" t="s">
        <v>13</v>
      </c>
      <c r="Q518" s="4" t="s">
        <v>82</v>
      </c>
      <c r="R518" s="641"/>
      <c r="S518" s="641"/>
      <c r="T518" s="641"/>
    </row>
    <row r="519" spans="2:20" ht="30" hidden="1" customHeight="1">
      <c r="B519" s="577">
        <v>1</v>
      </c>
      <c r="C519" s="574"/>
      <c r="D519" s="574"/>
      <c r="E519" s="574"/>
      <c r="F519" s="574"/>
      <c r="G519" s="580"/>
      <c r="H519" s="583"/>
      <c r="I519" s="586"/>
      <c r="J519" s="266"/>
      <c r="K519" s="126">
        <f>+$K$13</f>
        <v>721015</v>
      </c>
      <c r="L519" s="266"/>
      <c r="M519" s="126">
        <f>+$M$13</f>
        <v>0</v>
      </c>
      <c r="N519" s="589"/>
      <c r="O519" s="589"/>
      <c r="P519" s="592"/>
      <c r="Q519" s="595"/>
      <c r="R519" s="595"/>
      <c r="S519" s="598">
        <f>IF(COUNTIF(J519:M521,"CUMPLE")&gt;=1,(G519*I519),0)* (IF(N519="PRESENTÓ CERTIFICADO",1,0))* (IF(O519="ACORDE A ITEM 5.2.1 (T.R.)",1,0) )* ( IF(OR(Q519="SIN OBSERVACIÓN", Q519="REQUERIMIENTOS SUBSANADOS"),1,0)) *(IF(OR(R519="NINGUNO", R519="CUMPLEN CON LO SOLICITADO"),1,0))</f>
        <v>0</v>
      </c>
      <c r="T519" s="626"/>
    </row>
    <row r="520" spans="2:20" ht="30" hidden="1" customHeight="1">
      <c r="B520" s="578"/>
      <c r="C520" s="575"/>
      <c r="D520" s="575"/>
      <c r="E520" s="575"/>
      <c r="F520" s="575"/>
      <c r="G520" s="581"/>
      <c r="H520" s="584"/>
      <c r="I520" s="587"/>
      <c r="J520" s="266"/>
      <c r="K520" s="126">
        <f>+$K$14</f>
        <v>721511</v>
      </c>
      <c r="L520" s="266"/>
      <c r="M520" s="126">
        <f>+$M$14</f>
        <v>0</v>
      </c>
      <c r="N520" s="590"/>
      <c r="O520" s="590"/>
      <c r="P520" s="593"/>
      <c r="Q520" s="596"/>
      <c r="R520" s="596"/>
      <c r="S520" s="599"/>
      <c r="T520" s="627"/>
    </row>
    <row r="521" spans="2:20" ht="30" hidden="1" customHeight="1">
      <c r="B521" s="579"/>
      <c r="C521" s="576"/>
      <c r="D521" s="576"/>
      <c r="E521" s="576"/>
      <c r="F521" s="576"/>
      <c r="G521" s="582"/>
      <c r="H521" s="585"/>
      <c r="I521" s="588"/>
      <c r="J521" s="266"/>
      <c r="K521" s="126">
        <f>+$K$15</f>
        <v>811418</v>
      </c>
      <c r="L521" s="266"/>
      <c r="M521" s="126"/>
      <c r="N521" s="591"/>
      <c r="O521" s="591"/>
      <c r="P521" s="594"/>
      <c r="Q521" s="597"/>
      <c r="R521" s="597"/>
      <c r="S521" s="600"/>
      <c r="T521" s="627"/>
    </row>
    <row r="522" spans="2:20" ht="30" hidden="1" customHeight="1">
      <c r="B522" s="577">
        <v>2</v>
      </c>
      <c r="C522" s="609"/>
      <c r="D522" s="609"/>
      <c r="E522" s="609"/>
      <c r="F522" s="609"/>
      <c r="G522" s="614"/>
      <c r="H522" s="583"/>
      <c r="I522" s="617"/>
      <c r="J522" s="266"/>
      <c r="K522" s="126">
        <f>+$K$13</f>
        <v>721015</v>
      </c>
      <c r="L522" s="266"/>
      <c r="M522" s="126">
        <f>+$M$13</f>
        <v>0</v>
      </c>
      <c r="N522" s="589"/>
      <c r="O522" s="589"/>
      <c r="P522" s="620"/>
      <c r="Q522" s="595"/>
      <c r="R522" s="595"/>
      <c r="S522" s="598">
        <f>IF(COUNTIF(J522:M524,"CUMPLE")&gt;=1,(G522*I522),0)* (IF(N522="PRESENTÓ CERTIFICADO",1,0))* (IF(O522="ACORDE A ITEM 5.2.1 (T.R.)",1,0) )* ( IF(OR(Q522="SIN OBSERVACIÓN", Q522="REQUERIMIENTOS SUBSANADOS"),1,0)) *(IF(OR(R522="NINGUNO", R522="CUMPLEN CON LO SOLICITADO"),1,0))</f>
        <v>0</v>
      </c>
      <c r="T522" s="627"/>
    </row>
    <row r="523" spans="2:20" ht="30" hidden="1" customHeight="1">
      <c r="B523" s="578"/>
      <c r="C523" s="610"/>
      <c r="D523" s="610"/>
      <c r="E523" s="610"/>
      <c r="F523" s="610"/>
      <c r="G523" s="615"/>
      <c r="H523" s="584"/>
      <c r="I523" s="618"/>
      <c r="J523" s="266"/>
      <c r="K523" s="126">
        <f>+$K$14</f>
        <v>721511</v>
      </c>
      <c r="L523" s="266"/>
      <c r="M523" s="126">
        <f>+$M$14</f>
        <v>0</v>
      </c>
      <c r="N523" s="590"/>
      <c r="O523" s="590"/>
      <c r="P523" s="621"/>
      <c r="Q523" s="596"/>
      <c r="R523" s="596"/>
      <c r="S523" s="599"/>
      <c r="T523" s="627"/>
    </row>
    <row r="524" spans="2:20" ht="30" hidden="1" customHeight="1">
      <c r="B524" s="579"/>
      <c r="C524" s="611"/>
      <c r="D524" s="611"/>
      <c r="E524" s="611"/>
      <c r="F524" s="611"/>
      <c r="G524" s="616"/>
      <c r="H524" s="585"/>
      <c r="I524" s="619"/>
      <c r="J524" s="266"/>
      <c r="K524" s="126">
        <f>+$K$15</f>
        <v>811418</v>
      </c>
      <c r="L524" s="266"/>
      <c r="M524" s="126"/>
      <c r="N524" s="591"/>
      <c r="O524" s="591"/>
      <c r="P524" s="622"/>
      <c r="Q524" s="597"/>
      <c r="R524" s="597"/>
      <c r="S524" s="600"/>
      <c r="T524" s="627"/>
    </row>
    <row r="525" spans="2:20" ht="30" hidden="1" customHeight="1">
      <c r="B525" s="577">
        <v>3</v>
      </c>
      <c r="C525" s="574"/>
      <c r="D525" s="574"/>
      <c r="E525" s="574"/>
      <c r="F525" s="574"/>
      <c r="G525" s="580"/>
      <c r="H525" s="583"/>
      <c r="I525" s="586"/>
      <c r="J525" s="266"/>
      <c r="K525" s="126">
        <f>+$K$13</f>
        <v>721015</v>
      </c>
      <c r="L525" s="266"/>
      <c r="M525" s="126">
        <f>+$M$13</f>
        <v>0</v>
      </c>
      <c r="N525" s="589"/>
      <c r="O525" s="589"/>
      <c r="P525" s="592"/>
      <c r="Q525" s="595"/>
      <c r="R525" s="595"/>
      <c r="S525" s="598">
        <f>IF(COUNTIF(J525:M527,"CUMPLE")&gt;=1,(G525*I525),0)* (IF(N525="PRESENTÓ CERTIFICADO",1,0))* (IF(O525="ACORDE A ITEM 5.2.1 (T.R.)",1,0) )* ( IF(OR(Q525="SIN OBSERVACIÓN", Q525="REQUERIMIENTOS SUBSANADOS"),1,0)) *(IF(OR(R525="NINGUNO", R525="CUMPLEN CON LO SOLICITADO"),1,0))</f>
        <v>0</v>
      </c>
      <c r="T525" s="627"/>
    </row>
    <row r="526" spans="2:20" ht="30" hidden="1" customHeight="1">
      <c r="B526" s="578"/>
      <c r="C526" s="575"/>
      <c r="D526" s="575"/>
      <c r="E526" s="575"/>
      <c r="F526" s="575"/>
      <c r="G526" s="581"/>
      <c r="H526" s="584"/>
      <c r="I526" s="587"/>
      <c r="J526" s="266"/>
      <c r="K526" s="126">
        <f>+$K$14</f>
        <v>721511</v>
      </c>
      <c r="L526" s="266"/>
      <c r="M526" s="126">
        <f>+$M$14</f>
        <v>0</v>
      </c>
      <c r="N526" s="590"/>
      <c r="O526" s="590"/>
      <c r="P526" s="593"/>
      <c r="Q526" s="596"/>
      <c r="R526" s="596"/>
      <c r="S526" s="599"/>
      <c r="T526" s="627"/>
    </row>
    <row r="527" spans="2:20" ht="30" hidden="1" customHeight="1">
      <c r="B527" s="579"/>
      <c r="C527" s="576"/>
      <c r="D527" s="576"/>
      <c r="E527" s="576"/>
      <c r="F527" s="576"/>
      <c r="G527" s="582"/>
      <c r="H527" s="585"/>
      <c r="I527" s="588"/>
      <c r="J527" s="266"/>
      <c r="K527" s="126">
        <f>+$K$15</f>
        <v>811418</v>
      </c>
      <c r="L527" s="266"/>
      <c r="M527" s="126"/>
      <c r="N527" s="591"/>
      <c r="O527" s="591"/>
      <c r="P527" s="594"/>
      <c r="Q527" s="597"/>
      <c r="R527" s="597"/>
      <c r="S527" s="600"/>
      <c r="T527" s="627"/>
    </row>
    <row r="528" spans="2:20" ht="30" hidden="1" customHeight="1">
      <c r="B528" s="577">
        <v>4</v>
      </c>
      <c r="C528" s="609"/>
      <c r="D528" s="609"/>
      <c r="E528" s="609"/>
      <c r="F528" s="609"/>
      <c r="G528" s="614"/>
      <c r="H528" s="583"/>
      <c r="I528" s="617"/>
      <c r="J528" s="266"/>
      <c r="K528" s="126">
        <f>+$K$13</f>
        <v>721015</v>
      </c>
      <c r="L528" s="266"/>
      <c r="M528" s="126">
        <f>+$M$13</f>
        <v>0</v>
      </c>
      <c r="N528" s="589"/>
      <c r="O528" s="589"/>
      <c r="P528" s="620"/>
      <c r="Q528" s="623"/>
      <c r="R528" s="623"/>
      <c r="S528" s="598">
        <f>IF(COUNTIF(J528:M530,"CUMPLE")&gt;=1,(G528*I528),0)* (IF(N528="PRESENTÓ CERTIFICADO",1,0))* (IF(O528="ACORDE A ITEM 5.2.1 (T.R.)",1,0) )* ( IF(OR(Q528="SIN OBSERVACIÓN", Q528="REQUERIMIENTOS SUBSANADOS"),1,0)) *(IF(OR(R528="NINGUNO", R528="CUMPLEN CON LO SOLICITADO"),1,0))</f>
        <v>0</v>
      </c>
      <c r="T528" s="627"/>
    </row>
    <row r="529" spans="2:20" ht="30" hidden="1" customHeight="1">
      <c r="B529" s="578"/>
      <c r="C529" s="610"/>
      <c r="D529" s="610"/>
      <c r="E529" s="610"/>
      <c r="F529" s="610"/>
      <c r="G529" s="615"/>
      <c r="H529" s="584"/>
      <c r="I529" s="618"/>
      <c r="J529" s="266"/>
      <c r="K529" s="126">
        <f>+$K$14</f>
        <v>721511</v>
      </c>
      <c r="L529" s="266"/>
      <c r="M529" s="126">
        <f>+$M$14</f>
        <v>0</v>
      </c>
      <c r="N529" s="590"/>
      <c r="O529" s="590"/>
      <c r="P529" s="621"/>
      <c r="Q529" s="624"/>
      <c r="R529" s="624"/>
      <c r="S529" s="599"/>
      <c r="T529" s="627"/>
    </row>
    <row r="530" spans="2:20" ht="30" hidden="1" customHeight="1">
      <c r="B530" s="579"/>
      <c r="C530" s="611"/>
      <c r="D530" s="611"/>
      <c r="E530" s="611"/>
      <c r="F530" s="611"/>
      <c r="G530" s="616"/>
      <c r="H530" s="585"/>
      <c r="I530" s="619"/>
      <c r="J530" s="266"/>
      <c r="K530" s="126">
        <f>+$K$15</f>
        <v>811418</v>
      </c>
      <c r="L530" s="266"/>
      <c r="M530" s="126"/>
      <c r="N530" s="591"/>
      <c r="O530" s="591"/>
      <c r="P530" s="622"/>
      <c r="Q530" s="625"/>
      <c r="R530" s="625"/>
      <c r="S530" s="600"/>
      <c r="T530" s="627"/>
    </row>
    <row r="531" spans="2:20" ht="30" hidden="1" customHeight="1">
      <c r="B531" s="577">
        <v>5</v>
      </c>
      <c r="C531" s="574"/>
      <c r="D531" s="574"/>
      <c r="E531" s="574"/>
      <c r="F531" s="574"/>
      <c r="G531" s="580"/>
      <c r="H531" s="583"/>
      <c r="I531" s="586"/>
      <c r="J531" s="266"/>
      <c r="K531" s="126">
        <f>+$K$13</f>
        <v>721015</v>
      </c>
      <c r="L531" s="266"/>
      <c r="M531" s="126">
        <f>+$M$13</f>
        <v>0</v>
      </c>
      <c r="N531" s="589"/>
      <c r="O531" s="589"/>
      <c r="P531" s="592"/>
      <c r="Q531" s="595"/>
      <c r="R531" s="595"/>
      <c r="S531" s="598">
        <f>IF(COUNTIF(J531:M533,"CUMPLE")&gt;=1,(G531*I531),0)* (IF(N531="PRESENTÓ CERTIFICADO",1,0))* (IF(O531="ACORDE A ITEM 5.2.1 (T.R.)",1,0) )* ( IF(OR(Q531="SIN OBSERVACIÓN", Q531="REQUERIMIENTOS SUBSANADOS"),1,0)) *(IF(OR(R531="NINGUNO", R531="CUMPLEN CON LO SOLICITADO"),1,0))</f>
        <v>0</v>
      </c>
      <c r="T531" s="627"/>
    </row>
    <row r="532" spans="2:20" ht="30" hidden="1" customHeight="1">
      <c r="B532" s="578"/>
      <c r="C532" s="575"/>
      <c r="D532" s="575"/>
      <c r="E532" s="575"/>
      <c r="F532" s="575"/>
      <c r="G532" s="581"/>
      <c r="H532" s="584"/>
      <c r="I532" s="587"/>
      <c r="J532" s="266"/>
      <c r="K532" s="126">
        <f>+$K$14</f>
        <v>721511</v>
      </c>
      <c r="L532" s="266"/>
      <c r="M532" s="126">
        <f>+$M$14</f>
        <v>0</v>
      </c>
      <c r="N532" s="590"/>
      <c r="O532" s="590"/>
      <c r="P532" s="593"/>
      <c r="Q532" s="596"/>
      <c r="R532" s="596"/>
      <c r="S532" s="599"/>
      <c r="T532" s="627"/>
    </row>
    <row r="533" spans="2:20" ht="30" hidden="1" customHeight="1">
      <c r="B533" s="579"/>
      <c r="C533" s="576"/>
      <c r="D533" s="576"/>
      <c r="E533" s="576"/>
      <c r="F533" s="576"/>
      <c r="G533" s="582"/>
      <c r="H533" s="585"/>
      <c r="I533" s="588"/>
      <c r="J533" s="266"/>
      <c r="K533" s="126">
        <f>+$K$15</f>
        <v>811418</v>
      </c>
      <c r="L533" s="266"/>
      <c r="M533" s="126"/>
      <c r="N533" s="591"/>
      <c r="O533" s="591"/>
      <c r="P533" s="594"/>
      <c r="Q533" s="597"/>
      <c r="R533" s="597"/>
      <c r="S533" s="600"/>
      <c r="T533" s="628"/>
    </row>
    <row r="534" spans="2:20" ht="30" hidden="1" customHeight="1">
      <c r="B534" s="601" t="str">
        <f>IF(S535=" "," ",IF(S535&gt;=$H$6,"CUMPLE CON LA EXPERIENCIA REQUERIDA","NO CUMPLE CON LA EXPERIENCIA REQUERIDA"))</f>
        <v>NO CUMPLE CON LA EXPERIENCIA REQUERIDA</v>
      </c>
      <c r="C534" s="602"/>
      <c r="D534" s="602"/>
      <c r="E534" s="602"/>
      <c r="F534" s="602"/>
      <c r="G534" s="602"/>
      <c r="H534" s="602"/>
      <c r="I534" s="602"/>
      <c r="J534" s="602"/>
      <c r="K534" s="602"/>
      <c r="L534" s="602"/>
      <c r="M534" s="602"/>
      <c r="N534" s="602"/>
      <c r="O534" s="603"/>
      <c r="P534" s="607" t="s">
        <v>22</v>
      </c>
      <c r="Q534" s="608"/>
      <c r="R534" s="356"/>
      <c r="S534" s="7">
        <f>IF(T519="SI",SUM(S519:S533),0)</f>
        <v>0</v>
      </c>
      <c r="T534" s="612" t="str">
        <f>IF(S535=" "," ",IF(S535&gt;=$H$6,"CUMPLE","NO CUMPLE"))</f>
        <v>NO CUMPLE</v>
      </c>
    </row>
    <row r="535" spans="2:20" ht="30" hidden="1" customHeight="1">
      <c r="B535" s="604"/>
      <c r="C535" s="605"/>
      <c r="D535" s="605"/>
      <c r="E535" s="605"/>
      <c r="F535" s="605"/>
      <c r="G535" s="605"/>
      <c r="H535" s="605"/>
      <c r="I535" s="605"/>
      <c r="J535" s="605"/>
      <c r="K535" s="605"/>
      <c r="L535" s="605"/>
      <c r="M535" s="605"/>
      <c r="N535" s="605"/>
      <c r="O535" s="606"/>
      <c r="P535" s="607" t="s">
        <v>24</v>
      </c>
      <c r="Q535" s="608"/>
      <c r="R535" s="356"/>
      <c r="S535" s="71">
        <f>IFERROR((S534/$P$6)," ")</f>
        <v>0</v>
      </c>
      <c r="T535" s="613"/>
    </row>
    <row r="536" spans="2:20" ht="30" hidden="1" customHeight="1"/>
    <row r="537" spans="2:20" ht="30" hidden="1" customHeight="1"/>
    <row r="538" spans="2:20" ht="30" hidden="1" customHeight="1">
      <c r="B538" s="92">
        <v>25</v>
      </c>
      <c r="C538" s="629" t="s">
        <v>76</v>
      </c>
      <c r="D538" s="630"/>
      <c r="E538" s="631"/>
      <c r="F538" s="632" t="str">
        <f>IFERROR(VLOOKUP(B538,LISTA_OFERENTES,2,FALSE)," ")</f>
        <v>O25</v>
      </c>
      <c r="G538" s="633"/>
      <c r="H538" s="633"/>
      <c r="I538" s="633"/>
      <c r="J538" s="633"/>
      <c r="K538" s="633"/>
      <c r="L538" s="633"/>
      <c r="M538" s="633"/>
      <c r="N538" s="633"/>
      <c r="O538" s="634"/>
      <c r="P538" s="635" t="s">
        <v>98</v>
      </c>
      <c r="Q538" s="636"/>
      <c r="R538" s="637"/>
      <c r="S538" s="2">
        <f>5-(INT(COUNTBLANK(C541:C555))-10)</f>
        <v>0</v>
      </c>
      <c r="T538" s="3"/>
    </row>
    <row r="539" spans="2:20" ht="48" hidden="1" customHeight="1">
      <c r="B539" s="638" t="s">
        <v>45</v>
      </c>
      <c r="C539" s="640" t="s">
        <v>15</v>
      </c>
      <c r="D539" s="640" t="s">
        <v>16</v>
      </c>
      <c r="E539" s="640" t="s">
        <v>17</v>
      </c>
      <c r="F539" s="640" t="s">
        <v>18</v>
      </c>
      <c r="G539" s="640" t="s">
        <v>19</v>
      </c>
      <c r="H539" s="640" t="s">
        <v>20</v>
      </c>
      <c r="I539" s="640" t="s">
        <v>21</v>
      </c>
      <c r="J539" s="642" t="s">
        <v>52</v>
      </c>
      <c r="K539" s="643"/>
      <c r="L539" s="643"/>
      <c r="M539" s="644"/>
      <c r="N539" s="640" t="s">
        <v>77</v>
      </c>
      <c r="O539" s="640" t="s">
        <v>78</v>
      </c>
      <c r="P539" s="5" t="s">
        <v>79</v>
      </c>
      <c r="Q539" s="5"/>
      <c r="R539" s="640" t="s">
        <v>80</v>
      </c>
      <c r="S539" s="640" t="s">
        <v>81</v>
      </c>
      <c r="T539" s="640" t="str">
        <f>T231</f>
        <v>CUMPLE CON EL REQUIMIENTO DE LA UNSPSC 721015-721511-811418.</v>
      </c>
    </row>
    <row r="540" spans="2:20" ht="76.5" hidden="1" customHeight="1">
      <c r="B540" s="639"/>
      <c r="C540" s="641"/>
      <c r="D540" s="641"/>
      <c r="E540" s="641"/>
      <c r="F540" s="641"/>
      <c r="G540" s="641"/>
      <c r="H540" s="641"/>
      <c r="I540" s="641"/>
      <c r="J540" s="645" t="s">
        <v>83</v>
      </c>
      <c r="K540" s="646"/>
      <c r="L540" s="646"/>
      <c r="M540" s="647"/>
      <c r="N540" s="641"/>
      <c r="O540" s="641"/>
      <c r="P540" s="4" t="s">
        <v>13</v>
      </c>
      <c r="Q540" s="4" t="s">
        <v>82</v>
      </c>
      <c r="R540" s="641"/>
      <c r="S540" s="641"/>
      <c r="T540" s="641"/>
    </row>
    <row r="541" spans="2:20" ht="30" hidden="1" customHeight="1">
      <c r="B541" s="577">
        <v>1</v>
      </c>
      <c r="C541" s="574"/>
      <c r="D541" s="574"/>
      <c r="E541" s="574"/>
      <c r="F541" s="574"/>
      <c r="G541" s="580"/>
      <c r="H541" s="583"/>
      <c r="I541" s="586"/>
      <c r="J541" s="266"/>
      <c r="K541" s="126">
        <f>+$K$13</f>
        <v>721015</v>
      </c>
      <c r="L541" s="266"/>
      <c r="M541" s="126">
        <f>+$M$13</f>
        <v>0</v>
      </c>
      <c r="N541" s="589"/>
      <c r="O541" s="589"/>
      <c r="P541" s="592"/>
      <c r="Q541" s="595"/>
      <c r="R541" s="595"/>
      <c r="S541" s="598">
        <f>IF(COUNTIF(J541:M543,"CUMPLE")&gt;=1,(G541*I541),0)* (IF(N541="PRESENTÓ CERTIFICADO",1,0))* (IF(O541="ACORDE A ITEM 5.2.1 (T.R.)",1,0) )* ( IF(OR(Q541="SIN OBSERVACIÓN", Q541="REQUERIMIENTOS SUBSANADOS"),1,0)) *(IF(OR(R541="NINGUNO", R541="CUMPLEN CON LO SOLICITADO"),1,0))</f>
        <v>0</v>
      </c>
      <c r="T541" s="626"/>
    </row>
    <row r="542" spans="2:20" ht="30" hidden="1" customHeight="1">
      <c r="B542" s="578"/>
      <c r="C542" s="575"/>
      <c r="D542" s="575"/>
      <c r="E542" s="575"/>
      <c r="F542" s="575"/>
      <c r="G542" s="581"/>
      <c r="H542" s="584"/>
      <c r="I542" s="587"/>
      <c r="J542" s="266"/>
      <c r="K542" s="126">
        <f>+$K$14</f>
        <v>721511</v>
      </c>
      <c r="L542" s="266"/>
      <c r="M542" s="126">
        <f>+$M$14</f>
        <v>0</v>
      </c>
      <c r="N542" s="590"/>
      <c r="O542" s="590"/>
      <c r="P542" s="593"/>
      <c r="Q542" s="596"/>
      <c r="R542" s="596"/>
      <c r="S542" s="599"/>
      <c r="T542" s="627"/>
    </row>
    <row r="543" spans="2:20" ht="30" hidden="1" customHeight="1">
      <c r="B543" s="579"/>
      <c r="C543" s="576"/>
      <c r="D543" s="576"/>
      <c r="E543" s="576"/>
      <c r="F543" s="576"/>
      <c r="G543" s="582"/>
      <c r="H543" s="585"/>
      <c r="I543" s="588"/>
      <c r="J543" s="266"/>
      <c r="K543" s="126">
        <f>+$K$15</f>
        <v>811418</v>
      </c>
      <c r="L543" s="266"/>
      <c r="M543" s="126"/>
      <c r="N543" s="591"/>
      <c r="O543" s="591"/>
      <c r="P543" s="594"/>
      <c r="Q543" s="597"/>
      <c r="R543" s="597"/>
      <c r="S543" s="600"/>
      <c r="T543" s="627"/>
    </row>
    <row r="544" spans="2:20" ht="30" hidden="1" customHeight="1">
      <c r="B544" s="577">
        <v>2</v>
      </c>
      <c r="C544" s="609"/>
      <c r="D544" s="609"/>
      <c r="E544" s="609"/>
      <c r="F544" s="609"/>
      <c r="G544" s="614"/>
      <c r="H544" s="583"/>
      <c r="I544" s="586"/>
      <c r="J544" s="266"/>
      <c r="K544" s="126">
        <f>+$K$13</f>
        <v>721015</v>
      </c>
      <c r="L544" s="266"/>
      <c r="M544" s="126">
        <f>+$M$13</f>
        <v>0</v>
      </c>
      <c r="N544" s="589"/>
      <c r="O544" s="589"/>
      <c r="P544" s="592"/>
      <c r="Q544" s="595"/>
      <c r="R544" s="595"/>
      <c r="S544" s="598">
        <f>IF(COUNTIF(J544:M546,"CUMPLE")&gt;=1,(G544*I544),0)* (IF(N544="PRESENTÓ CERTIFICADO",1,0))* (IF(O544="ACORDE A ITEM 5.2.1 (T.R.)",1,0) )* ( IF(OR(Q544="SIN OBSERVACIÓN", Q544="REQUERIMIENTOS SUBSANADOS"),1,0)) *(IF(OR(R544="NINGUNO", R544="CUMPLEN CON LO SOLICITADO"),1,0))</f>
        <v>0</v>
      </c>
      <c r="T544" s="627"/>
    </row>
    <row r="545" spans="2:20" ht="30" hidden="1" customHeight="1">
      <c r="B545" s="578"/>
      <c r="C545" s="610"/>
      <c r="D545" s="610"/>
      <c r="E545" s="610"/>
      <c r="F545" s="610"/>
      <c r="G545" s="615"/>
      <c r="H545" s="584"/>
      <c r="I545" s="587"/>
      <c r="J545" s="266"/>
      <c r="K545" s="126">
        <f>+$K$14</f>
        <v>721511</v>
      </c>
      <c r="L545" s="266"/>
      <c r="M545" s="126">
        <f>+$M$14</f>
        <v>0</v>
      </c>
      <c r="N545" s="590"/>
      <c r="O545" s="590"/>
      <c r="P545" s="593"/>
      <c r="Q545" s="596"/>
      <c r="R545" s="596"/>
      <c r="S545" s="599"/>
      <c r="T545" s="627"/>
    </row>
    <row r="546" spans="2:20" ht="30" hidden="1" customHeight="1">
      <c r="B546" s="579"/>
      <c r="C546" s="611"/>
      <c r="D546" s="611"/>
      <c r="E546" s="611"/>
      <c r="F546" s="611"/>
      <c r="G546" s="616"/>
      <c r="H546" s="585"/>
      <c r="I546" s="588"/>
      <c r="J546" s="266"/>
      <c r="K546" s="126">
        <f>+$K$15</f>
        <v>811418</v>
      </c>
      <c r="L546" s="266"/>
      <c r="M546" s="126"/>
      <c r="N546" s="591"/>
      <c r="O546" s="591"/>
      <c r="P546" s="594"/>
      <c r="Q546" s="597"/>
      <c r="R546" s="597"/>
      <c r="S546" s="600"/>
      <c r="T546" s="627"/>
    </row>
    <row r="547" spans="2:20" ht="30" hidden="1" customHeight="1">
      <c r="B547" s="577">
        <v>3</v>
      </c>
      <c r="C547" s="574"/>
      <c r="D547" s="574"/>
      <c r="E547" s="574"/>
      <c r="F547" s="574"/>
      <c r="G547" s="580"/>
      <c r="H547" s="583"/>
      <c r="I547" s="586"/>
      <c r="J547" s="266"/>
      <c r="K547" s="126">
        <f>+$K$13</f>
        <v>721015</v>
      </c>
      <c r="L547" s="266"/>
      <c r="M547" s="126">
        <f>+$M$13</f>
        <v>0</v>
      </c>
      <c r="N547" s="589"/>
      <c r="O547" s="589"/>
      <c r="P547" s="592"/>
      <c r="Q547" s="595"/>
      <c r="R547" s="595"/>
      <c r="S547" s="598">
        <f>IF(COUNTIF(J547:M549,"CUMPLE")&gt;=1,(G547*I547),0)* (IF(N547="PRESENTÓ CERTIFICADO",1,0))* (IF(O547="ACORDE A ITEM 5.2.1 (T.R.)",1,0) )* ( IF(OR(Q547="SIN OBSERVACIÓN", Q547="REQUERIMIENTOS SUBSANADOS"),1,0)) *(IF(OR(R547="NINGUNO", R547="CUMPLEN CON LO SOLICITADO"),1,0))</f>
        <v>0</v>
      </c>
      <c r="T547" s="627"/>
    </row>
    <row r="548" spans="2:20" ht="30" hidden="1" customHeight="1">
      <c r="B548" s="578"/>
      <c r="C548" s="575"/>
      <c r="D548" s="575"/>
      <c r="E548" s="575"/>
      <c r="F548" s="575"/>
      <c r="G548" s="581"/>
      <c r="H548" s="584"/>
      <c r="I548" s="587"/>
      <c r="J548" s="266"/>
      <c r="K548" s="126">
        <f>+$K$14</f>
        <v>721511</v>
      </c>
      <c r="L548" s="266"/>
      <c r="M548" s="126">
        <f>+$M$14</f>
        <v>0</v>
      </c>
      <c r="N548" s="590"/>
      <c r="O548" s="590"/>
      <c r="P548" s="593"/>
      <c r="Q548" s="596"/>
      <c r="R548" s="596"/>
      <c r="S548" s="599"/>
      <c r="T548" s="627"/>
    </row>
    <row r="549" spans="2:20" ht="30" hidden="1" customHeight="1">
      <c r="B549" s="579"/>
      <c r="C549" s="576"/>
      <c r="D549" s="576"/>
      <c r="E549" s="576"/>
      <c r="F549" s="576"/>
      <c r="G549" s="582"/>
      <c r="H549" s="585"/>
      <c r="I549" s="588"/>
      <c r="J549" s="266"/>
      <c r="K549" s="126">
        <f>+$K$15</f>
        <v>811418</v>
      </c>
      <c r="L549" s="266"/>
      <c r="M549" s="126"/>
      <c r="N549" s="591"/>
      <c r="O549" s="591"/>
      <c r="P549" s="594"/>
      <c r="Q549" s="597"/>
      <c r="R549" s="597"/>
      <c r="S549" s="600"/>
      <c r="T549" s="627"/>
    </row>
    <row r="550" spans="2:20" ht="30" hidden="1" customHeight="1">
      <c r="B550" s="577">
        <v>4</v>
      </c>
      <c r="C550" s="609"/>
      <c r="D550" s="609"/>
      <c r="E550" s="609"/>
      <c r="F550" s="609"/>
      <c r="G550" s="614"/>
      <c r="H550" s="583"/>
      <c r="I550" s="617"/>
      <c r="J550" s="266"/>
      <c r="K550" s="126">
        <f>+$K$13</f>
        <v>721015</v>
      </c>
      <c r="L550" s="266"/>
      <c r="M550" s="126">
        <f>+$M$13</f>
        <v>0</v>
      </c>
      <c r="N550" s="589"/>
      <c r="O550" s="589"/>
      <c r="P550" s="620"/>
      <c r="Q550" s="623"/>
      <c r="R550" s="623"/>
      <c r="S550" s="598">
        <f>IF(COUNTIF(J550:M552,"CUMPLE")&gt;=1,(G550*I550),0)* (IF(N550="PRESENTÓ CERTIFICADO",1,0))* (IF(O550="ACORDE A ITEM 5.2.1 (T.R.)",1,0) )* ( IF(OR(Q550="SIN OBSERVACIÓN", Q550="REQUERIMIENTOS SUBSANADOS"),1,0)) *(IF(OR(R550="NINGUNO", R550="CUMPLEN CON LO SOLICITADO"),1,0))</f>
        <v>0</v>
      </c>
      <c r="T550" s="627"/>
    </row>
    <row r="551" spans="2:20" ht="30" hidden="1" customHeight="1">
      <c r="B551" s="578"/>
      <c r="C551" s="610"/>
      <c r="D551" s="610"/>
      <c r="E551" s="610"/>
      <c r="F551" s="610"/>
      <c r="G551" s="615"/>
      <c r="H551" s="584"/>
      <c r="I551" s="618"/>
      <c r="J551" s="266"/>
      <c r="K551" s="126">
        <f>+$K$14</f>
        <v>721511</v>
      </c>
      <c r="L551" s="266"/>
      <c r="M551" s="126">
        <f>+$M$14</f>
        <v>0</v>
      </c>
      <c r="N551" s="590"/>
      <c r="O551" s="590"/>
      <c r="P551" s="621"/>
      <c r="Q551" s="624"/>
      <c r="R551" s="624"/>
      <c r="S551" s="599"/>
      <c r="T551" s="627"/>
    </row>
    <row r="552" spans="2:20" ht="30" hidden="1" customHeight="1">
      <c r="B552" s="579"/>
      <c r="C552" s="611"/>
      <c r="D552" s="611"/>
      <c r="E552" s="611"/>
      <c r="F552" s="611"/>
      <c r="G552" s="616"/>
      <c r="H552" s="585"/>
      <c r="I552" s="619"/>
      <c r="J552" s="266"/>
      <c r="K552" s="126">
        <f>+$K$15</f>
        <v>811418</v>
      </c>
      <c r="L552" s="266"/>
      <c r="M552" s="126"/>
      <c r="N552" s="591"/>
      <c r="O552" s="591"/>
      <c r="P552" s="622"/>
      <c r="Q552" s="625"/>
      <c r="R552" s="625"/>
      <c r="S552" s="600"/>
      <c r="T552" s="627"/>
    </row>
    <row r="553" spans="2:20" ht="30" hidden="1" customHeight="1">
      <c r="B553" s="577">
        <v>5</v>
      </c>
      <c r="C553" s="574"/>
      <c r="D553" s="574"/>
      <c r="E553" s="574"/>
      <c r="F553" s="574"/>
      <c r="G553" s="580"/>
      <c r="H553" s="583"/>
      <c r="I553" s="586"/>
      <c r="J553" s="266"/>
      <c r="K553" s="126">
        <f>+$K$13</f>
        <v>721015</v>
      </c>
      <c r="L553" s="266"/>
      <c r="M553" s="126">
        <f>+$M$13</f>
        <v>0</v>
      </c>
      <c r="N553" s="589"/>
      <c r="O553" s="589"/>
      <c r="P553" s="592"/>
      <c r="Q553" s="595"/>
      <c r="R553" s="595"/>
      <c r="S553" s="598">
        <f>IF(COUNTIF(J553:M555,"CUMPLE")&gt;=1,(G553*I553),0)* (IF(N553="PRESENTÓ CERTIFICADO",1,0))* (IF(O553="ACORDE A ITEM 5.2.1 (T.R.)",1,0) )* ( IF(OR(Q553="SIN OBSERVACIÓN", Q553="REQUERIMIENTOS SUBSANADOS"),1,0)) *(IF(OR(R553="NINGUNO", R553="CUMPLEN CON LO SOLICITADO"),1,0))</f>
        <v>0</v>
      </c>
      <c r="T553" s="627"/>
    </row>
    <row r="554" spans="2:20" ht="30" hidden="1" customHeight="1">
      <c r="B554" s="578"/>
      <c r="C554" s="575"/>
      <c r="D554" s="575"/>
      <c r="E554" s="575"/>
      <c r="F554" s="575"/>
      <c r="G554" s="581"/>
      <c r="H554" s="584"/>
      <c r="I554" s="587"/>
      <c r="J554" s="266"/>
      <c r="K554" s="126">
        <f>+$K$14</f>
        <v>721511</v>
      </c>
      <c r="L554" s="266"/>
      <c r="M554" s="126">
        <f>+$M$14</f>
        <v>0</v>
      </c>
      <c r="N554" s="590"/>
      <c r="O554" s="590"/>
      <c r="P554" s="593"/>
      <c r="Q554" s="596"/>
      <c r="R554" s="596"/>
      <c r="S554" s="599"/>
      <c r="T554" s="627"/>
    </row>
    <row r="555" spans="2:20" ht="30" hidden="1" customHeight="1">
      <c r="B555" s="579"/>
      <c r="C555" s="576"/>
      <c r="D555" s="576"/>
      <c r="E555" s="576"/>
      <c r="F555" s="576"/>
      <c r="G555" s="582"/>
      <c r="H555" s="585"/>
      <c r="I555" s="588"/>
      <c r="J555" s="266"/>
      <c r="K555" s="126">
        <f>+$K$15</f>
        <v>811418</v>
      </c>
      <c r="L555" s="266"/>
      <c r="M555" s="126"/>
      <c r="N555" s="591"/>
      <c r="O555" s="591"/>
      <c r="P555" s="594"/>
      <c r="Q555" s="597"/>
      <c r="R555" s="597"/>
      <c r="S555" s="600"/>
      <c r="T555" s="628"/>
    </row>
    <row r="556" spans="2:20" ht="30" hidden="1" customHeight="1">
      <c r="B556" s="601" t="str">
        <f>IF(S557=" "," ",IF(S557&gt;=$H$6,"CUMPLE CON LA EXPERIENCIA REQUERIDA","NO CUMPLE CON LA EXPERIENCIA REQUERIDA"))</f>
        <v>NO CUMPLE CON LA EXPERIENCIA REQUERIDA</v>
      </c>
      <c r="C556" s="602"/>
      <c r="D556" s="602"/>
      <c r="E556" s="602"/>
      <c r="F556" s="602"/>
      <c r="G556" s="602"/>
      <c r="H556" s="602"/>
      <c r="I556" s="602"/>
      <c r="J556" s="602"/>
      <c r="K556" s="602"/>
      <c r="L556" s="602"/>
      <c r="M556" s="602"/>
      <c r="N556" s="602"/>
      <c r="O556" s="603"/>
      <c r="P556" s="607" t="s">
        <v>22</v>
      </c>
      <c r="Q556" s="608"/>
      <c r="R556" s="356"/>
      <c r="S556" s="7">
        <f>IF(T541="SI",SUM(S541:S555),0)</f>
        <v>0</v>
      </c>
      <c r="T556" s="612" t="str">
        <f>IF(S557=" "," ",IF(S557&gt;=$H$6,"CUMPLE","NO CUMPLE"))</f>
        <v>NO CUMPLE</v>
      </c>
    </row>
    <row r="557" spans="2:20" ht="30" hidden="1" customHeight="1">
      <c r="B557" s="604"/>
      <c r="C557" s="605"/>
      <c r="D557" s="605"/>
      <c r="E557" s="605"/>
      <c r="F557" s="605"/>
      <c r="G557" s="605"/>
      <c r="H557" s="605"/>
      <c r="I557" s="605"/>
      <c r="J557" s="605"/>
      <c r="K557" s="605"/>
      <c r="L557" s="605"/>
      <c r="M557" s="605"/>
      <c r="N557" s="605"/>
      <c r="O557" s="606"/>
      <c r="P557" s="607" t="s">
        <v>24</v>
      </c>
      <c r="Q557" s="608"/>
      <c r="R557" s="356"/>
      <c r="S557" s="71">
        <f>IFERROR((S556/$P$6)," ")</f>
        <v>0</v>
      </c>
      <c r="T557" s="613"/>
    </row>
    <row r="558" spans="2:20" ht="30" hidden="1" customHeight="1"/>
    <row r="559" spans="2:20" ht="30" hidden="1" customHeight="1"/>
    <row r="560" spans="2:20" ht="30" hidden="1" customHeight="1">
      <c r="B560" s="92">
        <v>26</v>
      </c>
      <c r="C560" s="629" t="s">
        <v>76</v>
      </c>
      <c r="D560" s="630"/>
      <c r="E560" s="631"/>
      <c r="F560" s="632" t="str">
        <f>IFERROR(VLOOKUP(B560,LISTA_OFERENTES,2,FALSE)," ")</f>
        <v>O26</v>
      </c>
      <c r="G560" s="633"/>
      <c r="H560" s="633"/>
      <c r="I560" s="633"/>
      <c r="J560" s="633"/>
      <c r="K560" s="633"/>
      <c r="L560" s="633"/>
      <c r="M560" s="633"/>
      <c r="N560" s="633"/>
      <c r="O560" s="634"/>
      <c r="P560" s="635" t="s">
        <v>98</v>
      </c>
      <c r="Q560" s="636"/>
      <c r="R560" s="637"/>
      <c r="S560" s="2">
        <f>5-(INT(COUNTBLANK(C563:C577))-10)</f>
        <v>0</v>
      </c>
      <c r="T560" s="3"/>
    </row>
    <row r="561" spans="2:20" ht="30" hidden="1" customHeight="1">
      <c r="B561" s="638" t="s">
        <v>45</v>
      </c>
      <c r="C561" s="640" t="s">
        <v>15</v>
      </c>
      <c r="D561" s="640" t="s">
        <v>16</v>
      </c>
      <c r="E561" s="640" t="s">
        <v>17</v>
      </c>
      <c r="F561" s="640" t="s">
        <v>18</v>
      </c>
      <c r="G561" s="640" t="s">
        <v>19</v>
      </c>
      <c r="H561" s="640" t="s">
        <v>20</v>
      </c>
      <c r="I561" s="640" t="s">
        <v>21</v>
      </c>
      <c r="J561" s="642" t="s">
        <v>52</v>
      </c>
      <c r="K561" s="643"/>
      <c r="L561" s="643"/>
      <c r="M561" s="644"/>
      <c r="N561" s="640" t="s">
        <v>77</v>
      </c>
      <c r="O561" s="640" t="s">
        <v>78</v>
      </c>
      <c r="P561" s="5" t="s">
        <v>79</v>
      </c>
      <c r="Q561" s="5"/>
      <c r="R561" s="640" t="s">
        <v>80</v>
      </c>
      <c r="S561" s="640" t="s">
        <v>81</v>
      </c>
      <c r="T561" s="640" t="str">
        <f>T253</f>
        <v>CUMPLE CON EL REQUIMIENTO DE LA UNSPSC 721015-721511-811418.</v>
      </c>
    </row>
    <row r="562" spans="2:20" ht="87" hidden="1" customHeight="1">
      <c r="B562" s="639"/>
      <c r="C562" s="641"/>
      <c r="D562" s="641"/>
      <c r="E562" s="641"/>
      <c r="F562" s="641"/>
      <c r="G562" s="641"/>
      <c r="H562" s="641"/>
      <c r="I562" s="641"/>
      <c r="J562" s="645" t="s">
        <v>83</v>
      </c>
      <c r="K562" s="646"/>
      <c r="L562" s="646"/>
      <c r="M562" s="647"/>
      <c r="N562" s="641"/>
      <c r="O562" s="641"/>
      <c r="P562" s="4" t="s">
        <v>13</v>
      </c>
      <c r="Q562" s="4" t="s">
        <v>82</v>
      </c>
      <c r="R562" s="641"/>
      <c r="S562" s="641"/>
      <c r="T562" s="641"/>
    </row>
    <row r="563" spans="2:20" ht="30" hidden="1" customHeight="1">
      <c r="B563" s="577">
        <v>1</v>
      </c>
      <c r="C563" s="574"/>
      <c r="D563" s="574"/>
      <c r="E563" s="574"/>
      <c r="F563" s="574"/>
      <c r="G563" s="580"/>
      <c r="H563" s="583"/>
      <c r="I563" s="586"/>
      <c r="J563" s="266"/>
      <c r="K563" s="126">
        <f>+$K$13</f>
        <v>721015</v>
      </c>
      <c r="L563" s="266"/>
      <c r="M563" s="126">
        <f>+$M$13</f>
        <v>0</v>
      </c>
      <c r="N563" s="589"/>
      <c r="O563" s="589"/>
      <c r="P563" s="592"/>
      <c r="Q563" s="595"/>
      <c r="R563" s="595"/>
      <c r="S563" s="598">
        <f>IF(COUNTIF(J563:M565,"CUMPLE")&gt;=1,(G563*I563),0)* (IF(N563="PRESENTÓ CERTIFICADO",1,0))* (IF(O563="ACORDE A ITEM 5.2.1 (T.R.)",1,0) )* ( IF(OR(Q563="SIN OBSERVACIÓN", Q563="REQUERIMIENTOS SUBSANADOS"),1,0)) *(IF(OR(R563="NINGUNO", R563="CUMPLEN CON LO SOLICITADO"),1,0))</f>
        <v>0</v>
      </c>
      <c r="T563" s="626"/>
    </row>
    <row r="564" spans="2:20" ht="30" hidden="1" customHeight="1">
      <c r="B564" s="578"/>
      <c r="C564" s="575"/>
      <c r="D564" s="575"/>
      <c r="E564" s="575"/>
      <c r="F564" s="575"/>
      <c r="G564" s="581"/>
      <c r="H564" s="584"/>
      <c r="I564" s="587"/>
      <c r="J564" s="266"/>
      <c r="K564" s="126">
        <f>+$K$14</f>
        <v>721511</v>
      </c>
      <c r="L564" s="266"/>
      <c r="M564" s="126">
        <f>+$M$14</f>
        <v>0</v>
      </c>
      <c r="N564" s="590"/>
      <c r="O564" s="590"/>
      <c r="P564" s="593"/>
      <c r="Q564" s="596"/>
      <c r="R564" s="596"/>
      <c r="S564" s="599"/>
      <c r="T564" s="627"/>
    </row>
    <row r="565" spans="2:20" ht="30" hidden="1" customHeight="1">
      <c r="B565" s="579"/>
      <c r="C565" s="576"/>
      <c r="D565" s="576"/>
      <c r="E565" s="576"/>
      <c r="F565" s="576"/>
      <c r="G565" s="582"/>
      <c r="H565" s="585"/>
      <c r="I565" s="588"/>
      <c r="J565" s="266"/>
      <c r="K565" s="126">
        <f>+$K$15</f>
        <v>811418</v>
      </c>
      <c r="L565" s="266"/>
      <c r="M565" s="126"/>
      <c r="N565" s="591"/>
      <c r="O565" s="591"/>
      <c r="P565" s="594"/>
      <c r="Q565" s="597"/>
      <c r="R565" s="597"/>
      <c r="S565" s="600"/>
      <c r="T565" s="627"/>
    </row>
    <row r="566" spans="2:20" ht="30" hidden="1" customHeight="1">
      <c r="B566" s="577">
        <v>2</v>
      </c>
      <c r="C566" s="609"/>
      <c r="D566" s="609"/>
      <c r="E566" s="609"/>
      <c r="F566" s="609"/>
      <c r="G566" s="614"/>
      <c r="H566" s="583"/>
      <c r="I566" s="617"/>
      <c r="J566" s="266"/>
      <c r="K566" s="126">
        <f>+$K$13</f>
        <v>721015</v>
      </c>
      <c r="L566" s="266"/>
      <c r="M566" s="126">
        <f>+$M$13</f>
        <v>0</v>
      </c>
      <c r="N566" s="589"/>
      <c r="O566" s="589"/>
      <c r="P566" s="592"/>
      <c r="Q566" s="595"/>
      <c r="R566" s="595"/>
      <c r="S566" s="598">
        <f>IF(COUNTIF(J566:M568,"CUMPLE")&gt;=1,(G566*I566),0)* (IF(N566="PRESENTÓ CERTIFICADO",1,0))* (IF(O566="ACORDE A ITEM 5.2.1 (T.R.)",1,0) )* ( IF(OR(Q566="SIN OBSERVACIÓN", Q566="REQUERIMIENTOS SUBSANADOS"),1,0)) *(IF(OR(R566="NINGUNO", R566="CUMPLEN CON LO SOLICITADO"),1,0))</f>
        <v>0</v>
      </c>
      <c r="T566" s="627"/>
    </row>
    <row r="567" spans="2:20" ht="30" hidden="1" customHeight="1">
      <c r="B567" s="578"/>
      <c r="C567" s="610"/>
      <c r="D567" s="610"/>
      <c r="E567" s="610"/>
      <c r="F567" s="610"/>
      <c r="G567" s="615"/>
      <c r="H567" s="584"/>
      <c r="I567" s="618"/>
      <c r="J567" s="266"/>
      <c r="K567" s="126">
        <f>+$K$14</f>
        <v>721511</v>
      </c>
      <c r="L567" s="266"/>
      <c r="M567" s="126">
        <f>+$M$14</f>
        <v>0</v>
      </c>
      <c r="N567" s="590"/>
      <c r="O567" s="590"/>
      <c r="P567" s="593"/>
      <c r="Q567" s="596"/>
      <c r="R567" s="596"/>
      <c r="S567" s="599"/>
      <c r="T567" s="627"/>
    </row>
    <row r="568" spans="2:20" ht="30" hidden="1" customHeight="1">
      <c r="B568" s="579"/>
      <c r="C568" s="611"/>
      <c r="D568" s="611"/>
      <c r="E568" s="611"/>
      <c r="F568" s="611"/>
      <c r="G568" s="616"/>
      <c r="H568" s="585"/>
      <c r="I568" s="619"/>
      <c r="J568" s="266"/>
      <c r="K568" s="126">
        <f>+$K$15</f>
        <v>811418</v>
      </c>
      <c r="L568" s="266"/>
      <c r="M568" s="126"/>
      <c r="N568" s="591"/>
      <c r="O568" s="591"/>
      <c r="P568" s="594"/>
      <c r="Q568" s="597"/>
      <c r="R568" s="597"/>
      <c r="S568" s="600"/>
      <c r="T568" s="627"/>
    </row>
    <row r="569" spans="2:20" ht="30" hidden="1" customHeight="1">
      <c r="B569" s="577">
        <v>3</v>
      </c>
      <c r="C569" s="574"/>
      <c r="D569" s="574"/>
      <c r="E569" s="574"/>
      <c r="F569" s="574"/>
      <c r="G569" s="580"/>
      <c r="H569" s="583"/>
      <c r="I569" s="617"/>
      <c r="J569" s="266"/>
      <c r="K569" s="126">
        <f>+$K$13</f>
        <v>721015</v>
      </c>
      <c r="L569" s="266"/>
      <c r="M569" s="126">
        <f>+$M$13</f>
        <v>0</v>
      </c>
      <c r="N569" s="589"/>
      <c r="O569" s="589"/>
      <c r="P569" s="592"/>
      <c r="Q569" s="595"/>
      <c r="R569" s="595"/>
      <c r="S569" s="598">
        <f>IF(COUNTIF(J569:M571,"CUMPLE")&gt;=1,(G569*I569),0)* (IF(N569="PRESENTÓ CERTIFICADO",1,0))* (IF(O569="ACORDE A ITEM 5.2.1 (T.R.)",1,0) )* ( IF(OR(Q569="SIN OBSERVACIÓN", Q569="REQUERIMIENTOS SUBSANADOS"),1,0)) *(IF(OR(R569="NINGUNO", R569="CUMPLEN CON LO SOLICITADO"),1,0))</f>
        <v>0</v>
      </c>
      <c r="T569" s="627"/>
    </row>
    <row r="570" spans="2:20" ht="30" hidden="1" customHeight="1">
      <c r="B570" s="578"/>
      <c r="C570" s="575"/>
      <c r="D570" s="575"/>
      <c r="E570" s="575"/>
      <c r="F570" s="575"/>
      <c r="G570" s="581"/>
      <c r="H570" s="584"/>
      <c r="I570" s="618"/>
      <c r="J570" s="266"/>
      <c r="K570" s="126">
        <f>+$K$14</f>
        <v>721511</v>
      </c>
      <c r="L570" s="266"/>
      <c r="M570" s="126">
        <f>+$M$14</f>
        <v>0</v>
      </c>
      <c r="N570" s="590"/>
      <c r="O570" s="590"/>
      <c r="P570" s="593"/>
      <c r="Q570" s="596"/>
      <c r="R570" s="596"/>
      <c r="S570" s="599"/>
      <c r="T570" s="627"/>
    </row>
    <row r="571" spans="2:20" ht="30" hidden="1" customHeight="1">
      <c r="B571" s="579"/>
      <c r="C571" s="576"/>
      <c r="D571" s="576"/>
      <c r="E571" s="576"/>
      <c r="F571" s="576"/>
      <c r="G571" s="582"/>
      <c r="H571" s="585"/>
      <c r="I571" s="619"/>
      <c r="J571" s="266"/>
      <c r="K571" s="126">
        <f>+$K$15</f>
        <v>811418</v>
      </c>
      <c r="L571" s="266"/>
      <c r="M571" s="126"/>
      <c r="N571" s="591"/>
      <c r="O571" s="591"/>
      <c r="P571" s="594"/>
      <c r="Q571" s="597"/>
      <c r="R571" s="597"/>
      <c r="S571" s="600"/>
      <c r="T571" s="627"/>
    </row>
    <row r="572" spans="2:20" ht="30" hidden="1" customHeight="1">
      <c r="B572" s="577">
        <v>4</v>
      </c>
      <c r="C572" s="609"/>
      <c r="D572" s="609"/>
      <c r="E572" s="609"/>
      <c r="F572" s="609"/>
      <c r="G572" s="614"/>
      <c r="H572" s="583"/>
      <c r="I572" s="617"/>
      <c r="J572" s="266"/>
      <c r="K572" s="126">
        <f>+$K$13</f>
        <v>721015</v>
      </c>
      <c r="L572" s="266"/>
      <c r="M572" s="126">
        <f>+$M$13</f>
        <v>0</v>
      </c>
      <c r="N572" s="589"/>
      <c r="O572" s="589"/>
      <c r="P572" s="592"/>
      <c r="Q572" s="595"/>
      <c r="R572" s="595"/>
      <c r="S572" s="598">
        <f>IF(COUNTIF(J572:M574,"CUMPLE")&gt;=1,(G572*I572),0)* (IF(N572="PRESENTÓ CERTIFICADO",1,0))* (IF(O572="ACORDE A ITEM 5.2.1 (T.R.)",1,0) )* ( IF(OR(Q572="SIN OBSERVACIÓN", Q572="REQUERIMIENTOS SUBSANADOS"),1,0)) *(IF(OR(R572="NINGUNO", R572="CUMPLEN CON LO SOLICITADO"),1,0))</f>
        <v>0</v>
      </c>
      <c r="T572" s="627"/>
    </row>
    <row r="573" spans="2:20" ht="30" hidden="1" customHeight="1">
      <c r="B573" s="578"/>
      <c r="C573" s="610"/>
      <c r="D573" s="610"/>
      <c r="E573" s="610"/>
      <c r="F573" s="610"/>
      <c r="G573" s="615"/>
      <c r="H573" s="584"/>
      <c r="I573" s="618"/>
      <c r="J573" s="266"/>
      <c r="K573" s="126">
        <f>+$K$14</f>
        <v>721511</v>
      </c>
      <c r="L573" s="266"/>
      <c r="M573" s="126">
        <f>+$M$14</f>
        <v>0</v>
      </c>
      <c r="N573" s="590"/>
      <c r="O573" s="590"/>
      <c r="P573" s="593"/>
      <c r="Q573" s="596"/>
      <c r="R573" s="596"/>
      <c r="S573" s="599"/>
      <c r="T573" s="627"/>
    </row>
    <row r="574" spans="2:20" ht="30" hidden="1" customHeight="1">
      <c r="B574" s="579"/>
      <c r="C574" s="611"/>
      <c r="D574" s="611"/>
      <c r="E574" s="611"/>
      <c r="F574" s="611"/>
      <c r="G574" s="616"/>
      <c r="H574" s="585"/>
      <c r="I574" s="619"/>
      <c r="J574" s="266"/>
      <c r="K574" s="126">
        <f>+$K$15</f>
        <v>811418</v>
      </c>
      <c r="L574" s="266"/>
      <c r="M574" s="126"/>
      <c r="N574" s="591"/>
      <c r="O574" s="591"/>
      <c r="P574" s="594"/>
      <c r="Q574" s="597"/>
      <c r="R574" s="597"/>
      <c r="S574" s="600"/>
      <c r="T574" s="627"/>
    </row>
    <row r="575" spans="2:20" ht="30" hidden="1" customHeight="1">
      <c r="B575" s="577">
        <v>5</v>
      </c>
      <c r="C575" s="574"/>
      <c r="D575" s="574"/>
      <c r="E575" s="574"/>
      <c r="F575" s="574"/>
      <c r="G575" s="580"/>
      <c r="H575" s="583"/>
      <c r="I575" s="586"/>
      <c r="J575" s="266"/>
      <c r="K575" s="126">
        <f>+$K$13</f>
        <v>721015</v>
      </c>
      <c r="L575" s="266"/>
      <c r="M575" s="126">
        <f>+$M$13</f>
        <v>0</v>
      </c>
      <c r="N575" s="589"/>
      <c r="O575" s="589"/>
      <c r="P575" s="592"/>
      <c r="Q575" s="595"/>
      <c r="R575" s="595"/>
      <c r="S575" s="598">
        <f>IF(COUNTIF(J575:M577,"CUMPLE")&gt;=1,(G575*I575),0)* (IF(N575="PRESENTÓ CERTIFICADO",1,0))* (IF(O575="ACORDE A ITEM 5.2.1 (T.R.)",1,0) )* ( IF(OR(Q575="SIN OBSERVACIÓN", Q575="REQUERIMIENTOS SUBSANADOS"),1,0)) *(IF(OR(R575="NINGUNO", R575="CUMPLEN CON LO SOLICITADO"),1,0))</f>
        <v>0</v>
      </c>
      <c r="T575" s="627"/>
    </row>
    <row r="576" spans="2:20" ht="30" hidden="1" customHeight="1">
      <c r="B576" s="578"/>
      <c r="C576" s="575"/>
      <c r="D576" s="575"/>
      <c r="E576" s="575"/>
      <c r="F576" s="575"/>
      <c r="G576" s="581"/>
      <c r="H576" s="584"/>
      <c r="I576" s="587"/>
      <c r="J576" s="266"/>
      <c r="K576" s="126">
        <f>+$K$14</f>
        <v>721511</v>
      </c>
      <c r="L576" s="266"/>
      <c r="M576" s="126">
        <f>+$M$14</f>
        <v>0</v>
      </c>
      <c r="N576" s="590"/>
      <c r="O576" s="590"/>
      <c r="P576" s="593"/>
      <c r="Q576" s="596"/>
      <c r="R576" s="596"/>
      <c r="S576" s="599"/>
      <c r="T576" s="627"/>
    </row>
    <row r="577" spans="2:20" ht="30" hidden="1" customHeight="1">
      <c r="B577" s="579"/>
      <c r="C577" s="576"/>
      <c r="D577" s="576"/>
      <c r="E577" s="576"/>
      <c r="F577" s="576"/>
      <c r="G577" s="582"/>
      <c r="H577" s="585"/>
      <c r="I577" s="588"/>
      <c r="J577" s="266"/>
      <c r="K577" s="126">
        <f>+$K$15</f>
        <v>811418</v>
      </c>
      <c r="L577" s="266"/>
      <c r="M577" s="126"/>
      <c r="N577" s="591"/>
      <c r="O577" s="591"/>
      <c r="P577" s="594"/>
      <c r="Q577" s="597"/>
      <c r="R577" s="597"/>
      <c r="S577" s="600"/>
      <c r="T577" s="628"/>
    </row>
    <row r="578" spans="2:20" ht="30" hidden="1" customHeight="1">
      <c r="B578" s="601" t="str">
        <f>IF(S579=" "," ",IF(S579&gt;=$H$6,"CUMPLE CON LA EXPERIENCIA REQUERIDA","NO CUMPLE CON LA EXPERIENCIA REQUERIDA"))</f>
        <v>NO CUMPLE CON LA EXPERIENCIA REQUERIDA</v>
      </c>
      <c r="C578" s="602"/>
      <c r="D578" s="602"/>
      <c r="E578" s="602"/>
      <c r="F578" s="602"/>
      <c r="G578" s="602"/>
      <c r="H578" s="602"/>
      <c r="I578" s="602"/>
      <c r="J578" s="602"/>
      <c r="K578" s="602"/>
      <c r="L578" s="602"/>
      <c r="M578" s="602"/>
      <c r="N578" s="602"/>
      <c r="O578" s="603"/>
      <c r="P578" s="607" t="s">
        <v>22</v>
      </c>
      <c r="Q578" s="608"/>
      <c r="R578" s="356"/>
      <c r="S578" s="7">
        <f>IF(T563="SI",SUM(S563:S577),0)</f>
        <v>0</v>
      </c>
      <c r="T578" s="612" t="str">
        <f>IF(S579=" "," ",IF(S579&gt;=$H$6,"CUMPLE","NO CUMPLE"))</f>
        <v>NO CUMPLE</v>
      </c>
    </row>
    <row r="579" spans="2:20" ht="30" hidden="1" customHeight="1">
      <c r="B579" s="604"/>
      <c r="C579" s="605"/>
      <c r="D579" s="605"/>
      <c r="E579" s="605"/>
      <c r="F579" s="605"/>
      <c r="G579" s="605"/>
      <c r="H579" s="605"/>
      <c r="I579" s="605"/>
      <c r="J579" s="605"/>
      <c r="K579" s="605"/>
      <c r="L579" s="605"/>
      <c r="M579" s="605"/>
      <c r="N579" s="605"/>
      <c r="O579" s="606"/>
      <c r="P579" s="607" t="s">
        <v>24</v>
      </c>
      <c r="Q579" s="608"/>
      <c r="R579" s="356"/>
      <c r="S579" s="71">
        <f>IFERROR((S578/$P$6)," ")</f>
        <v>0</v>
      </c>
      <c r="T579" s="613"/>
    </row>
    <row r="580" spans="2:20" ht="30" hidden="1" customHeight="1"/>
    <row r="581" spans="2:20" ht="30" hidden="1" customHeight="1"/>
    <row r="582" spans="2:20" ht="30" hidden="1" customHeight="1">
      <c r="B582" s="92">
        <v>27</v>
      </c>
      <c r="C582" s="629" t="s">
        <v>76</v>
      </c>
      <c r="D582" s="630"/>
      <c r="E582" s="631"/>
      <c r="F582" s="632" t="str">
        <f>IFERROR(VLOOKUP(B582,LISTA_OFERENTES,2,FALSE)," ")</f>
        <v>O27</v>
      </c>
      <c r="G582" s="633"/>
      <c r="H582" s="633"/>
      <c r="I582" s="633"/>
      <c r="J582" s="633"/>
      <c r="K582" s="633"/>
      <c r="L582" s="633"/>
      <c r="M582" s="633"/>
      <c r="N582" s="633"/>
      <c r="O582" s="634"/>
      <c r="P582" s="635" t="s">
        <v>98</v>
      </c>
      <c r="Q582" s="636"/>
      <c r="R582" s="637"/>
      <c r="S582" s="2">
        <f>5-(INT(COUNTBLANK(C585:C599))-10)</f>
        <v>0</v>
      </c>
      <c r="T582" s="3"/>
    </row>
    <row r="583" spans="2:20" ht="30" hidden="1" customHeight="1">
      <c r="B583" s="638" t="s">
        <v>45</v>
      </c>
      <c r="C583" s="640" t="s">
        <v>15</v>
      </c>
      <c r="D583" s="640" t="s">
        <v>16</v>
      </c>
      <c r="E583" s="640" t="s">
        <v>17</v>
      </c>
      <c r="F583" s="640" t="s">
        <v>18</v>
      </c>
      <c r="G583" s="640" t="s">
        <v>19</v>
      </c>
      <c r="H583" s="640" t="s">
        <v>20</v>
      </c>
      <c r="I583" s="640" t="s">
        <v>21</v>
      </c>
      <c r="J583" s="642" t="s">
        <v>52</v>
      </c>
      <c r="K583" s="643"/>
      <c r="L583" s="643"/>
      <c r="M583" s="644"/>
      <c r="N583" s="640" t="s">
        <v>77</v>
      </c>
      <c r="O583" s="640" t="s">
        <v>78</v>
      </c>
      <c r="P583" s="5" t="s">
        <v>79</v>
      </c>
      <c r="Q583" s="5"/>
      <c r="R583" s="640" t="s">
        <v>80</v>
      </c>
      <c r="S583" s="640" t="s">
        <v>81</v>
      </c>
      <c r="T583" s="640" t="str">
        <f>T275</f>
        <v>CUMPLE CON EL REQUIMIENTO DE LA UNSPSC 721015-721511-811418.</v>
      </c>
    </row>
    <row r="584" spans="2:20" ht="30" hidden="1" customHeight="1">
      <c r="B584" s="639"/>
      <c r="C584" s="641"/>
      <c r="D584" s="641"/>
      <c r="E584" s="641"/>
      <c r="F584" s="641"/>
      <c r="G584" s="641"/>
      <c r="H584" s="641"/>
      <c r="I584" s="641"/>
      <c r="J584" s="645" t="s">
        <v>83</v>
      </c>
      <c r="K584" s="646"/>
      <c r="L584" s="646"/>
      <c r="M584" s="647"/>
      <c r="N584" s="641"/>
      <c r="O584" s="641"/>
      <c r="P584" s="4" t="s">
        <v>13</v>
      </c>
      <c r="Q584" s="4" t="s">
        <v>82</v>
      </c>
      <c r="R584" s="641"/>
      <c r="S584" s="641"/>
      <c r="T584" s="641"/>
    </row>
    <row r="585" spans="2:20" ht="30" hidden="1" customHeight="1">
      <c r="B585" s="577">
        <v>1</v>
      </c>
      <c r="C585" s="574"/>
      <c r="D585" s="574"/>
      <c r="E585" s="574"/>
      <c r="F585" s="574"/>
      <c r="G585" s="580"/>
      <c r="H585" s="583"/>
      <c r="I585" s="586"/>
      <c r="J585" s="266"/>
      <c r="K585" s="126">
        <f>+$K$13</f>
        <v>721015</v>
      </c>
      <c r="L585" s="266"/>
      <c r="M585" s="126">
        <f>+$M$13</f>
        <v>0</v>
      </c>
      <c r="N585" s="589"/>
      <c r="O585" s="589"/>
      <c r="P585" s="592"/>
      <c r="Q585" s="595"/>
      <c r="R585" s="595"/>
      <c r="S585" s="598">
        <f>IF(COUNTIF(J585:M587,"CUMPLE")&gt;=1,(G585*I585),0)* (IF(N585="PRESENTÓ CERTIFICADO",1,0))* (IF(O585="ACORDE A ITEM 5.2.1 (T.R.)",1,0) )* ( IF(OR(Q585="SIN OBSERVACIÓN", Q585="REQUERIMIENTOS SUBSANADOS"),1,0)) *(IF(OR(R585="NINGUNO", R585="CUMPLEN CON LO SOLICITADO"),1,0))</f>
        <v>0</v>
      </c>
      <c r="T585" s="626"/>
    </row>
    <row r="586" spans="2:20" ht="30" hidden="1" customHeight="1">
      <c r="B586" s="578"/>
      <c r="C586" s="575"/>
      <c r="D586" s="575"/>
      <c r="E586" s="575"/>
      <c r="F586" s="575"/>
      <c r="G586" s="581"/>
      <c r="H586" s="584"/>
      <c r="I586" s="587"/>
      <c r="J586" s="266"/>
      <c r="K586" s="126">
        <f>+$K$14</f>
        <v>721511</v>
      </c>
      <c r="L586" s="266"/>
      <c r="M586" s="126">
        <f>+$M$14</f>
        <v>0</v>
      </c>
      <c r="N586" s="590"/>
      <c r="O586" s="590"/>
      <c r="P586" s="593"/>
      <c r="Q586" s="596"/>
      <c r="R586" s="596"/>
      <c r="S586" s="599"/>
      <c r="T586" s="627"/>
    </row>
    <row r="587" spans="2:20" ht="30" hidden="1" customHeight="1">
      <c r="B587" s="579"/>
      <c r="C587" s="576"/>
      <c r="D587" s="576"/>
      <c r="E587" s="576"/>
      <c r="F587" s="576"/>
      <c r="G587" s="582"/>
      <c r="H587" s="585"/>
      <c r="I587" s="588"/>
      <c r="J587" s="266"/>
      <c r="K587" s="126">
        <f>+$K$15</f>
        <v>811418</v>
      </c>
      <c r="L587" s="266"/>
      <c r="M587" s="126"/>
      <c r="N587" s="591"/>
      <c r="O587" s="591"/>
      <c r="P587" s="594"/>
      <c r="Q587" s="597"/>
      <c r="R587" s="597"/>
      <c r="S587" s="600"/>
      <c r="T587" s="627"/>
    </row>
    <row r="588" spans="2:20" ht="30" hidden="1" customHeight="1">
      <c r="B588" s="577">
        <v>2</v>
      </c>
      <c r="C588" s="609"/>
      <c r="D588" s="609"/>
      <c r="E588" s="609"/>
      <c r="F588" s="609"/>
      <c r="G588" s="614"/>
      <c r="H588" s="583"/>
      <c r="I588" s="617"/>
      <c r="J588" s="266"/>
      <c r="K588" s="126">
        <f>+$K$13</f>
        <v>721015</v>
      </c>
      <c r="L588" s="266"/>
      <c r="M588" s="126">
        <f>+$M$13</f>
        <v>0</v>
      </c>
      <c r="N588" s="589"/>
      <c r="O588" s="589"/>
      <c r="P588" s="592"/>
      <c r="Q588" s="595"/>
      <c r="R588" s="595"/>
      <c r="S588" s="598">
        <f>IF(COUNTIF(J588:M590,"CUMPLE")&gt;=1,(G588*I588),0)* (IF(N588="PRESENTÓ CERTIFICADO",1,0))* (IF(O588="ACORDE A ITEM 5.2.1 (T.R.)",1,0) )* ( IF(OR(Q588="SIN OBSERVACIÓN", Q588="REQUERIMIENTOS SUBSANADOS"),1,0)) *(IF(OR(R588="NINGUNO", R588="CUMPLEN CON LO SOLICITADO"),1,0))</f>
        <v>0</v>
      </c>
      <c r="T588" s="627"/>
    </row>
    <row r="589" spans="2:20" ht="30" hidden="1" customHeight="1">
      <c r="B589" s="578"/>
      <c r="C589" s="610"/>
      <c r="D589" s="610"/>
      <c r="E589" s="610"/>
      <c r="F589" s="610"/>
      <c r="G589" s="615"/>
      <c r="H589" s="584"/>
      <c r="I589" s="618"/>
      <c r="J589" s="266"/>
      <c r="K589" s="126">
        <f>+$K$14</f>
        <v>721511</v>
      </c>
      <c r="L589" s="266"/>
      <c r="M589" s="126">
        <f>+$M$14</f>
        <v>0</v>
      </c>
      <c r="N589" s="590"/>
      <c r="O589" s="590"/>
      <c r="P589" s="593"/>
      <c r="Q589" s="596"/>
      <c r="R589" s="596"/>
      <c r="S589" s="599"/>
      <c r="T589" s="627"/>
    </row>
    <row r="590" spans="2:20" ht="30" hidden="1" customHeight="1">
      <c r="B590" s="579"/>
      <c r="C590" s="611"/>
      <c r="D590" s="611"/>
      <c r="E590" s="611"/>
      <c r="F590" s="611"/>
      <c r="G590" s="616"/>
      <c r="H590" s="585"/>
      <c r="I590" s="619"/>
      <c r="J590" s="266"/>
      <c r="K590" s="126">
        <f>+$K$15</f>
        <v>811418</v>
      </c>
      <c r="L590" s="266"/>
      <c r="M590" s="126"/>
      <c r="N590" s="591"/>
      <c r="O590" s="591"/>
      <c r="P590" s="594"/>
      <c r="Q590" s="597"/>
      <c r="R590" s="597"/>
      <c r="S590" s="600"/>
      <c r="T590" s="627"/>
    </row>
    <row r="591" spans="2:20" ht="30" hidden="1" customHeight="1">
      <c r="B591" s="577">
        <v>3</v>
      </c>
      <c r="C591" s="574"/>
      <c r="D591" s="574"/>
      <c r="E591" s="574"/>
      <c r="F591" s="574"/>
      <c r="G591" s="580"/>
      <c r="H591" s="583"/>
      <c r="I591" s="586"/>
      <c r="J591" s="266"/>
      <c r="K591" s="126">
        <f>+$K$13</f>
        <v>721015</v>
      </c>
      <c r="L591" s="266"/>
      <c r="M591" s="126">
        <f>+$M$13</f>
        <v>0</v>
      </c>
      <c r="N591" s="589"/>
      <c r="O591" s="589"/>
      <c r="P591" s="592"/>
      <c r="Q591" s="595"/>
      <c r="R591" s="595"/>
      <c r="S591" s="598">
        <f>IF(COUNTIF(J591:M593,"CUMPLE")&gt;=1,(G591*I591),0)* (IF(N591="PRESENTÓ CERTIFICADO",1,0))* (IF(O591="ACORDE A ITEM 5.2.1 (T.R.)",1,0) )* ( IF(OR(Q591="SIN OBSERVACIÓN", Q591="REQUERIMIENTOS SUBSANADOS"),1,0)) *(IF(OR(R591="NINGUNO", R591="CUMPLEN CON LO SOLICITADO"),1,0))</f>
        <v>0</v>
      </c>
      <c r="T591" s="627"/>
    </row>
    <row r="592" spans="2:20" ht="30" hidden="1" customHeight="1">
      <c r="B592" s="578"/>
      <c r="C592" s="575"/>
      <c r="D592" s="575"/>
      <c r="E592" s="575"/>
      <c r="F592" s="575"/>
      <c r="G592" s="581"/>
      <c r="H592" s="584"/>
      <c r="I592" s="587"/>
      <c r="J592" s="266"/>
      <c r="K592" s="126">
        <f>+$K$14</f>
        <v>721511</v>
      </c>
      <c r="L592" s="266"/>
      <c r="M592" s="126">
        <f>+$M$14</f>
        <v>0</v>
      </c>
      <c r="N592" s="590"/>
      <c r="O592" s="590"/>
      <c r="P592" s="593"/>
      <c r="Q592" s="596"/>
      <c r="R592" s="596"/>
      <c r="S592" s="599"/>
      <c r="T592" s="627"/>
    </row>
    <row r="593" spans="2:20" ht="30" hidden="1" customHeight="1">
      <c r="B593" s="579"/>
      <c r="C593" s="576"/>
      <c r="D593" s="576"/>
      <c r="E593" s="576"/>
      <c r="F593" s="576"/>
      <c r="G593" s="582"/>
      <c r="H593" s="585"/>
      <c r="I593" s="588"/>
      <c r="J593" s="266"/>
      <c r="K593" s="126">
        <f>+$K$15</f>
        <v>811418</v>
      </c>
      <c r="L593" s="266"/>
      <c r="M593" s="126"/>
      <c r="N593" s="591"/>
      <c r="O593" s="591"/>
      <c r="P593" s="594"/>
      <c r="Q593" s="597"/>
      <c r="R593" s="597"/>
      <c r="S593" s="600"/>
      <c r="T593" s="627"/>
    </row>
    <row r="594" spans="2:20" ht="30" hidden="1" customHeight="1">
      <c r="B594" s="577">
        <v>4</v>
      </c>
      <c r="C594" s="609"/>
      <c r="D594" s="609"/>
      <c r="E594" s="609"/>
      <c r="F594" s="609"/>
      <c r="G594" s="614"/>
      <c r="H594" s="583"/>
      <c r="I594" s="617"/>
      <c r="J594" s="266"/>
      <c r="K594" s="126">
        <f>+$K$13</f>
        <v>721015</v>
      </c>
      <c r="L594" s="266"/>
      <c r="M594" s="126">
        <f>+$M$13</f>
        <v>0</v>
      </c>
      <c r="N594" s="589"/>
      <c r="O594" s="589"/>
      <c r="P594" s="620"/>
      <c r="Q594" s="623"/>
      <c r="R594" s="623"/>
      <c r="S594" s="598">
        <f>IF(COUNTIF(J594:M596,"CUMPLE")&gt;=1,(G594*I594),0)* (IF(N594="PRESENTÓ CERTIFICADO",1,0))* (IF(O594="ACORDE A ITEM 5.2.1 (T.R.)",1,0) )* ( IF(OR(Q594="SIN OBSERVACIÓN", Q594="REQUERIMIENTOS SUBSANADOS"),1,0)) *(IF(OR(R594="NINGUNO", R594="CUMPLEN CON LO SOLICITADO"),1,0))</f>
        <v>0</v>
      </c>
      <c r="T594" s="627"/>
    </row>
    <row r="595" spans="2:20" ht="30" hidden="1" customHeight="1">
      <c r="B595" s="578"/>
      <c r="C595" s="610"/>
      <c r="D595" s="610"/>
      <c r="E595" s="610"/>
      <c r="F595" s="610"/>
      <c r="G595" s="615"/>
      <c r="H595" s="584"/>
      <c r="I595" s="618"/>
      <c r="J595" s="266"/>
      <c r="K595" s="126">
        <f>+$K$14</f>
        <v>721511</v>
      </c>
      <c r="L595" s="266"/>
      <c r="M595" s="126">
        <f>+$M$14</f>
        <v>0</v>
      </c>
      <c r="N595" s="590"/>
      <c r="O595" s="590"/>
      <c r="P595" s="621"/>
      <c r="Q595" s="624"/>
      <c r="R595" s="624"/>
      <c r="S595" s="599"/>
      <c r="T595" s="627"/>
    </row>
    <row r="596" spans="2:20" ht="30" hidden="1" customHeight="1">
      <c r="B596" s="579"/>
      <c r="C596" s="611"/>
      <c r="D596" s="611"/>
      <c r="E596" s="611"/>
      <c r="F596" s="611"/>
      <c r="G596" s="616"/>
      <c r="H596" s="585"/>
      <c r="I596" s="619"/>
      <c r="J596" s="266"/>
      <c r="K596" s="126">
        <f>+$K$15</f>
        <v>811418</v>
      </c>
      <c r="L596" s="266"/>
      <c r="M596" s="126"/>
      <c r="N596" s="591"/>
      <c r="O596" s="591"/>
      <c r="P596" s="622"/>
      <c r="Q596" s="625"/>
      <c r="R596" s="625"/>
      <c r="S596" s="600"/>
      <c r="T596" s="627"/>
    </row>
    <row r="597" spans="2:20" ht="30" hidden="1" customHeight="1">
      <c r="B597" s="577">
        <v>5</v>
      </c>
      <c r="C597" s="574"/>
      <c r="D597" s="574"/>
      <c r="E597" s="574"/>
      <c r="F597" s="574"/>
      <c r="G597" s="580"/>
      <c r="H597" s="583"/>
      <c r="I597" s="586"/>
      <c r="J597" s="266"/>
      <c r="K597" s="126">
        <f>+$K$13</f>
        <v>721015</v>
      </c>
      <c r="L597" s="266"/>
      <c r="M597" s="126">
        <f>+$M$13</f>
        <v>0</v>
      </c>
      <c r="N597" s="589"/>
      <c r="O597" s="589"/>
      <c r="P597" s="592"/>
      <c r="Q597" s="595"/>
      <c r="R597" s="595"/>
      <c r="S597" s="598">
        <f>IF(COUNTIF(J597:M599,"CUMPLE")&gt;=1,(G597*I597),0)* (IF(N597="PRESENTÓ CERTIFICADO",1,0))* (IF(O597="ACORDE A ITEM 5.2.1 (T.R.)",1,0) )* ( IF(OR(Q597="SIN OBSERVACIÓN", Q597="REQUERIMIENTOS SUBSANADOS"),1,0)) *(IF(OR(R597="NINGUNO", R597="CUMPLEN CON LO SOLICITADO"),1,0))</f>
        <v>0</v>
      </c>
      <c r="T597" s="627"/>
    </row>
    <row r="598" spans="2:20" ht="30" hidden="1" customHeight="1">
      <c r="B598" s="578"/>
      <c r="C598" s="575"/>
      <c r="D598" s="575"/>
      <c r="E598" s="575"/>
      <c r="F598" s="575"/>
      <c r="G598" s="581"/>
      <c r="H598" s="584"/>
      <c r="I598" s="587"/>
      <c r="J598" s="266"/>
      <c r="K598" s="126">
        <f>+$K$14</f>
        <v>721511</v>
      </c>
      <c r="L598" s="266"/>
      <c r="M598" s="126">
        <f>+$M$14</f>
        <v>0</v>
      </c>
      <c r="N598" s="590"/>
      <c r="O598" s="590"/>
      <c r="P598" s="593"/>
      <c r="Q598" s="596"/>
      <c r="R598" s="596"/>
      <c r="S598" s="599"/>
      <c r="T598" s="627"/>
    </row>
    <row r="599" spans="2:20" ht="30" hidden="1" customHeight="1">
      <c r="B599" s="579"/>
      <c r="C599" s="576"/>
      <c r="D599" s="576"/>
      <c r="E599" s="576"/>
      <c r="F599" s="576"/>
      <c r="G599" s="582"/>
      <c r="H599" s="585"/>
      <c r="I599" s="588"/>
      <c r="J599" s="266"/>
      <c r="K599" s="126">
        <f>+$K$15</f>
        <v>811418</v>
      </c>
      <c r="L599" s="266"/>
      <c r="M599" s="126"/>
      <c r="N599" s="591"/>
      <c r="O599" s="591"/>
      <c r="P599" s="594"/>
      <c r="Q599" s="597"/>
      <c r="R599" s="597"/>
      <c r="S599" s="600"/>
      <c r="T599" s="628"/>
    </row>
    <row r="600" spans="2:20" ht="30" hidden="1" customHeight="1">
      <c r="B600" s="601" t="str">
        <f>IF(S601=" "," ",IF(S601&gt;=$H$6,"CUMPLE CON LA EXPERIENCIA REQUERIDA","NO CUMPLE CON LA EXPERIENCIA REQUERIDA"))</f>
        <v>NO CUMPLE CON LA EXPERIENCIA REQUERIDA</v>
      </c>
      <c r="C600" s="602"/>
      <c r="D600" s="602"/>
      <c r="E600" s="602"/>
      <c r="F600" s="602"/>
      <c r="G600" s="602"/>
      <c r="H600" s="602"/>
      <c r="I600" s="602"/>
      <c r="J600" s="602"/>
      <c r="K600" s="602"/>
      <c r="L600" s="602"/>
      <c r="M600" s="602"/>
      <c r="N600" s="602"/>
      <c r="O600" s="603"/>
      <c r="P600" s="607" t="s">
        <v>22</v>
      </c>
      <c r="Q600" s="608"/>
      <c r="R600" s="356"/>
      <c r="S600" s="7">
        <f>IF(T585="SI",SUM(S585:S599),0)</f>
        <v>0</v>
      </c>
      <c r="T600" s="612" t="str">
        <f>IF(S601=" "," ",IF(S601&gt;=$H$6,"CUMPLE","NO CUMPLE"))</f>
        <v>NO CUMPLE</v>
      </c>
    </row>
    <row r="601" spans="2:20" ht="30" hidden="1" customHeight="1">
      <c r="B601" s="604"/>
      <c r="C601" s="605"/>
      <c r="D601" s="605"/>
      <c r="E601" s="605"/>
      <c r="F601" s="605"/>
      <c r="G601" s="605"/>
      <c r="H601" s="605"/>
      <c r="I601" s="605"/>
      <c r="J601" s="605"/>
      <c r="K601" s="605"/>
      <c r="L601" s="605"/>
      <c r="M601" s="605"/>
      <c r="N601" s="605"/>
      <c r="O601" s="606"/>
      <c r="P601" s="607" t="s">
        <v>24</v>
      </c>
      <c r="Q601" s="608"/>
      <c r="R601" s="356"/>
      <c r="S601" s="71">
        <f>IFERROR((S600/$P$6)," ")</f>
        <v>0</v>
      </c>
      <c r="T601" s="613"/>
    </row>
    <row r="604" spans="2:20" ht="30" hidden="1" customHeight="1">
      <c r="B604" s="92">
        <v>28</v>
      </c>
      <c r="C604" s="629" t="s">
        <v>76</v>
      </c>
      <c r="D604" s="630"/>
      <c r="E604" s="631"/>
      <c r="F604" s="632" t="str">
        <f>IFERROR(VLOOKUP(B604,LISTA_OFERENTES,2,FALSE)," ")</f>
        <v>O28</v>
      </c>
      <c r="G604" s="633"/>
      <c r="H604" s="633"/>
      <c r="I604" s="633"/>
      <c r="J604" s="633"/>
      <c r="K604" s="633"/>
      <c r="L604" s="633"/>
      <c r="M604" s="633"/>
      <c r="N604" s="633"/>
      <c r="O604" s="634"/>
      <c r="P604" s="635" t="s">
        <v>98</v>
      </c>
      <c r="Q604" s="636"/>
      <c r="R604" s="637"/>
      <c r="S604" s="2">
        <f>5-(INT(COUNTBLANK(C607:C621))-10)</f>
        <v>0</v>
      </c>
      <c r="T604" s="3"/>
    </row>
    <row r="605" spans="2:20" ht="30" hidden="1" customHeight="1">
      <c r="B605" s="638" t="s">
        <v>45</v>
      </c>
      <c r="C605" s="640" t="s">
        <v>15</v>
      </c>
      <c r="D605" s="640" t="s">
        <v>16</v>
      </c>
      <c r="E605" s="640" t="s">
        <v>17</v>
      </c>
      <c r="F605" s="640" t="s">
        <v>18</v>
      </c>
      <c r="G605" s="640" t="s">
        <v>19</v>
      </c>
      <c r="H605" s="640" t="s">
        <v>20</v>
      </c>
      <c r="I605" s="640" t="s">
        <v>21</v>
      </c>
      <c r="J605" s="642" t="s">
        <v>52</v>
      </c>
      <c r="K605" s="643"/>
      <c r="L605" s="643"/>
      <c r="M605" s="644"/>
      <c r="N605" s="640" t="s">
        <v>77</v>
      </c>
      <c r="O605" s="640" t="s">
        <v>78</v>
      </c>
      <c r="P605" s="5" t="s">
        <v>79</v>
      </c>
      <c r="Q605" s="5"/>
      <c r="R605" s="640" t="s">
        <v>80</v>
      </c>
      <c r="S605" s="640" t="s">
        <v>81</v>
      </c>
      <c r="T605" s="640" t="str">
        <f>T297</f>
        <v>CUMPLE CON EL REQUIMIENTO DE LA UNSPSC 721015-721511-811418.</v>
      </c>
    </row>
    <row r="606" spans="2:20" ht="30" hidden="1" customHeight="1">
      <c r="B606" s="639"/>
      <c r="C606" s="641"/>
      <c r="D606" s="641"/>
      <c r="E606" s="641"/>
      <c r="F606" s="641"/>
      <c r="G606" s="641"/>
      <c r="H606" s="641"/>
      <c r="I606" s="641"/>
      <c r="J606" s="645" t="s">
        <v>83</v>
      </c>
      <c r="K606" s="646"/>
      <c r="L606" s="646"/>
      <c r="M606" s="647"/>
      <c r="N606" s="641"/>
      <c r="O606" s="641"/>
      <c r="P606" s="4" t="s">
        <v>13</v>
      </c>
      <c r="Q606" s="4" t="s">
        <v>82</v>
      </c>
      <c r="R606" s="641"/>
      <c r="S606" s="641"/>
      <c r="T606" s="641"/>
    </row>
    <row r="607" spans="2:20" ht="30" hidden="1" customHeight="1">
      <c r="B607" s="577">
        <v>1</v>
      </c>
      <c r="C607" s="574"/>
      <c r="D607" s="574"/>
      <c r="E607" s="574"/>
      <c r="F607" s="574"/>
      <c r="G607" s="580"/>
      <c r="H607" s="583"/>
      <c r="I607" s="586"/>
      <c r="J607" s="266"/>
      <c r="K607" s="126">
        <v>721015</v>
      </c>
      <c r="L607" s="266"/>
      <c r="M607" s="126">
        <v>721214</v>
      </c>
      <c r="N607" s="589"/>
      <c r="O607" s="589"/>
      <c r="P607" s="592"/>
      <c r="Q607" s="595"/>
      <c r="R607" s="595"/>
      <c r="S607" s="598">
        <f>IF(COUNTIF(J607:M609,"CUMPLE")&gt;=1,(G607*I607),0)* (IF(N607="PRESENTÓ CERTIFICADO",1,0))* (IF(O607="ACORDE A ITEM 5.2.1 (T.R.)",1,0) )* ( IF(OR(Q607="SIN OBSERVACIÓN", Q607="REQUERIMIENTOS SUBSANADOS"),1,0)) *(IF(OR(R607="NINGUNO", R607="CUMPLEN CON LO SOLICITADO"),1,0))</f>
        <v>0</v>
      </c>
      <c r="T607" s="626"/>
    </row>
    <row r="608" spans="2:20" ht="30" hidden="1" customHeight="1">
      <c r="B608" s="578"/>
      <c r="C608" s="575"/>
      <c r="D608" s="575"/>
      <c r="E608" s="575"/>
      <c r="F608" s="575"/>
      <c r="G608" s="581"/>
      <c r="H608" s="584"/>
      <c r="I608" s="587"/>
      <c r="J608" s="266"/>
      <c r="K608" s="126">
        <v>721029</v>
      </c>
      <c r="L608" s="266"/>
      <c r="M608" s="126">
        <v>261216</v>
      </c>
      <c r="N608" s="590"/>
      <c r="O608" s="590"/>
      <c r="P608" s="593"/>
      <c r="Q608" s="596"/>
      <c r="R608" s="596"/>
      <c r="S608" s="599"/>
      <c r="T608" s="627"/>
    </row>
    <row r="609" spans="2:20" ht="30" hidden="1" customHeight="1">
      <c r="B609" s="579"/>
      <c r="C609" s="576"/>
      <c r="D609" s="576"/>
      <c r="E609" s="576"/>
      <c r="F609" s="576"/>
      <c r="G609" s="582"/>
      <c r="H609" s="585"/>
      <c r="I609" s="588"/>
      <c r="J609" s="266"/>
      <c r="K609" s="126">
        <v>721033</v>
      </c>
      <c r="L609" s="266"/>
      <c r="M609" s="126"/>
      <c r="N609" s="591"/>
      <c r="O609" s="591"/>
      <c r="P609" s="594"/>
      <c r="Q609" s="597"/>
      <c r="R609" s="597"/>
      <c r="S609" s="600"/>
      <c r="T609" s="627"/>
    </row>
    <row r="610" spans="2:20" ht="30" hidden="1" customHeight="1">
      <c r="B610" s="577">
        <v>2</v>
      </c>
      <c r="C610" s="609"/>
      <c r="D610" s="609"/>
      <c r="E610" s="609"/>
      <c r="F610" s="609"/>
      <c r="G610" s="614"/>
      <c r="H610" s="583"/>
      <c r="I610" s="617"/>
      <c r="J610" s="266"/>
      <c r="K610" s="126">
        <f>K607</f>
        <v>721015</v>
      </c>
      <c r="L610" s="266"/>
      <c r="M610" s="126">
        <f>M607</f>
        <v>721214</v>
      </c>
      <c r="N610" s="589"/>
      <c r="O610" s="589"/>
      <c r="P610" s="620"/>
      <c r="Q610" s="623"/>
      <c r="R610" s="623"/>
      <c r="S610" s="598">
        <f>IF(COUNTIF(J610:M612,"CUMPLE")&gt;=1,(G610*I610),0)* (IF(N610="PRESENTÓ CERTIFICADO",1,0))* (IF(O610="ACORDE A ITEM 5.2.1 (T.R.)",1,0) )* ( IF(OR(Q610="SIN OBSERVACIÓN", Q610="REQUERIMIENTOS SUBSANADOS"),1,0)) *(IF(OR(R610="NINGUNO", R610="CUMPLEN CON LO SOLICITADO"),1,0))</f>
        <v>0</v>
      </c>
      <c r="T610" s="627"/>
    </row>
    <row r="611" spans="2:20" ht="30" hidden="1" customHeight="1">
      <c r="B611" s="578"/>
      <c r="C611" s="610"/>
      <c r="D611" s="610"/>
      <c r="E611" s="610"/>
      <c r="F611" s="610"/>
      <c r="G611" s="615"/>
      <c r="H611" s="584"/>
      <c r="I611" s="618"/>
      <c r="J611" s="266"/>
      <c r="K611" s="126">
        <f>K608</f>
        <v>721029</v>
      </c>
      <c r="L611" s="266"/>
      <c r="M611" s="126">
        <f>M608</f>
        <v>261216</v>
      </c>
      <c r="N611" s="590"/>
      <c r="O611" s="590"/>
      <c r="P611" s="621"/>
      <c r="Q611" s="624"/>
      <c r="R611" s="624"/>
      <c r="S611" s="599"/>
      <c r="T611" s="627"/>
    </row>
    <row r="612" spans="2:20" ht="30" hidden="1" customHeight="1">
      <c r="B612" s="579"/>
      <c r="C612" s="611"/>
      <c r="D612" s="611"/>
      <c r="E612" s="611"/>
      <c r="F612" s="611"/>
      <c r="G612" s="616"/>
      <c r="H612" s="585"/>
      <c r="I612" s="619"/>
      <c r="J612" s="266"/>
      <c r="K612" s="126">
        <f>K609</f>
        <v>721033</v>
      </c>
      <c r="L612" s="266"/>
      <c r="M612" s="126"/>
      <c r="N612" s="591"/>
      <c r="O612" s="591"/>
      <c r="P612" s="622"/>
      <c r="Q612" s="625"/>
      <c r="R612" s="625"/>
      <c r="S612" s="600"/>
      <c r="T612" s="627"/>
    </row>
    <row r="613" spans="2:20" ht="30" hidden="1" customHeight="1">
      <c r="B613" s="577">
        <v>3</v>
      </c>
      <c r="C613" s="574"/>
      <c r="D613" s="574"/>
      <c r="E613" s="574"/>
      <c r="F613" s="574"/>
      <c r="G613" s="580"/>
      <c r="H613" s="583"/>
      <c r="I613" s="586"/>
      <c r="J613" s="266"/>
      <c r="K613" s="126">
        <f>K607</f>
        <v>721015</v>
      </c>
      <c r="L613" s="266"/>
      <c r="M613" s="126">
        <f>M607</f>
        <v>721214</v>
      </c>
      <c r="N613" s="589"/>
      <c r="O613" s="589"/>
      <c r="P613" s="592"/>
      <c r="Q613" s="595"/>
      <c r="R613" s="595"/>
      <c r="S613" s="598">
        <f>IF(COUNTIF(J613:M615,"CUMPLE")&gt;=1,(G613*I613),0)* (IF(N613="PRESENTÓ CERTIFICADO",1,0))* (IF(O613="ACORDE A ITEM 5.2.1 (T.R.)",1,0) )* ( IF(OR(Q613="SIN OBSERVACIÓN", Q613="REQUERIMIENTOS SUBSANADOS"),1,0)) *(IF(OR(R613="NINGUNO", R613="CUMPLEN CON LO SOLICITADO"),1,0))</f>
        <v>0</v>
      </c>
      <c r="T613" s="627"/>
    </row>
    <row r="614" spans="2:20" ht="30" hidden="1" customHeight="1">
      <c r="B614" s="578"/>
      <c r="C614" s="575"/>
      <c r="D614" s="575"/>
      <c r="E614" s="575"/>
      <c r="F614" s="575"/>
      <c r="G614" s="581"/>
      <c r="H614" s="584"/>
      <c r="I614" s="587"/>
      <c r="J614" s="266"/>
      <c r="K614" s="126">
        <f>K608</f>
        <v>721029</v>
      </c>
      <c r="L614" s="266"/>
      <c r="M614" s="126">
        <f>M608</f>
        <v>261216</v>
      </c>
      <c r="N614" s="590"/>
      <c r="O614" s="590"/>
      <c r="P614" s="593"/>
      <c r="Q614" s="596"/>
      <c r="R614" s="596"/>
      <c r="S614" s="599"/>
      <c r="T614" s="627"/>
    </row>
    <row r="615" spans="2:20" ht="30" hidden="1" customHeight="1">
      <c r="B615" s="579"/>
      <c r="C615" s="576"/>
      <c r="D615" s="576"/>
      <c r="E615" s="576"/>
      <c r="F615" s="576"/>
      <c r="G615" s="582"/>
      <c r="H615" s="585"/>
      <c r="I615" s="588"/>
      <c r="J615" s="266"/>
      <c r="K615" s="126">
        <f>K609</f>
        <v>721033</v>
      </c>
      <c r="L615" s="266"/>
      <c r="M615" s="126"/>
      <c r="N615" s="591"/>
      <c r="O615" s="591"/>
      <c r="P615" s="594"/>
      <c r="Q615" s="597"/>
      <c r="R615" s="597"/>
      <c r="S615" s="600"/>
      <c r="T615" s="627"/>
    </row>
    <row r="616" spans="2:20" ht="30" hidden="1" customHeight="1">
      <c r="B616" s="577">
        <v>4</v>
      </c>
      <c r="C616" s="609"/>
      <c r="D616" s="609"/>
      <c r="E616" s="609"/>
      <c r="F616" s="609"/>
      <c r="G616" s="614"/>
      <c r="H616" s="583"/>
      <c r="I616" s="617"/>
      <c r="J616" s="266"/>
      <c r="K616" s="126">
        <f>K607</f>
        <v>721015</v>
      </c>
      <c r="L616" s="266"/>
      <c r="M616" s="126">
        <f>M607</f>
        <v>721214</v>
      </c>
      <c r="N616" s="589"/>
      <c r="O616" s="589"/>
      <c r="P616" s="620"/>
      <c r="Q616" s="623"/>
      <c r="R616" s="623"/>
      <c r="S616" s="598">
        <f>IF(COUNTIF(J616:M618,"CUMPLE")&gt;=1,(G616*I616),0)* (IF(N616="PRESENTÓ CERTIFICADO",1,0))* (IF(O616="ACORDE A ITEM 5.2.1 (T.R.)",1,0) )* ( IF(OR(Q616="SIN OBSERVACIÓN", Q616="REQUERIMIENTOS SUBSANADOS"),1,0)) *(IF(OR(R616="NINGUNO", R616="CUMPLEN CON LO SOLICITADO"),1,0))</f>
        <v>0</v>
      </c>
      <c r="T616" s="627"/>
    </row>
    <row r="617" spans="2:20" ht="30" hidden="1" customHeight="1">
      <c r="B617" s="578"/>
      <c r="C617" s="610"/>
      <c r="D617" s="610"/>
      <c r="E617" s="610"/>
      <c r="F617" s="610"/>
      <c r="G617" s="615"/>
      <c r="H617" s="584"/>
      <c r="I617" s="618"/>
      <c r="J617" s="266"/>
      <c r="K617" s="126">
        <f>K608</f>
        <v>721029</v>
      </c>
      <c r="L617" s="266"/>
      <c r="M617" s="126">
        <f>M608</f>
        <v>261216</v>
      </c>
      <c r="N617" s="590"/>
      <c r="O617" s="590"/>
      <c r="P617" s="621"/>
      <c r="Q617" s="624"/>
      <c r="R617" s="624"/>
      <c r="S617" s="599"/>
      <c r="T617" s="627"/>
    </row>
    <row r="618" spans="2:20" ht="30" hidden="1" customHeight="1">
      <c r="B618" s="579"/>
      <c r="C618" s="611"/>
      <c r="D618" s="611"/>
      <c r="E618" s="611"/>
      <c r="F618" s="611"/>
      <c r="G618" s="616"/>
      <c r="H618" s="585"/>
      <c r="I618" s="619"/>
      <c r="J618" s="266"/>
      <c r="K618" s="126">
        <f>K609</f>
        <v>721033</v>
      </c>
      <c r="L618" s="266"/>
      <c r="M618" s="126"/>
      <c r="N618" s="591"/>
      <c r="O618" s="591"/>
      <c r="P618" s="622"/>
      <c r="Q618" s="625"/>
      <c r="R618" s="625"/>
      <c r="S618" s="600"/>
      <c r="T618" s="627"/>
    </row>
    <row r="619" spans="2:20" ht="30" hidden="1" customHeight="1">
      <c r="B619" s="577">
        <v>5</v>
      </c>
      <c r="C619" s="574"/>
      <c r="D619" s="574"/>
      <c r="E619" s="574"/>
      <c r="F619" s="574"/>
      <c r="G619" s="580"/>
      <c r="H619" s="583"/>
      <c r="I619" s="586"/>
      <c r="J619" s="266"/>
      <c r="K619" s="126">
        <f>K607</f>
        <v>721015</v>
      </c>
      <c r="L619" s="266"/>
      <c r="M619" s="126">
        <f>M607</f>
        <v>721214</v>
      </c>
      <c r="N619" s="589"/>
      <c r="O619" s="589"/>
      <c r="P619" s="592"/>
      <c r="Q619" s="595"/>
      <c r="R619" s="595"/>
      <c r="S619" s="598">
        <f>IF(COUNTIF(J619:M621,"CUMPLE")&gt;=1,(G619*I619),0)* (IF(N619="PRESENTÓ CERTIFICADO",1,0))* (IF(O619="ACORDE A ITEM 5.2.1 (T.R.)",1,0) )* ( IF(OR(Q619="SIN OBSERVACIÓN", Q619="REQUERIMIENTOS SUBSANADOS"),1,0)) *(IF(OR(R619="NINGUNO", R619="CUMPLEN CON LO SOLICITADO"),1,0))</f>
        <v>0</v>
      </c>
      <c r="T619" s="627"/>
    </row>
    <row r="620" spans="2:20" ht="30" hidden="1" customHeight="1">
      <c r="B620" s="578"/>
      <c r="C620" s="575"/>
      <c r="D620" s="575"/>
      <c r="E620" s="575"/>
      <c r="F620" s="575"/>
      <c r="G620" s="581"/>
      <c r="H620" s="584"/>
      <c r="I620" s="587"/>
      <c r="J620" s="266"/>
      <c r="K620" s="126">
        <f>K608</f>
        <v>721029</v>
      </c>
      <c r="L620" s="266"/>
      <c r="M620" s="126">
        <f>M608</f>
        <v>261216</v>
      </c>
      <c r="N620" s="590"/>
      <c r="O620" s="590"/>
      <c r="P620" s="593"/>
      <c r="Q620" s="596"/>
      <c r="R620" s="596"/>
      <c r="S620" s="599"/>
      <c r="T620" s="627"/>
    </row>
    <row r="621" spans="2:20" ht="30" hidden="1" customHeight="1">
      <c r="B621" s="579"/>
      <c r="C621" s="576"/>
      <c r="D621" s="576"/>
      <c r="E621" s="576"/>
      <c r="F621" s="576"/>
      <c r="G621" s="582"/>
      <c r="H621" s="585"/>
      <c r="I621" s="588"/>
      <c r="J621" s="266"/>
      <c r="K621" s="126">
        <f>K609</f>
        <v>721033</v>
      </c>
      <c r="L621" s="266"/>
      <c r="M621" s="126"/>
      <c r="N621" s="591"/>
      <c r="O621" s="591"/>
      <c r="P621" s="594"/>
      <c r="Q621" s="597"/>
      <c r="R621" s="597"/>
      <c r="S621" s="600"/>
      <c r="T621" s="628"/>
    </row>
    <row r="622" spans="2:20" ht="30" hidden="1" customHeight="1">
      <c r="B622" s="601" t="str">
        <f>IF(S623=" "," ",IF(S623&gt;=$H$6,"CUMPLE CON LA EXPERIENCIA REQUERIDA","NO CUMPLE CON LA EXPERIENCIA REQUERIDA"))</f>
        <v>NO CUMPLE CON LA EXPERIENCIA REQUERIDA</v>
      </c>
      <c r="C622" s="602"/>
      <c r="D622" s="602"/>
      <c r="E622" s="602"/>
      <c r="F622" s="602"/>
      <c r="G622" s="602"/>
      <c r="H622" s="602"/>
      <c r="I622" s="602"/>
      <c r="J622" s="602"/>
      <c r="K622" s="602"/>
      <c r="L622" s="602"/>
      <c r="M622" s="602"/>
      <c r="N622" s="602"/>
      <c r="O622" s="603"/>
      <c r="P622" s="607" t="s">
        <v>22</v>
      </c>
      <c r="Q622" s="608"/>
      <c r="R622" s="356"/>
      <c r="S622" s="7">
        <f>IF(T607="SI",SUM(S607:S621),0)</f>
        <v>0</v>
      </c>
      <c r="T622" s="612" t="str">
        <f>IF(S623=" "," ",IF(S623&gt;=$H$6,"CUMPLE","NO CUMPLE"))</f>
        <v>NO CUMPLE</v>
      </c>
    </row>
    <row r="623" spans="2:20" ht="30" hidden="1" customHeight="1">
      <c r="B623" s="604"/>
      <c r="C623" s="605"/>
      <c r="D623" s="605"/>
      <c r="E623" s="605"/>
      <c r="F623" s="605"/>
      <c r="G623" s="605"/>
      <c r="H623" s="605"/>
      <c r="I623" s="605"/>
      <c r="J623" s="605"/>
      <c r="K623" s="605"/>
      <c r="L623" s="605"/>
      <c r="M623" s="605"/>
      <c r="N623" s="605"/>
      <c r="O623" s="606"/>
      <c r="P623" s="607" t="s">
        <v>24</v>
      </c>
      <c r="Q623" s="608"/>
      <c r="R623" s="356"/>
      <c r="S623" s="71">
        <f>IFERROR((S622/$P$6)," ")</f>
        <v>0</v>
      </c>
      <c r="T623" s="613"/>
    </row>
    <row r="624" spans="2:20" ht="30" hidden="1" customHeight="1"/>
    <row r="625" spans="2:20" ht="30" hidden="1" customHeight="1"/>
    <row r="626" spans="2:20" ht="30" hidden="1" customHeight="1">
      <c r="B626" s="92">
        <v>29</v>
      </c>
      <c r="C626" s="629" t="s">
        <v>76</v>
      </c>
      <c r="D626" s="630"/>
      <c r="E626" s="631"/>
      <c r="F626" s="632" t="str">
        <f>IFERROR(VLOOKUP(B626,LISTA_OFERENTES,2,FALSE)," ")</f>
        <v>O29</v>
      </c>
      <c r="G626" s="633"/>
      <c r="H626" s="633"/>
      <c r="I626" s="633"/>
      <c r="J626" s="633"/>
      <c r="K626" s="633"/>
      <c r="L626" s="633"/>
      <c r="M626" s="633"/>
      <c r="N626" s="633"/>
      <c r="O626" s="634"/>
      <c r="P626" s="635" t="s">
        <v>98</v>
      </c>
      <c r="Q626" s="636"/>
      <c r="R626" s="637"/>
      <c r="S626" s="2">
        <f>5-(INT(COUNTBLANK(C629:C643))-10)</f>
        <v>0</v>
      </c>
      <c r="T626" s="3"/>
    </row>
    <row r="627" spans="2:20" ht="30" hidden="1" customHeight="1">
      <c r="B627" s="638" t="s">
        <v>45</v>
      </c>
      <c r="C627" s="640" t="s">
        <v>15</v>
      </c>
      <c r="D627" s="640" t="s">
        <v>16</v>
      </c>
      <c r="E627" s="640" t="s">
        <v>17</v>
      </c>
      <c r="F627" s="640" t="s">
        <v>18</v>
      </c>
      <c r="G627" s="640" t="s">
        <v>19</v>
      </c>
      <c r="H627" s="640" t="s">
        <v>20</v>
      </c>
      <c r="I627" s="640" t="s">
        <v>21</v>
      </c>
      <c r="J627" s="642" t="s">
        <v>52</v>
      </c>
      <c r="K627" s="643"/>
      <c r="L627" s="643"/>
      <c r="M627" s="644"/>
      <c r="N627" s="640" t="s">
        <v>77</v>
      </c>
      <c r="O627" s="640" t="s">
        <v>78</v>
      </c>
      <c r="P627" s="5" t="s">
        <v>79</v>
      </c>
      <c r="Q627" s="5"/>
      <c r="R627" s="640" t="s">
        <v>80</v>
      </c>
      <c r="S627" s="640" t="s">
        <v>81</v>
      </c>
      <c r="T627" s="640" t="str">
        <f>T319</f>
        <v>CUMPLE CON EL REQUIMIENTO DE LA UNSPSC 721015-721511-811418.</v>
      </c>
    </row>
    <row r="628" spans="2:20" ht="30" hidden="1" customHeight="1">
      <c r="B628" s="639"/>
      <c r="C628" s="641"/>
      <c r="D628" s="641"/>
      <c r="E628" s="641"/>
      <c r="F628" s="641"/>
      <c r="G628" s="641"/>
      <c r="H628" s="641"/>
      <c r="I628" s="641"/>
      <c r="J628" s="645" t="s">
        <v>83</v>
      </c>
      <c r="K628" s="646"/>
      <c r="L628" s="646"/>
      <c r="M628" s="647"/>
      <c r="N628" s="641"/>
      <c r="O628" s="641"/>
      <c r="P628" s="4" t="s">
        <v>13</v>
      </c>
      <c r="Q628" s="4" t="s">
        <v>82</v>
      </c>
      <c r="R628" s="641"/>
      <c r="S628" s="641"/>
      <c r="T628" s="641"/>
    </row>
    <row r="629" spans="2:20" ht="30" hidden="1" customHeight="1">
      <c r="B629" s="577">
        <v>1</v>
      </c>
      <c r="C629" s="574"/>
      <c r="D629" s="574"/>
      <c r="E629" s="574"/>
      <c r="F629" s="574"/>
      <c r="G629" s="580"/>
      <c r="H629" s="583"/>
      <c r="I629" s="586"/>
      <c r="J629" s="266"/>
      <c r="K629" s="126">
        <v>721015</v>
      </c>
      <c r="L629" s="266"/>
      <c r="M629" s="126">
        <v>721214</v>
      </c>
      <c r="N629" s="589"/>
      <c r="O629" s="589"/>
      <c r="P629" s="592"/>
      <c r="Q629" s="595"/>
      <c r="R629" s="595"/>
      <c r="S629" s="598">
        <f>IF(COUNTIF(J629:M631,"CUMPLE")&gt;=1,(G629*I629),0)* (IF(N629="PRESENTÓ CERTIFICADO",1,0))* (IF(O629="ACORDE A ITEM 5.2.1 (T.R.)",1,0) )* ( IF(OR(Q629="SIN OBSERVACIÓN", Q629="REQUERIMIENTOS SUBSANADOS"),1,0)) *(IF(OR(R629="NINGUNO", R629="CUMPLEN CON LO SOLICITADO"),1,0))</f>
        <v>0</v>
      </c>
      <c r="T629" s="626"/>
    </row>
    <row r="630" spans="2:20" ht="30" hidden="1" customHeight="1">
      <c r="B630" s="578"/>
      <c r="C630" s="575"/>
      <c r="D630" s="575"/>
      <c r="E630" s="575"/>
      <c r="F630" s="575"/>
      <c r="G630" s="581"/>
      <c r="H630" s="584"/>
      <c r="I630" s="587"/>
      <c r="J630" s="266"/>
      <c r="K630" s="126">
        <v>721029</v>
      </c>
      <c r="L630" s="266"/>
      <c r="M630" s="126">
        <v>261216</v>
      </c>
      <c r="N630" s="590"/>
      <c r="O630" s="590"/>
      <c r="P630" s="593"/>
      <c r="Q630" s="596"/>
      <c r="R630" s="596"/>
      <c r="S630" s="599"/>
      <c r="T630" s="627"/>
    </row>
    <row r="631" spans="2:20" ht="30" hidden="1" customHeight="1">
      <c r="B631" s="579"/>
      <c r="C631" s="576"/>
      <c r="D631" s="576"/>
      <c r="E631" s="576"/>
      <c r="F631" s="576"/>
      <c r="G631" s="582"/>
      <c r="H631" s="585"/>
      <c r="I631" s="588"/>
      <c r="J631" s="266"/>
      <c r="K631" s="126">
        <v>721033</v>
      </c>
      <c r="L631" s="266"/>
      <c r="M631" s="126"/>
      <c r="N631" s="591"/>
      <c r="O631" s="591"/>
      <c r="P631" s="594"/>
      <c r="Q631" s="597"/>
      <c r="R631" s="597"/>
      <c r="S631" s="600"/>
      <c r="T631" s="627"/>
    </row>
    <row r="632" spans="2:20" ht="30" hidden="1" customHeight="1">
      <c r="B632" s="577">
        <v>2</v>
      </c>
      <c r="C632" s="609"/>
      <c r="D632" s="609"/>
      <c r="E632" s="609"/>
      <c r="F632" s="609"/>
      <c r="G632" s="614"/>
      <c r="H632" s="583"/>
      <c r="I632" s="617"/>
      <c r="J632" s="266"/>
      <c r="K632" s="126">
        <f>K629</f>
        <v>721015</v>
      </c>
      <c r="L632" s="266"/>
      <c r="M632" s="126">
        <f>M629</f>
        <v>721214</v>
      </c>
      <c r="N632" s="589"/>
      <c r="O632" s="589"/>
      <c r="P632" s="620"/>
      <c r="Q632" s="623"/>
      <c r="R632" s="623"/>
      <c r="S632" s="598">
        <f>IF(COUNTIF(J632:M634,"CUMPLE")&gt;=1,(G632*I632),0)* (IF(N632="PRESENTÓ CERTIFICADO",1,0))* (IF(O632="ACORDE A ITEM 5.2.1 (T.R.)",1,0) )* ( IF(OR(Q632="SIN OBSERVACIÓN", Q632="REQUERIMIENTOS SUBSANADOS"),1,0)) *(IF(OR(R632="NINGUNO", R632="CUMPLEN CON LO SOLICITADO"),1,0))</f>
        <v>0</v>
      </c>
      <c r="T632" s="627"/>
    </row>
    <row r="633" spans="2:20" ht="30" hidden="1" customHeight="1">
      <c r="B633" s="578"/>
      <c r="C633" s="610"/>
      <c r="D633" s="610"/>
      <c r="E633" s="610"/>
      <c r="F633" s="610"/>
      <c r="G633" s="615"/>
      <c r="H633" s="584"/>
      <c r="I633" s="618"/>
      <c r="J633" s="266"/>
      <c r="K633" s="126">
        <f>K630</f>
        <v>721029</v>
      </c>
      <c r="L633" s="266"/>
      <c r="M633" s="126">
        <f>M630</f>
        <v>261216</v>
      </c>
      <c r="N633" s="590"/>
      <c r="O633" s="590"/>
      <c r="P633" s="621"/>
      <c r="Q633" s="624"/>
      <c r="R633" s="624"/>
      <c r="S633" s="599"/>
      <c r="T633" s="627"/>
    </row>
    <row r="634" spans="2:20" ht="30" hidden="1" customHeight="1">
      <c r="B634" s="579"/>
      <c r="C634" s="611"/>
      <c r="D634" s="611"/>
      <c r="E634" s="611"/>
      <c r="F634" s="611"/>
      <c r="G634" s="616"/>
      <c r="H634" s="585"/>
      <c r="I634" s="619"/>
      <c r="J634" s="266"/>
      <c r="K634" s="126">
        <f>K631</f>
        <v>721033</v>
      </c>
      <c r="L634" s="266"/>
      <c r="M634" s="126"/>
      <c r="N634" s="591"/>
      <c r="O634" s="591"/>
      <c r="P634" s="622"/>
      <c r="Q634" s="625"/>
      <c r="R634" s="625"/>
      <c r="S634" s="600"/>
      <c r="T634" s="627"/>
    </row>
    <row r="635" spans="2:20" ht="30" hidden="1" customHeight="1">
      <c r="B635" s="577">
        <v>3</v>
      </c>
      <c r="C635" s="574"/>
      <c r="D635" s="574"/>
      <c r="E635" s="574"/>
      <c r="F635" s="574"/>
      <c r="G635" s="580"/>
      <c r="H635" s="583"/>
      <c r="I635" s="586"/>
      <c r="J635" s="266"/>
      <c r="K635" s="126">
        <f>K629</f>
        <v>721015</v>
      </c>
      <c r="L635" s="266"/>
      <c r="M635" s="126">
        <f>M629</f>
        <v>721214</v>
      </c>
      <c r="N635" s="589"/>
      <c r="O635" s="589"/>
      <c r="P635" s="592"/>
      <c r="Q635" s="595"/>
      <c r="R635" s="595"/>
      <c r="S635" s="598">
        <f>IF(COUNTIF(J635:M637,"CUMPLE")&gt;=1,(G635*I635),0)* (IF(N635="PRESENTÓ CERTIFICADO",1,0))* (IF(O635="ACORDE A ITEM 5.2.1 (T.R.)",1,0) )* ( IF(OR(Q635="SIN OBSERVACIÓN", Q635="REQUERIMIENTOS SUBSANADOS"),1,0)) *(IF(OR(R635="NINGUNO", R635="CUMPLEN CON LO SOLICITADO"),1,0))</f>
        <v>0</v>
      </c>
      <c r="T635" s="627"/>
    </row>
    <row r="636" spans="2:20" ht="30" hidden="1" customHeight="1">
      <c r="B636" s="578"/>
      <c r="C636" s="575"/>
      <c r="D636" s="575"/>
      <c r="E636" s="575"/>
      <c r="F636" s="575"/>
      <c r="G636" s="581"/>
      <c r="H636" s="584"/>
      <c r="I636" s="587"/>
      <c r="J636" s="266"/>
      <c r="K636" s="126">
        <f>K630</f>
        <v>721029</v>
      </c>
      <c r="L636" s="266"/>
      <c r="M636" s="126">
        <f>M630</f>
        <v>261216</v>
      </c>
      <c r="N636" s="590"/>
      <c r="O636" s="590"/>
      <c r="P636" s="593"/>
      <c r="Q636" s="596"/>
      <c r="R636" s="596"/>
      <c r="S636" s="599"/>
      <c r="T636" s="627"/>
    </row>
    <row r="637" spans="2:20" ht="30" hidden="1" customHeight="1">
      <c r="B637" s="579"/>
      <c r="C637" s="576"/>
      <c r="D637" s="576"/>
      <c r="E637" s="576"/>
      <c r="F637" s="576"/>
      <c r="G637" s="582"/>
      <c r="H637" s="585"/>
      <c r="I637" s="588"/>
      <c r="J637" s="266"/>
      <c r="K637" s="126">
        <f>K631</f>
        <v>721033</v>
      </c>
      <c r="L637" s="266"/>
      <c r="M637" s="126"/>
      <c r="N637" s="591"/>
      <c r="O637" s="591"/>
      <c r="P637" s="594"/>
      <c r="Q637" s="597"/>
      <c r="R637" s="597"/>
      <c r="S637" s="600"/>
      <c r="T637" s="627"/>
    </row>
    <row r="638" spans="2:20" ht="30" hidden="1" customHeight="1">
      <c r="B638" s="577">
        <v>4</v>
      </c>
      <c r="C638" s="609"/>
      <c r="D638" s="609"/>
      <c r="E638" s="609"/>
      <c r="F638" s="609"/>
      <c r="G638" s="614"/>
      <c r="H638" s="583"/>
      <c r="I638" s="617"/>
      <c r="J638" s="266"/>
      <c r="K638" s="126">
        <f>K629</f>
        <v>721015</v>
      </c>
      <c r="L638" s="266"/>
      <c r="M638" s="126">
        <f>M629</f>
        <v>721214</v>
      </c>
      <c r="N638" s="589"/>
      <c r="O638" s="589"/>
      <c r="P638" s="620"/>
      <c r="Q638" s="623"/>
      <c r="R638" s="623"/>
      <c r="S638" s="598">
        <f>IF(COUNTIF(J638:M640,"CUMPLE")&gt;=1,(G638*I638),0)* (IF(N638="PRESENTÓ CERTIFICADO",1,0))* (IF(O638="ACORDE A ITEM 5.2.1 (T.R.)",1,0) )* ( IF(OR(Q638="SIN OBSERVACIÓN", Q638="REQUERIMIENTOS SUBSANADOS"),1,0)) *(IF(OR(R638="NINGUNO", R638="CUMPLEN CON LO SOLICITADO"),1,0))</f>
        <v>0</v>
      </c>
      <c r="T638" s="627"/>
    </row>
    <row r="639" spans="2:20" ht="30" hidden="1" customHeight="1">
      <c r="B639" s="578"/>
      <c r="C639" s="610"/>
      <c r="D639" s="610"/>
      <c r="E639" s="610"/>
      <c r="F639" s="610"/>
      <c r="G639" s="615"/>
      <c r="H639" s="584"/>
      <c r="I639" s="618"/>
      <c r="J639" s="266"/>
      <c r="K639" s="126">
        <f>K630</f>
        <v>721029</v>
      </c>
      <c r="L639" s="266"/>
      <c r="M639" s="126">
        <f>M630</f>
        <v>261216</v>
      </c>
      <c r="N639" s="590"/>
      <c r="O639" s="590"/>
      <c r="P639" s="621"/>
      <c r="Q639" s="624"/>
      <c r="R639" s="624"/>
      <c r="S639" s="599"/>
      <c r="T639" s="627"/>
    </row>
    <row r="640" spans="2:20" ht="30" hidden="1" customHeight="1">
      <c r="B640" s="579"/>
      <c r="C640" s="611"/>
      <c r="D640" s="611"/>
      <c r="E640" s="611"/>
      <c r="F640" s="611"/>
      <c r="G640" s="616"/>
      <c r="H640" s="585"/>
      <c r="I640" s="619"/>
      <c r="J640" s="266"/>
      <c r="K640" s="126">
        <f>K631</f>
        <v>721033</v>
      </c>
      <c r="L640" s="266"/>
      <c r="M640" s="126"/>
      <c r="N640" s="591"/>
      <c r="O640" s="591"/>
      <c r="P640" s="622"/>
      <c r="Q640" s="625"/>
      <c r="R640" s="625"/>
      <c r="S640" s="600"/>
      <c r="T640" s="627"/>
    </row>
    <row r="641" spans="2:20" ht="30" hidden="1" customHeight="1">
      <c r="B641" s="577">
        <v>5</v>
      </c>
      <c r="C641" s="574"/>
      <c r="D641" s="574"/>
      <c r="E641" s="574"/>
      <c r="F641" s="574"/>
      <c r="G641" s="580"/>
      <c r="H641" s="583"/>
      <c r="I641" s="586"/>
      <c r="J641" s="266"/>
      <c r="K641" s="126">
        <f>K629</f>
        <v>721015</v>
      </c>
      <c r="L641" s="266"/>
      <c r="M641" s="126">
        <f>M629</f>
        <v>721214</v>
      </c>
      <c r="N641" s="589"/>
      <c r="O641" s="589"/>
      <c r="P641" s="592"/>
      <c r="Q641" s="595"/>
      <c r="R641" s="595"/>
      <c r="S641" s="598">
        <f>IF(COUNTIF(J641:M643,"CUMPLE")&gt;=1,(G641*I641),0)* (IF(N641="PRESENTÓ CERTIFICADO",1,0))* (IF(O641="ACORDE A ITEM 5.2.1 (T.R.)",1,0) )* ( IF(OR(Q641="SIN OBSERVACIÓN", Q641="REQUERIMIENTOS SUBSANADOS"),1,0)) *(IF(OR(R641="NINGUNO", R641="CUMPLEN CON LO SOLICITADO"),1,0))</f>
        <v>0</v>
      </c>
      <c r="T641" s="627"/>
    </row>
    <row r="642" spans="2:20" ht="30" hidden="1" customHeight="1">
      <c r="B642" s="578"/>
      <c r="C642" s="575"/>
      <c r="D642" s="575"/>
      <c r="E642" s="575"/>
      <c r="F642" s="575"/>
      <c r="G642" s="581"/>
      <c r="H642" s="584"/>
      <c r="I642" s="587"/>
      <c r="J642" s="266"/>
      <c r="K642" s="126">
        <f>K630</f>
        <v>721029</v>
      </c>
      <c r="L642" s="266"/>
      <c r="M642" s="126">
        <f>M630</f>
        <v>261216</v>
      </c>
      <c r="N642" s="590"/>
      <c r="O642" s="590"/>
      <c r="P642" s="593"/>
      <c r="Q642" s="596"/>
      <c r="R642" s="596"/>
      <c r="S642" s="599"/>
      <c r="T642" s="627"/>
    </row>
    <row r="643" spans="2:20" ht="30" hidden="1" customHeight="1">
      <c r="B643" s="579"/>
      <c r="C643" s="576"/>
      <c r="D643" s="576"/>
      <c r="E643" s="576"/>
      <c r="F643" s="576"/>
      <c r="G643" s="582"/>
      <c r="H643" s="585"/>
      <c r="I643" s="588"/>
      <c r="J643" s="266"/>
      <c r="K643" s="126">
        <f>K631</f>
        <v>721033</v>
      </c>
      <c r="L643" s="266"/>
      <c r="M643" s="126"/>
      <c r="N643" s="591"/>
      <c r="O643" s="591"/>
      <c r="P643" s="594"/>
      <c r="Q643" s="597"/>
      <c r="R643" s="597"/>
      <c r="S643" s="600"/>
      <c r="T643" s="628"/>
    </row>
    <row r="644" spans="2:20" ht="30" hidden="1" customHeight="1">
      <c r="B644" s="601" t="str">
        <f>IF(S645=" "," ",IF(S645&gt;=$H$6,"CUMPLE CON LA EXPERIENCIA REQUERIDA","NO CUMPLE CON LA EXPERIENCIA REQUERIDA"))</f>
        <v>NO CUMPLE CON LA EXPERIENCIA REQUERIDA</v>
      </c>
      <c r="C644" s="602"/>
      <c r="D644" s="602"/>
      <c r="E644" s="602"/>
      <c r="F644" s="602"/>
      <c r="G644" s="602"/>
      <c r="H644" s="602"/>
      <c r="I644" s="602"/>
      <c r="J644" s="602"/>
      <c r="K644" s="602"/>
      <c r="L644" s="602"/>
      <c r="M644" s="602"/>
      <c r="N644" s="602"/>
      <c r="O644" s="603"/>
      <c r="P644" s="607" t="s">
        <v>22</v>
      </c>
      <c r="Q644" s="608"/>
      <c r="R644" s="356"/>
      <c r="S644" s="7">
        <f>IF(T629="SI",SUM(S629:S643),0)</f>
        <v>0</v>
      </c>
      <c r="T644" s="612" t="str">
        <f>IF(S645=" "," ",IF(S645&gt;=$H$6,"CUMPLE","NO CUMPLE"))</f>
        <v>NO CUMPLE</v>
      </c>
    </row>
    <row r="645" spans="2:20" ht="30" hidden="1" customHeight="1">
      <c r="B645" s="604"/>
      <c r="C645" s="605"/>
      <c r="D645" s="605"/>
      <c r="E645" s="605"/>
      <c r="F645" s="605"/>
      <c r="G645" s="605"/>
      <c r="H645" s="605"/>
      <c r="I645" s="605"/>
      <c r="J645" s="605"/>
      <c r="K645" s="605"/>
      <c r="L645" s="605"/>
      <c r="M645" s="605"/>
      <c r="N645" s="605"/>
      <c r="O645" s="606"/>
      <c r="P645" s="607" t="s">
        <v>24</v>
      </c>
      <c r="Q645" s="608"/>
      <c r="R645" s="356"/>
      <c r="S645" s="71">
        <f>IFERROR((S644/$P$6)," ")</f>
        <v>0</v>
      </c>
      <c r="T645" s="613"/>
    </row>
    <row r="646" spans="2:20" ht="30" hidden="1" customHeight="1"/>
    <row r="647" spans="2:20" ht="30" hidden="1" customHeight="1"/>
    <row r="648" spans="2:20" ht="30" hidden="1" customHeight="1">
      <c r="B648" s="92">
        <v>30</v>
      </c>
      <c r="C648" s="629" t="s">
        <v>76</v>
      </c>
      <c r="D648" s="630"/>
      <c r="E648" s="631"/>
      <c r="F648" s="632" t="str">
        <f>IFERROR(VLOOKUP(B648,LISTA_OFERENTES,2,FALSE)," ")</f>
        <v>O30</v>
      </c>
      <c r="G648" s="633"/>
      <c r="H648" s="633"/>
      <c r="I648" s="633"/>
      <c r="J648" s="633"/>
      <c r="K648" s="633"/>
      <c r="L648" s="633"/>
      <c r="M648" s="633"/>
      <c r="N648" s="633"/>
      <c r="O648" s="634"/>
      <c r="P648" s="635" t="s">
        <v>98</v>
      </c>
      <c r="Q648" s="636"/>
      <c r="R648" s="637"/>
      <c r="S648" s="2">
        <f>5-(INT(COUNTBLANK(C651:C665))-10)</f>
        <v>0</v>
      </c>
      <c r="T648" s="3"/>
    </row>
    <row r="649" spans="2:20" ht="30" hidden="1" customHeight="1">
      <c r="B649" s="638" t="s">
        <v>45</v>
      </c>
      <c r="C649" s="640" t="s">
        <v>15</v>
      </c>
      <c r="D649" s="640" t="s">
        <v>16</v>
      </c>
      <c r="E649" s="640" t="s">
        <v>17</v>
      </c>
      <c r="F649" s="640" t="s">
        <v>18</v>
      </c>
      <c r="G649" s="640" t="s">
        <v>19</v>
      </c>
      <c r="H649" s="640" t="s">
        <v>20</v>
      </c>
      <c r="I649" s="640" t="s">
        <v>21</v>
      </c>
      <c r="J649" s="642" t="s">
        <v>52</v>
      </c>
      <c r="K649" s="643"/>
      <c r="L649" s="643"/>
      <c r="M649" s="644"/>
      <c r="N649" s="640" t="s">
        <v>77</v>
      </c>
      <c r="O649" s="640" t="s">
        <v>78</v>
      </c>
      <c r="P649" s="5" t="s">
        <v>79</v>
      </c>
      <c r="Q649" s="5"/>
      <c r="R649" s="640" t="s">
        <v>80</v>
      </c>
      <c r="S649" s="640" t="s">
        <v>81</v>
      </c>
      <c r="T649" s="640" t="str">
        <f>T341</f>
        <v>CUMPLE CON EL REQUIMIENTO DE LA UNSPSC 721015-721511-811418.</v>
      </c>
    </row>
    <row r="650" spans="2:20" ht="56.25" hidden="1" customHeight="1">
      <c r="B650" s="639"/>
      <c r="C650" s="641"/>
      <c r="D650" s="641"/>
      <c r="E650" s="641"/>
      <c r="F650" s="641"/>
      <c r="G650" s="641"/>
      <c r="H650" s="641"/>
      <c r="I650" s="641"/>
      <c r="J650" s="645" t="s">
        <v>83</v>
      </c>
      <c r="K650" s="646"/>
      <c r="L650" s="646"/>
      <c r="M650" s="647"/>
      <c r="N650" s="641"/>
      <c r="O650" s="641"/>
      <c r="P650" s="4" t="s">
        <v>13</v>
      </c>
      <c r="Q650" s="4" t="s">
        <v>82</v>
      </c>
      <c r="R650" s="641"/>
      <c r="S650" s="641"/>
      <c r="T650" s="641"/>
    </row>
    <row r="651" spans="2:20" ht="30" hidden="1" customHeight="1">
      <c r="B651" s="577">
        <v>1</v>
      </c>
      <c r="C651" s="574"/>
      <c r="D651" s="574"/>
      <c r="E651" s="574"/>
      <c r="F651" s="574"/>
      <c r="G651" s="580"/>
      <c r="H651" s="583"/>
      <c r="I651" s="586"/>
      <c r="J651" s="266"/>
      <c r="K651" s="126">
        <v>721015</v>
      </c>
      <c r="L651" s="266"/>
      <c r="M651" s="126">
        <v>721214</v>
      </c>
      <c r="N651" s="589"/>
      <c r="O651" s="589"/>
      <c r="P651" s="592"/>
      <c r="Q651" s="595"/>
      <c r="R651" s="595"/>
      <c r="S651" s="598">
        <f>IF(COUNTIF(J651:M653,"CUMPLE")&gt;=1,(G651*I651),0)* (IF(N651="PRESENTÓ CERTIFICADO",1,0))* (IF(O651="ACORDE A ITEM 5.2.1 (T.R.)",1,0) )* ( IF(OR(Q651="SIN OBSERVACIÓN", Q651="REQUERIMIENTOS SUBSANADOS"),1,0)) *(IF(OR(R651="NINGUNO", R651="CUMPLEN CON LO SOLICITADO"),1,0))</f>
        <v>0</v>
      </c>
      <c r="T651" s="626"/>
    </row>
    <row r="652" spans="2:20" ht="30" hidden="1" customHeight="1">
      <c r="B652" s="578"/>
      <c r="C652" s="575"/>
      <c r="D652" s="575"/>
      <c r="E652" s="575"/>
      <c r="F652" s="575"/>
      <c r="G652" s="581"/>
      <c r="H652" s="584"/>
      <c r="I652" s="587"/>
      <c r="J652" s="266"/>
      <c r="K652" s="126">
        <v>721029</v>
      </c>
      <c r="L652" s="266"/>
      <c r="M652" s="126">
        <v>261216</v>
      </c>
      <c r="N652" s="590"/>
      <c r="O652" s="590"/>
      <c r="P652" s="593"/>
      <c r="Q652" s="596"/>
      <c r="R652" s="596"/>
      <c r="S652" s="599"/>
      <c r="T652" s="627"/>
    </row>
    <row r="653" spans="2:20" ht="30" hidden="1" customHeight="1">
      <c r="B653" s="579"/>
      <c r="C653" s="576"/>
      <c r="D653" s="576"/>
      <c r="E653" s="576"/>
      <c r="F653" s="576"/>
      <c r="G653" s="582"/>
      <c r="H653" s="585"/>
      <c r="I653" s="588"/>
      <c r="J653" s="266"/>
      <c r="K653" s="126">
        <v>721033</v>
      </c>
      <c r="L653" s="266"/>
      <c r="M653" s="126"/>
      <c r="N653" s="591"/>
      <c r="O653" s="591"/>
      <c r="P653" s="594"/>
      <c r="Q653" s="597"/>
      <c r="R653" s="597"/>
      <c r="S653" s="600"/>
      <c r="T653" s="627"/>
    </row>
    <row r="654" spans="2:20" ht="30" hidden="1" customHeight="1">
      <c r="B654" s="577">
        <v>2</v>
      </c>
      <c r="C654" s="609"/>
      <c r="D654" s="609"/>
      <c r="E654" s="609"/>
      <c r="F654" s="609"/>
      <c r="G654" s="614"/>
      <c r="H654" s="583"/>
      <c r="I654" s="617"/>
      <c r="J654" s="266"/>
      <c r="K654" s="126">
        <f>K651</f>
        <v>721015</v>
      </c>
      <c r="L654" s="266"/>
      <c r="M654" s="126">
        <f>M651</f>
        <v>721214</v>
      </c>
      <c r="N654" s="589"/>
      <c r="O654" s="589"/>
      <c r="P654" s="620"/>
      <c r="Q654" s="623"/>
      <c r="R654" s="623"/>
      <c r="S654" s="598">
        <f>IF(COUNTIF(J654:M656,"CUMPLE")&gt;=1,(G654*I654),0)* (IF(N654="PRESENTÓ CERTIFICADO",1,0))* (IF(O654="ACORDE A ITEM 5.2.1 (T.R.)",1,0) )* ( IF(OR(Q654="SIN OBSERVACIÓN", Q654="REQUERIMIENTOS SUBSANADOS"),1,0)) *(IF(OR(R654="NINGUNO", R654="CUMPLEN CON LO SOLICITADO"),1,0))</f>
        <v>0</v>
      </c>
      <c r="T654" s="627"/>
    </row>
    <row r="655" spans="2:20" ht="30" hidden="1" customHeight="1">
      <c r="B655" s="578"/>
      <c r="C655" s="610"/>
      <c r="D655" s="610"/>
      <c r="E655" s="610"/>
      <c r="F655" s="610"/>
      <c r="G655" s="615"/>
      <c r="H655" s="584"/>
      <c r="I655" s="618"/>
      <c r="J655" s="266"/>
      <c r="K655" s="126">
        <f>K652</f>
        <v>721029</v>
      </c>
      <c r="L655" s="266"/>
      <c r="M655" s="126">
        <f>M652</f>
        <v>261216</v>
      </c>
      <c r="N655" s="590"/>
      <c r="O655" s="590"/>
      <c r="P655" s="621"/>
      <c r="Q655" s="624"/>
      <c r="R655" s="624"/>
      <c r="S655" s="599"/>
      <c r="T655" s="627"/>
    </row>
    <row r="656" spans="2:20" ht="30" hidden="1" customHeight="1">
      <c r="B656" s="579"/>
      <c r="C656" s="611"/>
      <c r="D656" s="611"/>
      <c r="E656" s="611"/>
      <c r="F656" s="611"/>
      <c r="G656" s="616"/>
      <c r="H656" s="585"/>
      <c r="I656" s="619"/>
      <c r="J656" s="266"/>
      <c r="K656" s="126">
        <f>K653</f>
        <v>721033</v>
      </c>
      <c r="L656" s="266"/>
      <c r="M656" s="126"/>
      <c r="N656" s="591"/>
      <c r="O656" s="591"/>
      <c r="P656" s="622"/>
      <c r="Q656" s="625"/>
      <c r="R656" s="625"/>
      <c r="S656" s="600"/>
      <c r="T656" s="627"/>
    </row>
    <row r="657" spans="2:20" ht="30" hidden="1" customHeight="1">
      <c r="B657" s="577">
        <v>3</v>
      </c>
      <c r="C657" s="574"/>
      <c r="D657" s="574"/>
      <c r="E657" s="574"/>
      <c r="F657" s="574"/>
      <c r="G657" s="580"/>
      <c r="H657" s="583"/>
      <c r="I657" s="586"/>
      <c r="J657" s="266"/>
      <c r="K657" s="126">
        <f>K651</f>
        <v>721015</v>
      </c>
      <c r="L657" s="266"/>
      <c r="M657" s="126">
        <f>M651</f>
        <v>721214</v>
      </c>
      <c r="N657" s="589"/>
      <c r="O657" s="589"/>
      <c r="P657" s="592"/>
      <c r="Q657" s="595"/>
      <c r="R657" s="595"/>
      <c r="S657" s="598">
        <f>IF(COUNTIF(J657:M659,"CUMPLE")&gt;=1,(G657*I657),0)* (IF(N657="PRESENTÓ CERTIFICADO",1,0))* (IF(O657="ACORDE A ITEM 5.2.1 (T.R.)",1,0) )* ( IF(OR(Q657="SIN OBSERVACIÓN", Q657="REQUERIMIENTOS SUBSANADOS"),1,0)) *(IF(OR(R657="NINGUNO", R657="CUMPLEN CON LO SOLICITADO"),1,0))</f>
        <v>0</v>
      </c>
      <c r="T657" s="627"/>
    </row>
    <row r="658" spans="2:20" ht="30" hidden="1" customHeight="1">
      <c r="B658" s="578"/>
      <c r="C658" s="575"/>
      <c r="D658" s="575"/>
      <c r="E658" s="575"/>
      <c r="F658" s="575"/>
      <c r="G658" s="581"/>
      <c r="H658" s="584"/>
      <c r="I658" s="587"/>
      <c r="J658" s="266"/>
      <c r="K658" s="126">
        <f>K652</f>
        <v>721029</v>
      </c>
      <c r="L658" s="266"/>
      <c r="M658" s="126">
        <f>M652</f>
        <v>261216</v>
      </c>
      <c r="N658" s="590"/>
      <c r="O658" s="590"/>
      <c r="P658" s="593"/>
      <c r="Q658" s="596"/>
      <c r="R658" s="596"/>
      <c r="S658" s="599"/>
      <c r="T658" s="627"/>
    </row>
    <row r="659" spans="2:20" ht="30" hidden="1" customHeight="1">
      <c r="B659" s="579"/>
      <c r="C659" s="576"/>
      <c r="D659" s="576"/>
      <c r="E659" s="576"/>
      <c r="F659" s="576"/>
      <c r="G659" s="582"/>
      <c r="H659" s="585"/>
      <c r="I659" s="588"/>
      <c r="J659" s="266"/>
      <c r="K659" s="126">
        <f>K653</f>
        <v>721033</v>
      </c>
      <c r="L659" s="266"/>
      <c r="M659" s="126"/>
      <c r="N659" s="591"/>
      <c r="O659" s="591"/>
      <c r="P659" s="594"/>
      <c r="Q659" s="597"/>
      <c r="R659" s="597"/>
      <c r="S659" s="600"/>
      <c r="T659" s="627"/>
    </row>
    <row r="660" spans="2:20" ht="30" hidden="1" customHeight="1">
      <c r="B660" s="577">
        <v>4</v>
      </c>
      <c r="C660" s="609"/>
      <c r="D660" s="609"/>
      <c r="E660" s="609"/>
      <c r="F660" s="609"/>
      <c r="G660" s="614"/>
      <c r="H660" s="583"/>
      <c r="I660" s="617"/>
      <c r="J660" s="266"/>
      <c r="K660" s="126">
        <f>K651</f>
        <v>721015</v>
      </c>
      <c r="L660" s="266"/>
      <c r="M660" s="126">
        <f>M651</f>
        <v>721214</v>
      </c>
      <c r="N660" s="589"/>
      <c r="O660" s="589"/>
      <c r="P660" s="620"/>
      <c r="Q660" s="623"/>
      <c r="R660" s="623"/>
      <c r="S660" s="598">
        <f>IF(COUNTIF(J660:M662,"CUMPLE")&gt;=1,(G660*I660),0)* (IF(N660="PRESENTÓ CERTIFICADO",1,0))* (IF(O660="ACORDE A ITEM 5.2.1 (T.R.)",1,0) )* ( IF(OR(Q660="SIN OBSERVACIÓN", Q660="REQUERIMIENTOS SUBSANADOS"),1,0)) *(IF(OR(R660="NINGUNO", R660="CUMPLEN CON LO SOLICITADO"),1,0))</f>
        <v>0</v>
      </c>
      <c r="T660" s="627"/>
    </row>
    <row r="661" spans="2:20" ht="30" hidden="1" customHeight="1">
      <c r="B661" s="578"/>
      <c r="C661" s="610"/>
      <c r="D661" s="610"/>
      <c r="E661" s="610"/>
      <c r="F661" s="610"/>
      <c r="G661" s="615"/>
      <c r="H661" s="584"/>
      <c r="I661" s="618"/>
      <c r="J661" s="266"/>
      <c r="K661" s="126">
        <f>K652</f>
        <v>721029</v>
      </c>
      <c r="L661" s="266"/>
      <c r="M661" s="126">
        <f>M652</f>
        <v>261216</v>
      </c>
      <c r="N661" s="590"/>
      <c r="O661" s="590"/>
      <c r="P661" s="621"/>
      <c r="Q661" s="624"/>
      <c r="R661" s="624"/>
      <c r="S661" s="599"/>
      <c r="T661" s="627"/>
    </row>
    <row r="662" spans="2:20" ht="30" hidden="1" customHeight="1">
      <c r="B662" s="579"/>
      <c r="C662" s="611"/>
      <c r="D662" s="611"/>
      <c r="E662" s="611"/>
      <c r="F662" s="611"/>
      <c r="G662" s="616"/>
      <c r="H662" s="585"/>
      <c r="I662" s="619"/>
      <c r="J662" s="266"/>
      <c r="K662" s="126">
        <f>K653</f>
        <v>721033</v>
      </c>
      <c r="L662" s="266"/>
      <c r="M662" s="126"/>
      <c r="N662" s="591"/>
      <c r="O662" s="591"/>
      <c r="P662" s="622"/>
      <c r="Q662" s="625"/>
      <c r="R662" s="625"/>
      <c r="S662" s="600"/>
      <c r="T662" s="627"/>
    </row>
    <row r="663" spans="2:20" ht="30" hidden="1" customHeight="1">
      <c r="B663" s="577">
        <v>5</v>
      </c>
      <c r="C663" s="574"/>
      <c r="D663" s="574"/>
      <c r="E663" s="574"/>
      <c r="F663" s="574"/>
      <c r="G663" s="580"/>
      <c r="H663" s="583"/>
      <c r="I663" s="586"/>
      <c r="J663" s="266"/>
      <c r="K663" s="126">
        <f>K651</f>
        <v>721015</v>
      </c>
      <c r="L663" s="266"/>
      <c r="M663" s="126">
        <f>M651</f>
        <v>721214</v>
      </c>
      <c r="N663" s="589"/>
      <c r="O663" s="589"/>
      <c r="P663" s="592"/>
      <c r="Q663" s="595"/>
      <c r="R663" s="595"/>
      <c r="S663" s="598">
        <f>IF(COUNTIF(J663:M665,"CUMPLE")&gt;=1,(G663*I663),0)* (IF(N663="PRESENTÓ CERTIFICADO",1,0))* (IF(O663="ACORDE A ITEM 5.2.1 (T.R.)",1,0) )* ( IF(OR(Q663="SIN OBSERVACIÓN", Q663="REQUERIMIENTOS SUBSANADOS"),1,0)) *(IF(OR(R663="NINGUNO", R663="CUMPLEN CON LO SOLICITADO"),1,0))</f>
        <v>0</v>
      </c>
      <c r="T663" s="627"/>
    </row>
    <row r="664" spans="2:20" ht="30" hidden="1" customHeight="1">
      <c r="B664" s="578"/>
      <c r="C664" s="575"/>
      <c r="D664" s="575"/>
      <c r="E664" s="575"/>
      <c r="F664" s="575"/>
      <c r="G664" s="581"/>
      <c r="H664" s="584"/>
      <c r="I664" s="587"/>
      <c r="J664" s="266"/>
      <c r="K664" s="126">
        <f>K652</f>
        <v>721029</v>
      </c>
      <c r="L664" s="266"/>
      <c r="M664" s="126">
        <f>M652</f>
        <v>261216</v>
      </c>
      <c r="N664" s="590"/>
      <c r="O664" s="590"/>
      <c r="P664" s="593"/>
      <c r="Q664" s="596"/>
      <c r="R664" s="596"/>
      <c r="S664" s="599"/>
      <c r="T664" s="627"/>
    </row>
    <row r="665" spans="2:20" ht="30" hidden="1" customHeight="1">
      <c r="B665" s="579"/>
      <c r="C665" s="576"/>
      <c r="D665" s="576"/>
      <c r="E665" s="576"/>
      <c r="F665" s="576"/>
      <c r="G665" s="582"/>
      <c r="H665" s="585"/>
      <c r="I665" s="588"/>
      <c r="J665" s="266"/>
      <c r="K665" s="126">
        <f>K653</f>
        <v>721033</v>
      </c>
      <c r="L665" s="266"/>
      <c r="M665" s="126"/>
      <c r="N665" s="591"/>
      <c r="O665" s="591"/>
      <c r="P665" s="594"/>
      <c r="Q665" s="597"/>
      <c r="R665" s="597"/>
      <c r="S665" s="600"/>
      <c r="T665" s="628"/>
    </row>
    <row r="666" spans="2:20" ht="30" hidden="1" customHeight="1">
      <c r="B666" s="601" t="str">
        <f>IF(S667=" "," ",IF(S667&gt;=$H$6,"CUMPLE CON LA EXPERIENCIA REQUERIDA","NO CUMPLE CON LA EXPERIENCIA REQUERIDA"))</f>
        <v>NO CUMPLE CON LA EXPERIENCIA REQUERIDA</v>
      </c>
      <c r="C666" s="602"/>
      <c r="D666" s="602"/>
      <c r="E666" s="602"/>
      <c r="F666" s="602"/>
      <c r="G666" s="602"/>
      <c r="H666" s="602"/>
      <c r="I666" s="602"/>
      <c r="J666" s="602"/>
      <c r="K666" s="602"/>
      <c r="L666" s="602"/>
      <c r="M666" s="602"/>
      <c r="N666" s="602"/>
      <c r="O666" s="603"/>
      <c r="P666" s="607" t="s">
        <v>22</v>
      </c>
      <c r="Q666" s="608"/>
      <c r="R666" s="356"/>
      <c r="S666" s="7">
        <f>IF(T651="SI",SUM(S651:S665),0)</f>
        <v>0</v>
      </c>
      <c r="T666" s="612" t="str">
        <f>IF(S667=" "," ",IF(S667&gt;=$H$6,"CUMPLE","NO CUMPLE"))</f>
        <v>NO CUMPLE</v>
      </c>
    </row>
    <row r="667" spans="2:20" ht="30" hidden="1" customHeight="1">
      <c r="B667" s="604"/>
      <c r="C667" s="605"/>
      <c r="D667" s="605"/>
      <c r="E667" s="605"/>
      <c r="F667" s="605"/>
      <c r="G667" s="605"/>
      <c r="H667" s="605"/>
      <c r="I667" s="605"/>
      <c r="J667" s="605"/>
      <c r="K667" s="605"/>
      <c r="L667" s="605"/>
      <c r="M667" s="605"/>
      <c r="N667" s="605"/>
      <c r="O667" s="606"/>
      <c r="P667" s="607" t="s">
        <v>24</v>
      </c>
      <c r="Q667" s="608"/>
      <c r="R667" s="356"/>
      <c r="S667" s="71">
        <f>IFERROR((S666/$P$6)," ")</f>
        <v>0</v>
      </c>
      <c r="T667" s="613"/>
    </row>
    <row r="668" spans="2:20" ht="30" hidden="1" customHeight="1"/>
  </sheetData>
  <sheetProtection algorithmName="SHA-512" hashValue="nOMxlAJ3DCbcy9eVAjbg9bFh/3m7YhN2qLAkwRRI2IDXuf0jT8weRrDg0XmztpFBPblu2NJOKtdzxRGZyTbZvQ==" saltValue="WCK5cO5zAOl6LGDXW1UX0A==" spinCount="100000" sheet="1" objects="1" scenarios="1"/>
  <mergeCells count="2800">
    <mergeCell ref="B380:O381"/>
    <mergeCell ref="P380:Q380"/>
    <mergeCell ref="T380:T381"/>
    <mergeCell ref="P381:Q381"/>
    <mergeCell ref="E371:E373"/>
    <mergeCell ref="F371:F373"/>
    <mergeCell ref="G371:G373"/>
    <mergeCell ref="H371:H373"/>
    <mergeCell ref="I371:I373"/>
    <mergeCell ref="N371:N373"/>
    <mergeCell ref="O371:O373"/>
    <mergeCell ref="P371:P373"/>
    <mergeCell ref="Q371:Q373"/>
    <mergeCell ref="R371:R373"/>
    <mergeCell ref="S371:S373"/>
    <mergeCell ref="B374:B376"/>
    <mergeCell ref="C374:C376"/>
    <mergeCell ref="P374:P376"/>
    <mergeCell ref="Q374:Q376"/>
    <mergeCell ref="R374:R376"/>
    <mergeCell ref="S374:S376"/>
    <mergeCell ref="S365:S367"/>
    <mergeCell ref="B377:B379"/>
    <mergeCell ref="C377:C379"/>
    <mergeCell ref="D377:D379"/>
    <mergeCell ref="E377:E379"/>
    <mergeCell ref="F377:F379"/>
    <mergeCell ref="G377:G379"/>
    <mergeCell ref="H377:H379"/>
    <mergeCell ref="I377:I379"/>
    <mergeCell ref="N377:N379"/>
    <mergeCell ref="O377:O379"/>
    <mergeCell ref="P377:P379"/>
    <mergeCell ref="Q377:Q379"/>
    <mergeCell ref="R377:R379"/>
    <mergeCell ref="S377:S379"/>
    <mergeCell ref="T365:T379"/>
    <mergeCell ref="B368:B370"/>
    <mergeCell ref="C368:C370"/>
    <mergeCell ref="D368:D370"/>
    <mergeCell ref="E368:E370"/>
    <mergeCell ref="B371:B373"/>
    <mergeCell ref="C371:C373"/>
    <mergeCell ref="D371:D373"/>
    <mergeCell ref="D374:D376"/>
    <mergeCell ref="E374:E376"/>
    <mergeCell ref="F374:F376"/>
    <mergeCell ref="G374:G376"/>
    <mergeCell ref="H374:H376"/>
    <mergeCell ref="I374:I376"/>
    <mergeCell ref="N374:N376"/>
    <mergeCell ref="O374:O376"/>
    <mergeCell ref="B365:B367"/>
    <mergeCell ref="C365:C367"/>
    <mergeCell ref="D365:D367"/>
    <mergeCell ref="E365:E367"/>
    <mergeCell ref="F365:F367"/>
    <mergeCell ref="G365:G367"/>
    <mergeCell ref="H365:H367"/>
    <mergeCell ref="I365:I367"/>
    <mergeCell ref="N365:N367"/>
    <mergeCell ref="O365:O367"/>
    <mergeCell ref="P365:P367"/>
    <mergeCell ref="Q365:Q367"/>
    <mergeCell ref="R365:R367"/>
    <mergeCell ref="AI13:AI41"/>
    <mergeCell ref="F368:F370"/>
    <mergeCell ref="G368:G370"/>
    <mergeCell ref="H368:H370"/>
    <mergeCell ref="I368:I370"/>
    <mergeCell ref="N368:N370"/>
    <mergeCell ref="O368:O370"/>
    <mergeCell ref="P368:P370"/>
    <mergeCell ref="Q368:Q370"/>
    <mergeCell ref="R368:R370"/>
    <mergeCell ref="S368:S370"/>
    <mergeCell ref="C362:E362"/>
    <mergeCell ref="F362:O362"/>
    <mergeCell ref="P362:R362"/>
    <mergeCell ref="S363:S364"/>
    <mergeCell ref="T363:T364"/>
    <mergeCell ref="J364:M364"/>
    <mergeCell ref="C363:C364"/>
    <mergeCell ref="D363:D364"/>
    <mergeCell ref="E363:E364"/>
    <mergeCell ref="P355:P357"/>
    <mergeCell ref="Q355:Q357"/>
    <mergeCell ref="R355:R357"/>
    <mergeCell ref="S355:S357"/>
    <mergeCell ref="B358:O359"/>
    <mergeCell ref="P358:Q358"/>
    <mergeCell ref="T358:T359"/>
    <mergeCell ref="P359:Q359"/>
    <mergeCell ref="T343:T357"/>
    <mergeCell ref="E346:E348"/>
    <mergeCell ref="F346:F348"/>
    <mergeCell ref="G346:G348"/>
    <mergeCell ref="H346:H348"/>
    <mergeCell ref="I346:I348"/>
    <mergeCell ref="N346:N348"/>
    <mergeCell ref="O346:O348"/>
    <mergeCell ref="P346:P348"/>
    <mergeCell ref="Q346:Q348"/>
    <mergeCell ref="R346:R348"/>
    <mergeCell ref="S346:S348"/>
    <mergeCell ref="S349:S351"/>
    <mergeCell ref="B352:B354"/>
    <mergeCell ref="C352:C354"/>
    <mergeCell ref="D352:D354"/>
    <mergeCell ref="E352:E354"/>
    <mergeCell ref="F352:F354"/>
    <mergeCell ref="G352:G354"/>
    <mergeCell ref="H352:H354"/>
    <mergeCell ref="I352:I354"/>
    <mergeCell ref="N352:N354"/>
    <mergeCell ref="O352:O354"/>
    <mergeCell ref="P352:P354"/>
    <mergeCell ref="F363:F364"/>
    <mergeCell ref="G363:G364"/>
    <mergeCell ref="H363:H364"/>
    <mergeCell ref="I363:I364"/>
    <mergeCell ref="J363:M363"/>
    <mergeCell ref="N363:N364"/>
    <mergeCell ref="O363:O364"/>
    <mergeCell ref="R363:R364"/>
    <mergeCell ref="B363:B364"/>
    <mergeCell ref="E349:E351"/>
    <mergeCell ref="F349:F351"/>
    <mergeCell ref="G349:G351"/>
    <mergeCell ref="H349:H351"/>
    <mergeCell ref="I349:I351"/>
    <mergeCell ref="N349:N351"/>
    <mergeCell ref="O349:O351"/>
    <mergeCell ref="P349:P351"/>
    <mergeCell ref="Q349:Q351"/>
    <mergeCell ref="R349:R351"/>
    <mergeCell ref="B349:B351"/>
    <mergeCell ref="C349:C351"/>
    <mergeCell ref="D349:D351"/>
    <mergeCell ref="B355:B357"/>
    <mergeCell ref="C355:C357"/>
    <mergeCell ref="D355:D357"/>
    <mergeCell ref="E355:E357"/>
    <mergeCell ref="F355:F357"/>
    <mergeCell ref="G355:G357"/>
    <mergeCell ref="H355:H357"/>
    <mergeCell ref="I355:I357"/>
    <mergeCell ref="N355:N357"/>
    <mergeCell ref="O355:O357"/>
    <mergeCell ref="Q352:Q354"/>
    <mergeCell ref="R352:R354"/>
    <mergeCell ref="S352:S354"/>
    <mergeCell ref="B343:B345"/>
    <mergeCell ref="C343:C345"/>
    <mergeCell ref="D343:D345"/>
    <mergeCell ref="E343:E345"/>
    <mergeCell ref="F343:F345"/>
    <mergeCell ref="G343:G345"/>
    <mergeCell ref="H343:H345"/>
    <mergeCell ref="I343:I345"/>
    <mergeCell ref="N343:N345"/>
    <mergeCell ref="O343:O345"/>
    <mergeCell ref="P343:P345"/>
    <mergeCell ref="Q343:Q345"/>
    <mergeCell ref="R343:R345"/>
    <mergeCell ref="S343:S345"/>
    <mergeCell ref="B346:B348"/>
    <mergeCell ref="C346:C348"/>
    <mergeCell ref="D346:D348"/>
    <mergeCell ref="C340:E340"/>
    <mergeCell ref="F340:O340"/>
    <mergeCell ref="P340:R340"/>
    <mergeCell ref="B341:B342"/>
    <mergeCell ref="C341:C342"/>
    <mergeCell ref="D341:D342"/>
    <mergeCell ref="E341:E342"/>
    <mergeCell ref="F341:F342"/>
    <mergeCell ref="G341:G342"/>
    <mergeCell ref="H341:H342"/>
    <mergeCell ref="I341:I342"/>
    <mergeCell ref="J341:M341"/>
    <mergeCell ref="N341:N342"/>
    <mergeCell ref="O341:O342"/>
    <mergeCell ref="R341:R342"/>
    <mergeCell ref="S341:S342"/>
    <mergeCell ref="T341:T342"/>
    <mergeCell ref="J342:M342"/>
    <mergeCell ref="B277:B279"/>
    <mergeCell ref="C277:C279"/>
    <mergeCell ref="D277:D279"/>
    <mergeCell ref="E277:E279"/>
    <mergeCell ref="F277:F279"/>
    <mergeCell ref="G277:G279"/>
    <mergeCell ref="H277:H279"/>
    <mergeCell ref="I277:I279"/>
    <mergeCell ref="N277:N279"/>
    <mergeCell ref="O277:O279"/>
    <mergeCell ref="S214:S216"/>
    <mergeCell ref="B217:B219"/>
    <mergeCell ref="C217:C219"/>
    <mergeCell ref="D217:D219"/>
    <mergeCell ref="E217:E219"/>
    <mergeCell ref="F217:F219"/>
    <mergeCell ref="G217:G219"/>
    <mergeCell ref="G255:G257"/>
    <mergeCell ref="H255:H257"/>
    <mergeCell ref="I255:I257"/>
    <mergeCell ref="N255:N257"/>
    <mergeCell ref="O255:O257"/>
    <mergeCell ref="O261:O263"/>
    <mergeCell ref="P261:P263"/>
    <mergeCell ref="Q261:Q263"/>
    <mergeCell ref="R261:R263"/>
    <mergeCell ref="B267:B269"/>
    <mergeCell ref="C267:C269"/>
    <mergeCell ref="D267:D269"/>
    <mergeCell ref="E267:E269"/>
    <mergeCell ref="F267:F269"/>
    <mergeCell ref="G267:G269"/>
    <mergeCell ref="H267:H269"/>
    <mergeCell ref="I267:I269"/>
    <mergeCell ref="P255:P257"/>
    <mergeCell ref="Q255:Q257"/>
    <mergeCell ref="R255:R257"/>
    <mergeCell ref="B264:B266"/>
    <mergeCell ref="C264:C266"/>
    <mergeCell ref="D264:D266"/>
    <mergeCell ref="F264:F266"/>
    <mergeCell ref="G264:G266"/>
    <mergeCell ref="H264:H266"/>
    <mergeCell ref="F179:F181"/>
    <mergeCell ref="G179:G181"/>
    <mergeCell ref="H179:H181"/>
    <mergeCell ref="I179:I181"/>
    <mergeCell ref="N179:N181"/>
    <mergeCell ref="O179:O181"/>
    <mergeCell ref="P179:P181"/>
    <mergeCell ref="Q179:Q181"/>
    <mergeCell ref="R179:R181"/>
    <mergeCell ref="C198:C200"/>
    <mergeCell ref="D198:D200"/>
    <mergeCell ref="E198:E200"/>
    <mergeCell ref="F198:F200"/>
    <mergeCell ref="G198:G200"/>
    <mergeCell ref="H198:H200"/>
    <mergeCell ref="I198:I200"/>
    <mergeCell ref="N198:N200"/>
    <mergeCell ref="O198:O200"/>
    <mergeCell ref="P198:P200"/>
    <mergeCell ref="B189:B191"/>
    <mergeCell ref="D195:D197"/>
    <mergeCell ref="E195:E197"/>
    <mergeCell ref="F195:F197"/>
    <mergeCell ref="G195:G197"/>
    <mergeCell ref="H195:H197"/>
    <mergeCell ref="I195:I197"/>
    <mergeCell ref="N195:N197"/>
    <mergeCell ref="O195:O197"/>
    <mergeCell ref="P195:P197"/>
    <mergeCell ref="T204:T205"/>
    <mergeCell ref="B201:B203"/>
    <mergeCell ref="C201:C203"/>
    <mergeCell ref="D201:D203"/>
    <mergeCell ref="E201:E203"/>
    <mergeCell ref="F201:F203"/>
    <mergeCell ref="G201:G203"/>
    <mergeCell ref="H201:H203"/>
    <mergeCell ref="I201:I203"/>
    <mergeCell ref="N201:N203"/>
    <mergeCell ref="O201:O203"/>
    <mergeCell ref="P201:P203"/>
    <mergeCell ref="C195:C197"/>
    <mergeCell ref="Q195:Q197"/>
    <mergeCell ref="R195:R197"/>
    <mergeCell ref="S195:S197"/>
    <mergeCell ref="B198:B200"/>
    <mergeCell ref="Q198:Q200"/>
    <mergeCell ref="R198:R200"/>
    <mergeCell ref="S198:S200"/>
    <mergeCell ref="Q201:Q203"/>
    <mergeCell ref="R201:R203"/>
    <mergeCell ref="S201:S203"/>
    <mergeCell ref="B204:O205"/>
    <mergeCell ref="B110:B112"/>
    <mergeCell ref="C110:C112"/>
    <mergeCell ref="D110:D112"/>
    <mergeCell ref="E110:E112"/>
    <mergeCell ref="F110:F112"/>
    <mergeCell ref="O110:O112"/>
    <mergeCell ref="P110:P112"/>
    <mergeCell ref="Q110:Q112"/>
    <mergeCell ref="R110:R112"/>
    <mergeCell ref="S110:S112"/>
    <mergeCell ref="S179:S181"/>
    <mergeCell ref="B182:O183"/>
    <mergeCell ref="P182:Q182"/>
    <mergeCell ref="B179:B181"/>
    <mergeCell ref="C179:C181"/>
    <mergeCell ref="D179:D181"/>
    <mergeCell ref="B113:B115"/>
    <mergeCell ref="C113:C115"/>
    <mergeCell ref="D113:D115"/>
    <mergeCell ref="E113:E115"/>
    <mergeCell ref="F113:F115"/>
    <mergeCell ref="G113:G115"/>
    <mergeCell ref="H113:H115"/>
    <mergeCell ref="I113:I115"/>
    <mergeCell ref="N113:N115"/>
    <mergeCell ref="O113:O115"/>
    <mergeCell ref="P113:P115"/>
    <mergeCell ref="Q113:Q115"/>
    <mergeCell ref="R113:R115"/>
    <mergeCell ref="S113:S115"/>
    <mergeCell ref="B116:O117"/>
    <mergeCell ref="P116:Q116"/>
    <mergeCell ref="S91:S93"/>
    <mergeCell ref="B101:B103"/>
    <mergeCell ref="C101:C103"/>
    <mergeCell ref="D101:D103"/>
    <mergeCell ref="E101:E103"/>
    <mergeCell ref="F101:F103"/>
    <mergeCell ref="G101:G103"/>
    <mergeCell ref="H101:H103"/>
    <mergeCell ref="I101:I103"/>
    <mergeCell ref="N101:N103"/>
    <mergeCell ref="O101:O103"/>
    <mergeCell ref="P101:P103"/>
    <mergeCell ref="Q101:Q103"/>
    <mergeCell ref="R101:R103"/>
    <mergeCell ref="S101:S103"/>
    <mergeCell ref="B91:B93"/>
    <mergeCell ref="C91:C93"/>
    <mergeCell ref="D91:D93"/>
    <mergeCell ref="E91:E93"/>
    <mergeCell ref="F91:F93"/>
    <mergeCell ref="G91:G93"/>
    <mergeCell ref="H91:H93"/>
    <mergeCell ref="I91:I93"/>
    <mergeCell ref="N91:N93"/>
    <mergeCell ref="C69:C71"/>
    <mergeCell ref="D69:D71"/>
    <mergeCell ref="E69:E71"/>
    <mergeCell ref="F69:F71"/>
    <mergeCell ref="G69:G71"/>
    <mergeCell ref="H69:H71"/>
    <mergeCell ref="I69:I71"/>
    <mergeCell ref="N69:N71"/>
    <mergeCell ref="O69:O71"/>
    <mergeCell ref="S82:S84"/>
    <mergeCell ref="B79:B81"/>
    <mergeCell ref="C79:C81"/>
    <mergeCell ref="D79:D81"/>
    <mergeCell ref="E79:E81"/>
    <mergeCell ref="F79:F81"/>
    <mergeCell ref="G79:G81"/>
    <mergeCell ref="H79:H81"/>
    <mergeCell ref="I79:I81"/>
    <mergeCell ref="N79:N81"/>
    <mergeCell ref="B82:B84"/>
    <mergeCell ref="C82:C84"/>
    <mergeCell ref="D82:D84"/>
    <mergeCell ref="E82:E84"/>
    <mergeCell ref="F82:F84"/>
    <mergeCell ref="G82:G84"/>
    <mergeCell ref="H82:H84"/>
    <mergeCell ref="I82:I84"/>
    <mergeCell ref="N82:N84"/>
    <mergeCell ref="B72:O73"/>
    <mergeCell ref="P72:Q72"/>
    <mergeCell ref="O79:O81"/>
    <mergeCell ref="P79:P81"/>
    <mergeCell ref="H63:H65"/>
    <mergeCell ref="I63:I65"/>
    <mergeCell ref="N63:N65"/>
    <mergeCell ref="O63:O65"/>
    <mergeCell ref="P63:P65"/>
    <mergeCell ref="Q63:Q65"/>
    <mergeCell ref="R63:R65"/>
    <mergeCell ref="S63:S65"/>
    <mergeCell ref="B66:B68"/>
    <mergeCell ref="R66:R68"/>
    <mergeCell ref="S66:S68"/>
    <mergeCell ref="S57:S59"/>
    <mergeCell ref="T57:T71"/>
    <mergeCell ref="C66:C68"/>
    <mergeCell ref="D66:D68"/>
    <mergeCell ref="E66:E68"/>
    <mergeCell ref="F66:F68"/>
    <mergeCell ref="G66:G68"/>
    <mergeCell ref="H66:H68"/>
    <mergeCell ref="I66:I68"/>
    <mergeCell ref="N66:N68"/>
    <mergeCell ref="O66:O68"/>
    <mergeCell ref="P66:P68"/>
    <mergeCell ref="Q66:Q68"/>
    <mergeCell ref="P69:P71"/>
    <mergeCell ref="B69:B71"/>
    <mergeCell ref="Q69:Q71"/>
    <mergeCell ref="R69:R71"/>
    <mergeCell ref="S69:S71"/>
    <mergeCell ref="S60:S62"/>
    <mergeCell ref="B63:B65"/>
    <mergeCell ref="C63:C65"/>
    <mergeCell ref="F35:F37"/>
    <mergeCell ref="G35:G37"/>
    <mergeCell ref="H35:H37"/>
    <mergeCell ref="I35:I37"/>
    <mergeCell ref="B60:B62"/>
    <mergeCell ref="C60:C62"/>
    <mergeCell ref="D60:D62"/>
    <mergeCell ref="E60:E62"/>
    <mergeCell ref="F60:F62"/>
    <mergeCell ref="G60:G62"/>
    <mergeCell ref="H60:H62"/>
    <mergeCell ref="I60:I62"/>
    <mergeCell ref="N60:N62"/>
    <mergeCell ref="O60:O62"/>
    <mergeCell ref="P60:P62"/>
    <mergeCell ref="Q60:Q62"/>
    <mergeCell ref="R60:R62"/>
    <mergeCell ref="D47:D49"/>
    <mergeCell ref="E47:E49"/>
    <mergeCell ref="F47:F49"/>
    <mergeCell ref="G47:G49"/>
    <mergeCell ref="H47:H49"/>
    <mergeCell ref="I47:I49"/>
    <mergeCell ref="N47:N49"/>
    <mergeCell ref="O47:O49"/>
    <mergeCell ref="P47:P49"/>
    <mergeCell ref="Q47:Q49"/>
    <mergeCell ref="R47:R49"/>
    <mergeCell ref="T11:T12"/>
    <mergeCell ref="G16:G18"/>
    <mergeCell ref="F22:F24"/>
    <mergeCell ref="G22:G24"/>
    <mergeCell ref="H22:H24"/>
    <mergeCell ref="I22:I24"/>
    <mergeCell ref="B25:B27"/>
    <mergeCell ref="C25:C27"/>
    <mergeCell ref="D25:D27"/>
    <mergeCell ref="E25:E27"/>
    <mergeCell ref="F25:F27"/>
    <mergeCell ref="G25:G27"/>
    <mergeCell ref="H25:H27"/>
    <mergeCell ref="I25:I27"/>
    <mergeCell ref="B22:B24"/>
    <mergeCell ref="C22:C24"/>
    <mergeCell ref="J34:M34"/>
    <mergeCell ref="T13:T27"/>
    <mergeCell ref="R19:R21"/>
    <mergeCell ref="S19:S21"/>
    <mergeCell ref="R13:R15"/>
    <mergeCell ref="S13:S15"/>
    <mergeCell ref="D33:D34"/>
    <mergeCell ref="E33:E34"/>
    <mergeCell ref="F33:F34"/>
    <mergeCell ref="G33:G34"/>
    <mergeCell ref="H33:H34"/>
    <mergeCell ref="I33:I34"/>
    <mergeCell ref="J33:M33"/>
    <mergeCell ref="N33:N34"/>
    <mergeCell ref="O33:O34"/>
    <mergeCell ref="R33:R34"/>
    <mergeCell ref="C189:C191"/>
    <mergeCell ref="D189:D191"/>
    <mergeCell ref="P151:P153"/>
    <mergeCell ref="Q151:Q153"/>
    <mergeCell ref="R151:R153"/>
    <mergeCell ref="P161:Q161"/>
    <mergeCell ref="B157:B159"/>
    <mergeCell ref="C157:C159"/>
    <mergeCell ref="D157:D159"/>
    <mergeCell ref="E157:E159"/>
    <mergeCell ref="F157:F159"/>
    <mergeCell ref="G157:G159"/>
    <mergeCell ref="H157:H159"/>
    <mergeCell ref="I157:I159"/>
    <mergeCell ref="N157:N159"/>
    <mergeCell ref="B94:O95"/>
    <mergeCell ref="P94:Q94"/>
    <mergeCell ref="O104:O106"/>
    <mergeCell ref="P104:P106"/>
    <mergeCell ref="Q104:Q106"/>
    <mergeCell ref="R104:R106"/>
    <mergeCell ref="B107:B109"/>
    <mergeCell ref="B104:B106"/>
    <mergeCell ref="B145:B147"/>
    <mergeCell ref="C145:C147"/>
    <mergeCell ref="D145:D147"/>
    <mergeCell ref="E145:E147"/>
    <mergeCell ref="F145:F147"/>
    <mergeCell ref="G145:G147"/>
    <mergeCell ref="H145:H147"/>
    <mergeCell ref="I145:I147"/>
    <mergeCell ref="N110:N112"/>
    <mergeCell ref="C10:E10"/>
    <mergeCell ref="F10:O10"/>
    <mergeCell ref="P10:R10"/>
    <mergeCell ref="B13:B15"/>
    <mergeCell ref="B57:B59"/>
    <mergeCell ref="C57:C59"/>
    <mergeCell ref="D57:D59"/>
    <mergeCell ref="E57:E59"/>
    <mergeCell ref="F57:F59"/>
    <mergeCell ref="G57:G59"/>
    <mergeCell ref="H57:H59"/>
    <mergeCell ref="I57:I59"/>
    <mergeCell ref="N57:N59"/>
    <mergeCell ref="O57:O59"/>
    <mergeCell ref="P57:P59"/>
    <mergeCell ref="Q57:Q59"/>
    <mergeCell ref="R57:R59"/>
    <mergeCell ref="C54:E54"/>
    <mergeCell ref="F54:O54"/>
    <mergeCell ref="P54:R54"/>
    <mergeCell ref="B55:B56"/>
    <mergeCell ref="N38:N40"/>
    <mergeCell ref="O38:O40"/>
    <mergeCell ref="P38:P40"/>
    <mergeCell ref="Q38:Q40"/>
    <mergeCell ref="R38:R40"/>
    <mergeCell ref="G19:G21"/>
    <mergeCell ref="H19:H21"/>
    <mergeCell ref="I19:I21"/>
    <mergeCell ref="P32:R32"/>
    <mergeCell ref="B33:B34"/>
    <mergeCell ref="C33:C34"/>
    <mergeCell ref="S38:S40"/>
    <mergeCell ref="B44:B46"/>
    <mergeCell ref="C44:C46"/>
    <mergeCell ref="B11:B12"/>
    <mergeCell ref="C11:C12"/>
    <mergeCell ref="D11:D12"/>
    <mergeCell ref="E11:E12"/>
    <mergeCell ref="F11:F12"/>
    <mergeCell ref="G11:G12"/>
    <mergeCell ref="H11:H12"/>
    <mergeCell ref="B3:S3"/>
    <mergeCell ref="B1:S1"/>
    <mergeCell ref="I11:I12"/>
    <mergeCell ref="J12:M12"/>
    <mergeCell ref="S11:S12"/>
    <mergeCell ref="R11:R12"/>
    <mergeCell ref="C13:C15"/>
    <mergeCell ref="D13:D15"/>
    <mergeCell ref="E13:E15"/>
    <mergeCell ref="F13:F15"/>
    <mergeCell ref="G13:G15"/>
    <mergeCell ref="H13:H15"/>
    <mergeCell ref="I13:I15"/>
    <mergeCell ref="Q13:Q15"/>
    <mergeCell ref="J11:M11"/>
    <mergeCell ref="N11:N12"/>
    <mergeCell ref="N13:N15"/>
    <mergeCell ref="F4:N4"/>
    <mergeCell ref="F5:G5"/>
    <mergeCell ref="L5:M6"/>
    <mergeCell ref="N5:O5"/>
    <mergeCell ref="F6:G6"/>
    <mergeCell ref="N6:O6"/>
    <mergeCell ref="P13:P15"/>
    <mergeCell ref="O11:O12"/>
    <mergeCell ref="O13:O15"/>
    <mergeCell ref="D22:D24"/>
    <mergeCell ref="E22:E24"/>
    <mergeCell ref="N22:N24"/>
    <mergeCell ref="O22:O24"/>
    <mergeCell ref="P22:P24"/>
    <mergeCell ref="Q22:Q24"/>
    <mergeCell ref="R22:R24"/>
    <mergeCell ref="S22:S24"/>
    <mergeCell ref="W11:Y11"/>
    <mergeCell ref="T28:T29"/>
    <mergeCell ref="R16:R18"/>
    <mergeCell ref="S16:S18"/>
    <mergeCell ref="P28:Q28"/>
    <mergeCell ref="P29:Q29"/>
    <mergeCell ref="B28:O29"/>
    <mergeCell ref="H16:H18"/>
    <mergeCell ref="I16:I18"/>
    <mergeCell ref="N16:N18"/>
    <mergeCell ref="O16:O18"/>
    <mergeCell ref="P16:P18"/>
    <mergeCell ref="Q16:Q18"/>
    <mergeCell ref="P19:P21"/>
    <mergeCell ref="Q19:Q21"/>
    <mergeCell ref="B19:B21"/>
    <mergeCell ref="C19:C21"/>
    <mergeCell ref="D19:D21"/>
    <mergeCell ref="E19:E21"/>
    <mergeCell ref="F19:F21"/>
    <mergeCell ref="S41:S43"/>
    <mergeCell ref="I44:I46"/>
    <mergeCell ref="N44:N46"/>
    <mergeCell ref="O44:O46"/>
    <mergeCell ref="P44:P46"/>
    <mergeCell ref="Q44:Q46"/>
    <mergeCell ref="R44:R46"/>
    <mergeCell ref="S44:S46"/>
    <mergeCell ref="F44:F46"/>
    <mergeCell ref="G44:G46"/>
    <mergeCell ref="H44:H46"/>
    <mergeCell ref="B16:B18"/>
    <mergeCell ref="C16:C18"/>
    <mergeCell ref="D16:D18"/>
    <mergeCell ref="E16:E18"/>
    <mergeCell ref="F16:F18"/>
    <mergeCell ref="N19:N21"/>
    <mergeCell ref="O19:O21"/>
    <mergeCell ref="D44:D46"/>
    <mergeCell ref="E44:E46"/>
    <mergeCell ref="N25:N27"/>
    <mergeCell ref="O25:O27"/>
    <mergeCell ref="P25:P27"/>
    <mergeCell ref="Q25:Q27"/>
    <mergeCell ref="R25:R27"/>
    <mergeCell ref="S25:S27"/>
    <mergeCell ref="C32:E32"/>
    <mergeCell ref="F32:O32"/>
    <mergeCell ref="B35:B37"/>
    <mergeCell ref="C35:C37"/>
    <mergeCell ref="D35:D37"/>
    <mergeCell ref="E35:E37"/>
    <mergeCell ref="S33:S34"/>
    <mergeCell ref="T33:T34"/>
    <mergeCell ref="N35:N37"/>
    <mergeCell ref="O35:O37"/>
    <mergeCell ref="P35:P37"/>
    <mergeCell ref="Q35:Q37"/>
    <mergeCell ref="R35:R37"/>
    <mergeCell ref="S35:S37"/>
    <mergeCell ref="T35:T49"/>
    <mergeCell ref="B38:B40"/>
    <mergeCell ref="C38:C40"/>
    <mergeCell ref="D38:D40"/>
    <mergeCell ref="E38:E40"/>
    <mergeCell ref="F38:F40"/>
    <mergeCell ref="G38:G40"/>
    <mergeCell ref="H38:H40"/>
    <mergeCell ref="I38:I40"/>
    <mergeCell ref="Q41:Q43"/>
    <mergeCell ref="R41:R43"/>
    <mergeCell ref="B41:B43"/>
    <mergeCell ref="C41:C43"/>
    <mergeCell ref="D41:D43"/>
    <mergeCell ref="E41:E43"/>
    <mergeCell ref="F41:F43"/>
    <mergeCell ref="G41:G43"/>
    <mergeCell ref="H41:H43"/>
    <mergeCell ref="I41:I43"/>
    <mergeCell ref="N41:N43"/>
    <mergeCell ref="O41:O43"/>
    <mergeCell ref="P41:P43"/>
    <mergeCell ref="B47:B49"/>
    <mergeCell ref="C47:C49"/>
    <mergeCell ref="S47:S49"/>
    <mergeCell ref="B50:O51"/>
    <mergeCell ref="P50:Q50"/>
    <mergeCell ref="P51:Q51"/>
    <mergeCell ref="C55:C56"/>
    <mergeCell ref="D55:D56"/>
    <mergeCell ref="E55:E56"/>
    <mergeCell ref="F55:F56"/>
    <mergeCell ref="G55:G56"/>
    <mergeCell ref="H55:H56"/>
    <mergeCell ref="I55:I56"/>
    <mergeCell ref="J55:M55"/>
    <mergeCell ref="N55:N56"/>
    <mergeCell ref="O55:O56"/>
    <mergeCell ref="R55:R56"/>
    <mergeCell ref="S55:S56"/>
    <mergeCell ref="T55:T56"/>
    <mergeCell ref="J56:M56"/>
    <mergeCell ref="T50:T51"/>
    <mergeCell ref="T72:T73"/>
    <mergeCell ref="P73:Q73"/>
    <mergeCell ref="C76:E76"/>
    <mergeCell ref="F76:O76"/>
    <mergeCell ref="P76:R76"/>
    <mergeCell ref="B77:B78"/>
    <mergeCell ref="C77:C78"/>
    <mergeCell ref="D77:D78"/>
    <mergeCell ref="E77:E78"/>
    <mergeCell ref="F77:F78"/>
    <mergeCell ref="G77:G78"/>
    <mergeCell ref="H77:H78"/>
    <mergeCell ref="I77:I78"/>
    <mergeCell ref="J77:M77"/>
    <mergeCell ref="N77:N78"/>
    <mergeCell ref="O77:O78"/>
    <mergeCell ref="R77:R78"/>
    <mergeCell ref="S77:S78"/>
    <mergeCell ref="T77:T78"/>
    <mergeCell ref="J78:M78"/>
    <mergeCell ref="D63:D65"/>
    <mergeCell ref="E63:E65"/>
    <mergeCell ref="F63:F65"/>
    <mergeCell ref="G63:G65"/>
    <mergeCell ref="Q79:Q81"/>
    <mergeCell ref="R79:R81"/>
    <mergeCell ref="S79:S81"/>
    <mergeCell ref="T79:T93"/>
    <mergeCell ref="B85:B87"/>
    <mergeCell ref="C85:C87"/>
    <mergeCell ref="D85:D87"/>
    <mergeCell ref="E85:E87"/>
    <mergeCell ref="F85:F87"/>
    <mergeCell ref="G85:G87"/>
    <mergeCell ref="H85:H87"/>
    <mergeCell ref="I85:I87"/>
    <mergeCell ref="N85:N87"/>
    <mergeCell ref="O85:O87"/>
    <mergeCell ref="P85:P87"/>
    <mergeCell ref="Q85:Q87"/>
    <mergeCell ref="R85:R87"/>
    <mergeCell ref="S85:S87"/>
    <mergeCell ref="B88:B90"/>
    <mergeCell ref="C88:C90"/>
    <mergeCell ref="D88:D90"/>
    <mergeCell ref="E88:E90"/>
    <mergeCell ref="F88:F90"/>
    <mergeCell ref="G88:G90"/>
    <mergeCell ref="O91:O93"/>
    <mergeCell ref="P91:P93"/>
    <mergeCell ref="Q91:Q93"/>
    <mergeCell ref="R91:R93"/>
    <mergeCell ref="O82:O84"/>
    <mergeCell ref="H88:H90"/>
    <mergeCell ref="I88:I90"/>
    <mergeCell ref="P82:P84"/>
    <mergeCell ref="T94:T95"/>
    <mergeCell ref="P95:Q95"/>
    <mergeCell ref="C98:E98"/>
    <mergeCell ref="F98:O98"/>
    <mergeCell ref="P98:R98"/>
    <mergeCell ref="B99:B100"/>
    <mergeCell ref="C99:C100"/>
    <mergeCell ref="D99:D100"/>
    <mergeCell ref="E99:E100"/>
    <mergeCell ref="F99:F100"/>
    <mergeCell ref="G99:G100"/>
    <mergeCell ref="H99:H100"/>
    <mergeCell ref="I99:I100"/>
    <mergeCell ref="J99:M99"/>
    <mergeCell ref="N99:N100"/>
    <mergeCell ref="O99:O100"/>
    <mergeCell ref="R99:R100"/>
    <mergeCell ref="S99:S100"/>
    <mergeCell ref="T99:T100"/>
    <mergeCell ref="J100:M100"/>
    <mergeCell ref="Q82:Q84"/>
    <mergeCell ref="R82:R84"/>
    <mergeCell ref="N88:N90"/>
    <mergeCell ref="O88:O90"/>
    <mergeCell ref="P88:P90"/>
    <mergeCell ref="Q88:Q90"/>
    <mergeCell ref="R88:R90"/>
    <mergeCell ref="S88:S90"/>
    <mergeCell ref="T101:T115"/>
    <mergeCell ref="C104:C106"/>
    <mergeCell ref="D104:D106"/>
    <mergeCell ref="E104:E106"/>
    <mergeCell ref="F104:F106"/>
    <mergeCell ref="G104:G106"/>
    <mergeCell ref="H104:H106"/>
    <mergeCell ref="I104:I106"/>
    <mergeCell ref="N104:N106"/>
    <mergeCell ref="S104:S106"/>
    <mergeCell ref="C107:C109"/>
    <mergeCell ref="D107:D109"/>
    <mergeCell ref="E107:E109"/>
    <mergeCell ref="F107:F109"/>
    <mergeCell ref="G107:G109"/>
    <mergeCell ref="H107:H109"/>
    <mergeCell ref="I107:I109"/>
    <mergeCell ref="N107:N109"/>
    <mergeCell ref="O107:O109"/>
    <mergeCell ref="P107:P109"/>
    <mergeCell ref="Q107:Q109"/>
    <mergeCell ref="R107:R109"/>
    <mergeCell ref="S107:S109"/>
    <mergeCell ref="G110:G112"/>
    <mergeCell ref="H110:H112"/>
    <mergeCell ref="I110:I112"/>
    <mergeCell ref="C120:E120"/>
    <mergeCell ref="F120:O120"/>
    <mergeCell ref="P120:R120"/>
    <mergeCell ref="B121:B122"/>
    <mergeCell ref="C121:C122"/>
    <mergeCell ref="D121:D122"/>
    <mergeCell ref="E121:E122"/>
    <mergeCell ref="F121:F122"/>
    <mergeCell ref="G121:G122"/>
    <mergeCell ref="H121:H122"/>
    <mergeCell ref="I121:I122"/>
    <mergeCell ref="J121:M121"/>
    <mergeCell ref="N121:N122"/>
    <mergeCell ref="O121:O122"/>
    <mergeCell ref="R121:R122"/>
    <mergeCell ref="S121:S122"/>
    <mergeCell ref="T121:T122"/>
    <mergeCell ref="J122:M122"/>
    <mergeCell ref="T123:T137"/>
    <mergeCell ref="B126:B128"/>
    <mergeCell ref="C126:C128"/>
    <mergeCell ref="D126:D128"/>
    <mergeCell ref="E126:E128"/>
    <mergeCell ref="F126:F128"/>
    <mergeCell ref="G126:G128"/>
    <mergeCell ref="H126:H128"/>
    <mergeCell ref="I126:I128"/>
    <mergeCell ref="N126:N128"/>
    <mergeCell ref="O126:O128"/>
    <mergeCell ref="P126:P128"/>
    <mergeCell ref="Q126:Q128"/>
    <mergeCell ref="R126:R128"/>
    <mergeCell ref="S126:S128"/>
    <mergeCell ref="T116:T117"/>
    <mergeCell ref="P117:Q117"/>
    <mergeCell ref="B129:B131"/>
    <mergeCell ref="C129:C131"/>
    <mergeCell ref="D129:D131"/>
    <mergeCell ref="E129:E131"/>
    <mergeCell ref="F129:F131"/>
    <mergeCell ref="G129:G131"/>
    <mergeCell ref="H129:H131"/>
    <mergeCell ref="I129:I131"/>
    <mergeCell ref="N129:N131"/>
    <mergeCell ref="O129:O131"/>
    <mergeCell ref="P129:P131"/>
    <mergeCell ref="Q129:Q131"/>
    <mergeCell ref="R129:R131"/>
    <mergeCell ref="S129:S131"/>
    <mergeCell ref="B123:B125"/>
    <mergeCell ref="C123:C125"/>
    <mergeCell ref="D123:D125"/>
    <mergeCell ref="E123:E125"/>
    <mergeCell ref="F123:F125"/>
    <mergeCell ref="G123:G125"/>
    <mergeCell ref="H123:H125"/>
    <mergeCell ref="I123:I125"/>
    <mergeCell ref="N123:N125"/>
    <mergeCell ref="O123:O125"/>
    <mergeCell ref="P123:P125"/>
    <mergeCell ref="Q123:Q125"/>
    <mergeCell ref="R123:R125"/>
    <mergeCell ref="S123:S125"/>
    <mergeCell ref="D132:D134"/>
    <mergeCell ref="E132:E134"/>
    <mergeCell ref="F132:F134"/>
    <mergeCell ref="G132:G134"/>
    <mergeCell ref="H132:H134"/>
    <mergeCell ref="I132:I134"/>
    <mergeCell ref="N132:N134"/>
    <mergeCell ref="O132:O134"/>
    <mergeCell ref="P132:P134"/>
    <mergeCell ref="Q132:Q134"/>
    <mergeCell ref="R132:R134"/>
    <mergeCell ref="S132:S134"/>
    <mergeCell ref="B135:B137"/>
    <mergeCell ref="C135:C137"/>
    <mergeCell ref="D135:D137"/>
    <mergeCell ref="E135:E137"/>
    <mergeCell ref="F135:F137"/>
    <mergeCell ref="G135:G137"/>
    <mergeCell ref="H135:H137"/>
    <mergeCell ref="I135:I137"/>
    <mergeCell ref="N135:N137"/>
    <mergeCell ref="O135:O137"/>
    <mergeCell ref="P135:P137"/>
    <mergeCell ref="Q135:Q137"/>
    <mergeCell ref="R135:R137"/>
    <mergeCell ref="S135:S137"/>
    <mergeCell ref="B132:B134"/>
    <mergeCell ref="C132:C134"/>
    <mergeCell ref="B138:O139"/>
    <mergeCell ref="P138:Q138"/>
    <mergeCell ref="T138:T139"/>
    <mergeCell ref="P139:Q139"/>
    <mergeCell ref="C142:E142"/>
    <mergeCell ref="F142:O142"/>
    <mergeCell ref="P142:R142"/>
    <mergeCell ref="B143:B144"/>
    <mergeCell ref="C143:C144"/>
    <mergeCell ref="D143:D144"/>
    <mergeCell ref="E143:E144"/>
    <mergeCell ref="F143:F144"/>
    <mergeCell ref="G143:G144"/>
    <mergeCell ref="H143:H144"/>
    <mergeCell ref="I143:I144"/>
    <mergeCell ref="J143:M143"/>
    <mergeCell ref="N143:N144"/>
    <mergeCell ref="O143:O144"/>
    <mergeCell ref="R143:R144"/>
    <mergeCell ref="S143:S144"/>
    <mergeCell ref="T143:T144"/>
    <mergeCell ref="J144:M144"/>
    <mergeCell ref="Q145:Q147"/>
    <mergeCell ref="R145:R147"/>
    <mergeCell ref="S145:S147"/>
    <mergeCell ref="T145:T159"/>
    <mergeCell ref="B148:B150"/>
    <mergeCell ref="C148:C150"/>
    <mergeCell ref="D148:D150"/>
    <mergeCell ref="E148:E150"/>
    <mergeCell ref="F148:F150"/>
    <mergeCell ref="G148:G150"/>
    <mergeCell ref="H148:H150"/>
    <mergeCell ref="I148:I150"/>
    <mergeCell ref="N148:N150"/>
    <mergeCell ref="O148:O150"/>
    <mergeCell ref="P148:P150"/>
    <mergeCell ref="Q148:Q150"/>
    <mergeCell ref="R148:R150"/>
    <mergeCell ref="S148:S150"/>
    <mergeCell ref="B151:B153"/>
    <mergeCell ref="C151:C153"/>
    <mergeCell ref="D151:D153"/>
    <mergeCell ref="E151:E153"/>
    <mergeCell ref="F151:F153"/>
    <mergeCell ref="G151:G153"/>
    <mergeCell ref="H151:H153"/>
    <mergeCell ref="I151:I153"/>
    <mergeCell ref="N151:N153"/>
    <mergeCell ref="O151:O153"/>
    <mergeCell ref="N145:N147"/>
    <mergeCell ref="O145:O147"/>
    <mergeCell ref="P145:P147"/>
    <mergeCell ref="R165:R166"/>
    <mergeCell ref="S165:S166"/>
    <mergeCell ref="T165:T166"/>
    <mergeCell ref="O157:O159"/>
    <mergeCell ref="P157:P159"/>
    <mergeCell ref="Q157:Q159"/>
    <mergeCell ref="R157:R159"/>
    <mergeCell ref="S157:S159"/>
    <mergeCell ref="J166:M166"/>
    <mergeCell ref="S151:S153"/>
    <mergeCell ref="B154:B156"/>
    <mergeCell ref="C154:C156"/>
    <mergeCell ref="D154:D156"/>
    <mergeCell ref="E154:E156"/>
    <mergeCell ref="F154:F156"/>
    <mergeCell ref="G154:G156"/>
    <mergeCell ref="H154:H156"/>
    <mergeCell ref="I154:I156"/>
    <mergeCell ref="N154:N156"/>
    <mergeCell ref="O154:O156"/>
    <mergeCell ref="P154:P156"/>
    <mergeCell ref="Q154:Q156"/>
    <mergeCell ref="R154:R156"/>
    <mergeCell ref="S154:S156"/>
    <mergeCell ref="T167:T181"/>
    <mergeCell ref="B170:B172"/>
    <mergeCell ref="C170:C172"/>
    <mergeCell ref="D170:D172"/>
    <mergeCell ref="E170:E172"/>
    <mergeCell ref="F170:F172"/>
    <mergeCell ref="G170:G172"/>
    <mergeCell ref="H170:H172"/>
    <mergeCell ref="I170:I172"/>
    <mergeCell ref="N170:N172"/>
    <mergeCell ref="O170:O172"/>
    <mergeCell ref="P170:P172"/>
    <mergeCell ref="Q170:Q172"/>
    <mergeCell ref="R170:R172"/>
    <mergeCell ref="S170:S172"/>
    <mergeCell ref="B160:O161"/>
    <mergeCell ref="P160:Q160"/>
    <mergeCell ref="T160:T161"/>
    <mergeCell ref="C164:E164"/>
    <mergeCell ref="F164:O164"/>
    <mergeCell ref="P164:R164"/>
    <mergeCell ref="B165:B166"/>
    <mergeCell ref="C165:C166"/>
    <mergeCell ref="D165:D166"/>
    <mergeCell ref="E165:E166"/>
    <mergeCell ref="F165:F166"/>
    <mergeCell ref="G165:G166"/>
    <mergeCell ref="H165:H166"/>
    <mergeCell ref="I165:I166"/>
    <mergeCell ref="J165:M165"/>
    <mergeCell ref="N165:N166"/>
    <mergeCell ref="O165:O166"/>
    <mergeCell ref="G176:G178"/>
    <mergeCell ref="H176:H178"/>
    <mergeCell ref="I176:I178"/>
    <mergeCell ref="N176:N178"/>
    <mergeCell ref="O176:O178"/>
    <mergeCell ref="P176:P178"/>
    <mergeCell ref="Q176:Q178"/>
    <mergeCell ref="R176:R178"/>
    <mergeCell ref="S176:S178"/>
    <mergeCell ref="B173:B175"/>
    <mergeCell ref="C173:C175"/>
    <mergeCell ref="D173:D175"/>
    <mergeCell ref="C167:C169"/>
    <mergeCell ref="D167:D169"/>
    <mergeCell ref="E167:E169"/>
    <mergeCell ref="F167:F169"/>
    <mergeCell ref="G167:G169"/>
    <mergeCell ref="H167:H169"/>
    <mergeCell ref="I167:I169"/>
    <mergeCell ref="N167:N169"/>
    <mergeCell ref="O167:O169"/>
    <mergeCell ref="P167:P169"/>
    <mergeCell ref="Q167:Q169"/>
    <mergeCell ref="R167:R169"/>
    <mergeCell ref="S167:S169"/>
    <mergeCell ref="B167:B169"/>
    <mergeCell ref="P186:R186"/>
    <mergeCell ref="B187:B188"/>
    <mergeCell ref="C187:C188"/>
    <mergeCell ref="D187:D188"/>
    <mergeCell ref="E187:E188"/>
    <mergeCell ref="F187:F188"/>
    <mergeCell ref="G187:G188"/>
    <mergeCell ref="H187:H188"/>
    <mergeCell ref="I187:I188"/>
    <mergeCell ref="J187:M187"/>
    <mergeCell ref="N187:N188"/>
    <mergeCell ref="O187:O188"/>
    <mergeCell ref="R187:R188"/>
    <mergeCell ref="S187:S188"/>
    <mergeCell ref="T187:T188"/>
    <mergeCell ref="J188:M188"/>
    <mergeCell ref="E173:E175"/>
    <mergeCell ref="F173:F175"/>
    <mergeCell ref="G173:G175"/>
    <mergeCell ref="H173:H175"/>
    <mergeCell ref="I173:I175"/>
    <mergeCell ref="N173:N175"/>
    <mergeCell ref="O173:O175"/>
    <mergeCell ref="P173:P175"/>
    <mergeCell ref="Q173:Q175"/>
    <mergeCell ref="R173:R175"/>
    <mergeCell ref="S173:S175"/>
    <mergeCell ref="B176:B178"/>
    <mergeCell ref="C176:C178"/>
    <mergeCell ref="D176:D178"/>
    <mergeCell ref="E176:E178"/>
    <mergeCell ref="F176:F178"/>
    <mergeCell ref="E179:E181"/>
    <mergeCell ref="E189:E191"/>
    <mergeCell ref="F189:F191"/>
    <mergeCell ref="G189:G191"/>
    <mergeCell ref="H189:H191"/>
    <mergeCell ref="I189:I191"/>
    <mergeCell ref="N189:N191"/>
    <mergeCell ref="O189:O191"/>
    <mergeCell ref="P189:P191"/>
    <mergeCell ref="Q189:Q191"/>
    <mergeCell ref="R189:R191"/>
    <mergeCell ref="S189:S191"/>
    <mergeCell ref="T189:T203"/>
    <mergeCell ref="B192:B194"/>
    <mergeCell ref="C192:C194"/>
    <mergeCell ref="D192:D194"/>
    <mergeCell ref="E192:E194"/>
    <mergeCell ref="F192:F194"/>
    <mergeCell ref="G192:G194"/>
    <mergeCell ref="H192:H194"/>
    <mergeCell ref="I192:I194"/>
    <mergeCell ref="N192:N194"/>
    <mergeCell ref="O192:O194"/>
    <mergeCell ref="P192:P194"/>
    <mergeCell ref="Q192:Q194"/>
    <mergeCell ref="R192:R194"/>
    <mergeCell ref="S192:S194"/>
    <mergeCell ref="B195:B197"/>
    <mergeCell ref="T182:T183"/>
    <mergeCell ref="P183:Q183"/>
    <mergeCell ref="C186:E186"/>
    <mergeCell ref="F186:O186"/>
    <mergeCell ref="P204:Q204"/>
    <mergeCell ref="P205:Q205"/>
    <mergeCell ref="C208:E208"/>
    <mergeCell ref="F208:O208"/>
    <mergeCell ref="P208:R208"/>
    <mergeCell ref="B209:B210"/>
    <mergeCell ref="C209:C210"/>
    <mergeCell ref="D209:D210"/>
    <mergeCell ref="E209:E210"/>
    <mergeCell ref="F209:F210"/>
    <mergeCell ref="G209:G210"/>
    <mergeCell ref="H209:H210"/>
    <mergeCell ref="I209:I210"/>
    <mergeCell ref="J209:M209"/>
    <mergeCell ref="N209:N210"/>
    <mergeCell ref="O209:O210"/>
    <mergeCell ref="R209:R210"/>
    <mergeCell ref="S209:S210"/>
    <mergeCell ref="T209:T210"/>
    <mergeCell ref="J210:M210"/>
    <mergeCell ref="B211:B213"/>
    <mergeCell ref="C211:C213"/>
    <mergeCell ref="D211:D213"/>
    <mergeCell ref="E211:E213"/>
    <mergeCell ref="F211:F213"/>
    <mergeCell ref="G211:G213"/>
    <mergeCell ref="H211:H213"/>
    <mergeCell ref="I211:I213"/>
    <mergeCell ref="N211:N213"/>
    <mergeCell ref="O211:O213"/>
    <mergeCell ref="P211:P213"/>
    <mergeCell ref="Q211:Q213"/>
    <mergeCell ref="R211:R213"/>
    <mergeCell ref="S211:S213"/>
    <mergeCell ref="T211:T225"/>
    <mergeCell ref="B214:B216"/>
    <mergeCell ref="C214:C216"/>
    <mergeCell ref="D214:D216"/>
    <mergeCell ref="E214:E216"/>
    <mergeCell ref="F214:F216"/>
    <mergeCell ref="G214:G216"/>
    <mergeCell ref="H214:H216"/>
    <mergeCell ref="I214:I216"/>
    <mergeCell ref="N214:N216"/>
    <mergeCell ref="O214:O216"/>
    <mergeCell ref="P214:P216"/>
    <mergeCell ref="Q214:Q216"/>
    <mergeCell ref="R214:R216"/>
    <mergeCell ref="R217:R219"/>
    <mergeCell ref="S217:S219"/>
    <mergeCell ref="B220:B222"/>
    <mergeCell ref="C220:C222"/>
    <mergeCell ref="D220:D222"/>
    <mergeCell ref="E220:E222"/>
    <mergeCell ref="F220:F222"/>
    <mergeCell ref="G220:G222"/>
    <mergeCell ref="H220:H222"/>
    <mergeCell ref="I220:I222"/>
    <mergeCell ref="N220:N222"/>
    <mergeCell ref="O220:O222"/>
    <mergeCell ref="P220:P222"/>
    <mergeCell ref="Q220:Q222"/>
    <mergeCell ref="R220:R222"/>
    <mergeCell ref="S220:S222"/>
    <mergeCell ref="H217:H219"/>
    <mergeCell ref="I217:I219"/>
    <mergeCell ref="N217:N219"/>
    <mergeCell ref="O217:O219"/>
    <mergeCell ref="P217:P219"/>
    <mergeCell ref="Q217:Q219"/>
    <mergeCell ref="F223:F225"/>
    <mergeCell ref="G223:G225"/>
    <mergeCell ref="H223:H225"/>
    <mergeCell ref="I223:I225"/>
    <mergeCell ref="N223:N225"/>
    <mergeCell ref="O223:O225"/>
    <mergeCell ref="P223:P225"/>
    <mergeCell ref="Q223:Q225"/>
    <mergeCell ref="R223:R225"/>
    <mergeCell ref="S223:S225"/>
    <mergeCell ref="B226:O227"/>
    <mergeCell ref="P226:Q226"/>
    <mergeCell ref="T226:T227"/>
    <mergeCell ref="P227:Q227"/>
    <mergeCell ref="C230:E230"/>
    <mergeCell ref="F230:O230"/>
    <mergeCell ref="P230:R230"/>
    <mergeCell ref="B223:B225"/>
    <mergeCell ref="C223:C225"/>
    <mergeCell ref="D223:D225"/>
    <mergeCell ref="E223:E225"/>
    <mergeCell ref="T231:T232"/>
    <mergeCell ref="J232:M232"/>
    <mergeCell ref="B233:B235"/>
    <mergeCell ref="C233:C235"/>
    <mergeCell ref="D233:D235"/>
    <mergeCell ref="E233:E235"/>
    <mergeCell ref="F233:F235"/>
    <mergeCell ref="G233:G235"/>
    <mergeCell ref="H233:H235"/>
    <mergeCell ref="I233:I235"/>
    <mergeCell ref="N233:N235"/>
    <mergeCell ref="O233:O235"/>
    <mergeCell ref="P233:P235"/>
    <mergeCell ref="Q233:Q235"/>
    <mergeCell ref="R233:R235"/>
    <mergeCell ref="S233:S235"/>
    <mergeCell ref="T233:T247"/>
    <mergeCell ref="B236:B238"/>
    <mergeCell ref="C236:C238"/>
    <mergeCell ref="D236:D238"/>
    <mergeCell ref="E236:E238"/>
    <mergeCell ref="F236:F238"/>
    <mergeCell ref="G236:G238"/>
    <mergeCell ref="H236:H238"/>
    <mergeCell ref="I236:I238"/>
    <mergeCell ref="N236:N238"/>
    <mergeCell ref="O236:O238"/>
    <mergeCell ref="P236:P238"/>
    <mergeCell ref="Q236:Q238"/>
    <mergeCell ref="R236:R238"/>
    <mergeCell ref="S236:S238"/>
    <mergeCell ref="H242:H244"/>
    <mergeCell ref="I242:I244"/>
    <mergeCell ref="N242:N244"/>
    <mergeCell ref="O242:O244"/>
    <mergeCell ref="P242:P244"/>
    <mergeCell ref="Q242:Q244"/>
    <mergeCell ref="R242:R244"/>
    <mergeCell ref="S242:S244"/>
    <mergeCell ref="B239:B241"/>
    <mergeCell ref="C239:C241"/>
    <mergeCell ref="D239:D241"/>
    <mergeCell ref="E239:E241"/>
    <mergeCell ref="B231:B232"/>
    <mergeCell ref="C231:C232"/>
    <mergeCell ref="D231:D232"/>
    <mergeCell ref="E231:E232"/>
    <mergeCell ref="F231:F232"/>
    <mergeCell ref="G231:G232"/>
    <mergeCell ref="H231:H232"/>
    <mergeCell ref="I231:I232"/>
    <mergeCell ref="J231:M231"/>
    <mergeCell ref="N231:N232"/>
    <mergeCell ref="O231:O232"/>
    <mergeCell ref="R231:R232"/>
    <mergeCell ref="S231:S232"/>
    <mergeCell ref="B245:B247"/>
    <mergeCell ref="C245:C247"/>
    <mergeCell ref="D245:D247"/>
    <mergeCell ref="E245:E247"/>
    <mergeCell ref="F245:F247"/>
    <mergeCell ref="G245:G247"/>
    <mergeCell ref="H245:H247"/>
    <mergeCell ref="I245:I247"/>
    <mergeCell ref="N245:N247"/>
    <mergeCell ref="O245:O247"/>
    <mergeCell ref="P245:P247"/>
    <mergeCell ref="Q245:Q247"/>
    <mergeCell ref="R245:R247"/>
    <mergeCell ref="S245:S247"/>
    <mergeCell ref="B248:O249"/>
    <mergeCell ref="P248:Q248"/>
    <mergeCell ref="F239:F241"/>
    <mergeCell ref="G239:G241"/>
    <mergeCell ref="H239:H241"/>
    <mergeCell ref="I239:I241"/>
    <mergeCell ref="N239:N241"/>
    <mergeCell ref="O239:O241"/>
    <mergeCell ref="P239:P241"/>
    <mergeCell ref="Q239:Q241"/>
    <mergeCell ref="R239:R241"/>
    <mergeCell ref="S239:S241"/>
    <mergeCell ref="B242:B244"/>
    <mergeCell ref="C242:C244"/>
    <mergeCell ref="D242:D244"/>
    <mergeCell ref="E242:E244"/>
    <mergeCell ref="F242:F244"/>
    <mergeCell ref="G242:G244"/>
    <mergeCell ref="E264:E266"/>
    <mergeCell ref="F261:F263"/>
    <mergeCell ref="G261:G263"/>
    <mergeCell ref="H261:H263"/>
    <mergeCell ref="I261:I263"/>
    <mergeCell ref="N261:N263"/>
    <mergeCell ref="S261:S263"/>
    <mergeCell ref="T248:T249"/>
    <mergeCell ref="P249:Q249"/>
    <mergeCell ref="C252:E252"/>
    <mergeCell ref="F252:O252"/>
    <mergeCell ref="P252:R252"/>
    <mergeCell ref="B253:B254"/>
    <mergeCell ref="C253:C254"/>
    <mergeCell ref="D253:D254"/>
    <mergeCell ref="E253:E254"/>
    <mergeCell ref="F253:F254"/>
    <mergeCell ref="G253:G254"/>
    <mergeCell ref="H253:H254"/>
    <mergeCell ref="I253:I254"/>
    <mergeCell ref="J253:M253"/>
    <mergeCell ref="N253:N254"/>
    <mergeCell ref="O253:O254"/>
    <mergeCell ref="R253:R254"/>
    <mergeCell ref="S253:S254"/>
    <mergeCell ref="T253:T254"/>
    <mergeCell ref="J254:M254"/>
    <mergeCell ref="B255:B257"/>
    <mergeCell ref="C255:C257"/>
    <mergeCell ref="D255:D257"/>
    <mergeCell ref="E255:E257"/>
    <mergeCell ref="F255:F257"/>
    <mergeCell ref="I264:I266"/>
    <mergeCell ref="N264:N266"/>
    <mergeCell ref="O264:O266"/>
    <mergeCell ref="P264:P266"/>
    <mergeCell ref="Q264:Q266"/>
    <mergeCell ref="R264:R266"/>
    <mergeCell ref="S264:S266"/>
    <mergeCell ref="N267:N269"/>
    <mergeCell ref="O267:O269"/>
    <mergeCell ref="P267:P269"/>
    <mergeCell ref="Q267:Q269"/>
    <mergeCell ref="R267:R269"/>
    <mergeCell ref="S267:S269"/>
    <mergeCell ref="S255:S257"/>
    <mergeCell ref="T255:T269"/>
    <mergeCell ref="B258:B260"/>
    <mergeCell ref="C258:C260"/>
    <mergeCell ref="D258:D260"/>
    <mergeCell ref="E258:E260"/>
    <mergeCell ref="F258:F260"/>
    <mergeCell ref="G258:G260"/>
    <mergeCell ref="H258:H260"/>
    <mergeCell ref="I258:I260"/>
    <mergeCell ref="N258:N260"/>
    <mergeCell ref="O258:O260"/>
    <mergeCell ref="P258:P260"/>
    <mergeCell ref="Q258:Q260"/>
    <mergeCell ref="R258:R260"/>
    <mergeCell ref="S258:S260"/>
    <mergeCell ref="B261:B263"/>
    <mergeCell ref="C261:C263"/>
    <mergeCell ref="D261:D263"/>
    <mergeCell ref="B270:O271"/>
    <mergeCell ref="P270:Q270"/>
    <mergeCell ref="T270:T271"/>
    <mergeCell ref="P271:Q271"/>
    <mergeCell ref="C274:E274"/>
    <mergeCell ref="F274:O274"/>
    <mergeCell ref="P274:R274"/>
    <mergeCell ref="B275:B276"/>
    <mergeCell ref="C275:C276"/>
    <mergeCell ref="D275:D276"/>
    <mergeCell ref="E275:E276"/>
    <mergeCell ref="F275:F276"/>
    <mergeCell ref="G275:G276"/>
    <mergeCell ref="H275:H276"/>
    <mergeCell ref="I275:I276"/>
    <mergeCell ref="J275:M275"/>
    <mergeCell ref="N275:N276"/>
    <mergeCell ref="O275:O276"/>
    <mergeCell ref="R275:R276"/>
    <mergeCell ref="S275:S276"/>
    <mergeCell ref="J276:M276"/>
    <mergeCell ref="T275:T276"/>
    <mergeCell ref="P277:P279"/>
    <mergeCell ref="Q277:Q279"/>
    <mergeCell ref="R277:R279"/>
    <mergeCell ref="S277:S279"/>
    <mergeCell ref="T277:T291"/>
    <mergeCell ref="B280:B282"/>
    <mergeCell ref="C280:C282"/>
    <mergeCell ref="D280:D282"/>
    <mergeCell ref="E280:E282"/>
    <mergeCell ref="F280:F282"/>
    <mergeCell ref="G280:G282"/>
    <mergeCell ref="H280:H282"/>
    <mergeCell ref="I280:I282"/>
    <mergeCell ref="N280:N282"/>
    <mergeCell ref="O280:O282"/>
    <mergeCell ref="P280:P282"/>
    <mergeCell ref="Q280:Q282"/>
    <mergeCell ref="R280:R282"/>
    <mergeCell ref="S280:S282"/>
    <mergeCell ref="B283:B285"/>
    <mergeCell ref="C283:C285"/>
    <mergeCell ref="D283:D285"/>
    <mergeCell ref="E283:E285"/>
    <mergeCell ref="F283:F285"/>
    <mergeCell ref="G283:G285"/>
    <mergeCell ref="H283:H285"/>
    <mergeCell ref="I283:I285"/>
    <mergeCell ref="N283:N285"/>
    <mergeCell ref="S283:S285"/>
    <mergeCell ref="B286:B288"/>
    <mergeCell ref="C286:C288"/>
    <mergeCell ref="D286:D288"/>
    <mergeCell ref="E286:E288"/>
    <mergeCell ref="F286:F288"/>
    <mergeCell ref="G286:G288"/>
    <mergeCell ref="H286:H288"/>
    <mergeCell ref="I286:I288"/>
    <mergeCell ref="N286:N288"/>
    <mergeCell ref="O286:O288"/>
    <mergeCell ref="P286:P288"/>
    <mergeCell ref="Q286:Q288"/>
    <mergeCell ref="R286:R288"/>
    <mergeCell ref="S286:S288"/>
    <mergeCell ref="O283:O285"/>
    <mergeCell ref="P283:P285"/>
    <mergeCell ref="Q283:Q285"/>
    <mergeCell ref="R283:R285"/>
    <mergeCell ref="F289:F291"/>
    <mergeCell ref="G289:G291"/>
    <mergeCell ref="H289:H291"/>
    <mergeCell ref="I289:I291"/>
    <mergeCell ref="N289:N291"/>
    <mergeCell ref="O289:O291"/>
    <mergeCell ref="P289:P291"/>
    <mergeCell ref="Q289:Q291"/>
    <mergeCell ref="R289:R291"/>
    <mergeCell ref="S289:S291"/>
    <mergeCell ref="B292:O293"/>
    <mergeCell ref="P292:Q292"/>
    <mergeCell ref="T292:T293"/>
    <mergeCell ref="P293:Q293"/>
    <mergeCell ref="C296:E296"/>
    <mergeCell ref="F296:O296"/>
    <mergeCell ref="P296:R296"/>
    <mergeCell ref="B289:B291"/>
    <mergeCell ref="C289:C291"/>
    <mergeCell ref="D289:D291"/>
    <mergeCell ref="E289:E291"/>
    <mergeCell ref="B297:B298"/>
    <mergeCell ref="C297:C298"/>
    <mergeCell ref="D297:D298"/>
    <mergeCell ref="E297:E298"/>
    <mergeCell ref="F297:F298"/>
    <mergeCell ref="G297:G298"/>
    <mergeCell ref="H297:H298"/>
    <mergeCell ref="I297:I298"/>
    <mergeCell ref="J297:M297"/>
    <mergeCell ref="N297:N298"/>
    <mergeCell ref="O297:O298"/>
    <mergeCell ref="R297:R298"/>
    <mergeCell ref="S297:S298"/>
    <mergeCell ref="T297:T298"/>
    <mergeCell ref="J298:M298"/>
    <mergeCell ref="B299:B301"/>
    <mergeCell ref="C299:C301"/>
    <mergeCell ref="D299:D301"/>
    <mergeCell ref="E299:E301"/>
    <mergeCell ref="F299:F301"/>
    <mergeCell ref="G299:G301"/>
    <mergeCell ref="H299:H301"/>
    <mergeCell ref="I299:I301"/>
    <mergeCell ref="N299:N301"/>
    <mergeCell ref="O299:O301"/>
    <mergeCell ref="P299:P301"/>
    <mergeCell ref="Q299:Q301"/>
    <mergeCell ref="R299:R301"/>
    <mergeCell ref="S299:S301"/>
    <mergeCell ref="T299:T313"/>
    <mergeCell ref="S311:S313"/>
    <mergeCell ref="B302:B304"/>
    <mergeCell ref="C302:C304"/>
    <mergeCell ref="D302:D304"/>
    <mergeCell ref="E302:E304"/>
    <mergeCell ref="F302:F304"/>
    <mergeCell ref="G302:G304"/>
    <mergeCell ref="H302:H304"/>
    <mergeCell ref="I302:I304"/>
    <mergeCell ref="N302:N304"/>
    <mergeCell ref="O302:O304"/>
    <mergeCell ref="P302:P304"/>
    <mergeCell ref="Q302:Q304"/>
    <mergeCell ref="R302:R304"/>
    <mergeCell ref="S302:S304"/>
    <mergeCell ref="B305:B307"/>
    <mergeCell ref="C305:C307"/>
    <mergeCell ref="D305:D307"/>
    <mergeCell ref="E305:E307"/>
    <mergeCell ref="F305:F307"/>
    <mergeCell ref="G305:G307"/>
    <mergeCell ref="H305:H307"/>
    <mergeCell ref="I305:I307"/>
    <mergeCell ref="N305:N307"/>
    <mergeCell ref="O305:O307"/>
    <mergeCell ref="P305:P307"/>
    <mergeCell ref="Q305:Q307"/>
    <mergeCell ref="R305:R307"/>
    <mergeCell ref="S305:S307"/>
    <mergeCell ref="O319:O320"/>
    <mergeCell ref="R319:R320"/>
    <mergeCell ref="S319:S320"/>
    <mergeCell ref="T319:T320"/>
    <mergeCell ref="J320:M320"/>
    <mergeCell ref="B308:B310"/>
    <mergeCell ref="C308:C310"/>
    <mergeCell ref="D308:D310"/>
    <mergeCell ref="E308:E310"/>
    <mergeCell ref="F308:F310"/>
    <mergeCell ref="G308:G310"/>
    <mergeCell ref="H308:H310"/>
    <mergeCell ref="I308:I310"/>
    <mergeCell ref="N308:N310"/>
    <mergeCell ref="O308:O310"/>
    <mergeCell ref="P308:P310"/>
    <mergeCell ref="Q308:Q310"/>
    <mergeCell ref="R308:R310"/>
    <mergeCell ref="S308:S310"/>
    <mergeCell ref="B311:B313"/>
    <mergeCell ref="C311:C313"/>
    <mergeCell ref="D311:D313"/>
    <mergeCell ref="E311:E313"/>
    <mergeCell ref="F311:F313"/>
    <mergeCell ref="G311:G313"/>
    <mergeCell ref="H311:H313"/>
    <mergeCell ref="I311:I313"/>
    <mergeCell ref="N311:N313"/>
    <mergeCell ref="O311:O313"/>
    <mergeCell ref="P311:P313"/>
    <mergeCell ref="Q311:Q313"/>
    <mergeCell ref="R311:R313"/>
    <mergeCell ref="T321:T335"/>
    <mergeCell ref="B324:B326"/>
    <mergeCell ref="C324:C326"/>
    <mergeCell ref="D324:D326"/>
    <mergeCell ref="E324:E326"/>
    <mergeCell ref="F324:F326"/>
    <mergeCell ref="G324:G326"/>
    <mergeCell ref="H324:H326"/>
    <mergeCell ref="I324:I326"/>
    <mergeCell ref="N324:N326"/>
    <mergeCell ref="O324:O326"/>
    <mergeCell ref="P324:P326"/>
    <mergeCell ref="Q324:Q326"/>
    <mergeCell ref="R324:R326"/>
    <mergeCell ref="S324:S326"/>
    <mergeCell ref="B314:O315"/>
    <mergeCell ref="P314:Q314"/>
    <mergeCell ref="T314:T315"/>
    <mergeCell ref="P315:Q315"/>
    <mergeCell ref="C318:E318"/>
    <mergeCell ref="F318:O318"/>
    <mergeCell ref="P318:R318"/>
    <mergeCell ref="B319:B320"/>
    <mergeCell ref="C319:C320"/>
    <mergeCell ref="D319:D320"/>
    <mergeCell ref="E319:E320"/>
    <mergeCell ref="F319:F320"/>
    <mergeCell ref="G319:G320"/>
    <mergeCell ref="H319:H320"/>
    <mergeCell ref="I319:I320"/>
    <mergeCell ref="J319:M319"/>
    <mergeCell ref="N319:N320"/>
    <mergeCell ref="B327:B329"/>
    <mergeCell ref="C327:C329"/>
    <mergeCell ref="D327:D329"/>
    <mergeCell ref="E327:E329"/>
    <mergeCell ref="F327:F329"/>
    <mergeCell ref="G327:G329"/>
    <mergeCell ref="H327:H329"/>
    <mergeCell ref="I327:I329"/>
    <mergeCell ref="N327:N329"/>
    <mergeCell ref="O327:O329"/>
    <mergeCell ref="P327:P329"/>
    <mergeCell ref="Q327:Q329"/>
    <mergeCell ref="R327:R329"/>
    <mergeCell ref="S327:S329"/>
    <mergeCell ref="B321:B323"/>
    <mergeCell ref="C321:C323"/>
    <mergeCell ref="D321:D323"/>
    <mergeCell ref="E321:E323"/>
    <mergeCell ref="F321:F323"/>
    <mergeCell ref="G321:G323"/>
    <mergeCell ref="H321:H323"/>
    <mergeCell ref="I321:I323"/>
    <mergeCell ref="N321:N323"/>
    <mergeCell ref="O321:O323"/>
    <mergeCell ref="P321:P323"/>
    <mergeCell ref="Q321:Q323"/>
    <mergeCell ref="R321:R323"/>
    <mergeCell ref="S321:S323"/>
    <mergeCell ref="B336:O337"/>
    <mergeCell ref="P336:Q336"/>
    <mergeCell ref="T336:T337"/>
    <mergeCell ref="P337:Q337"/>
    <mergeCell ref="B330:B332"/>
    <mergeCell ref="C330:C332"/>
    <mergeCell ref="D330:D332"/>
    <mergeCell ref="E330:E332"/>
    <mergeCell ref="F330:F332"/>
    <mergeCell ref="G330:G332"/>
    <mergeCell ref="H330:H332"/>
    <mergeCell ref="I330:I332"/>
    <mergeCell ref="N330:N332"/>
    <mergeCell ref="O330:O332"/>
    <mergeCell ref="P330:P332"/>
    <mergeCell ref="Q330:Q332"/>
    <mergeCell ref="R330:R332"/>
    <mergeCell ref="S330:S332"/>
    <mergeCell ref="B333:B335"/>
    <mergeCell ref="C333:C335"/>
    <mergeCell ref="D333:D335"/>
    <mergeCell ref="E333:E335"/>
    <mergeCell ref="F333:F335"/>
    <mergeCell ref="G333:G335"/>
    <mergeCell ref="H333:H335"/>
    <mergeCell ref="I333:I335"/>
    <mergeCell ref="N333:N335"/>
    <mergeCell ref="O333:O335"/>
    <mergeCell ref="P333:P335"/>
    <mergeCell ref="Q333:Q335"/>
    <mergeCell ref="R333:R335"/>
    <mergeCell ref="S333:S335"/>
    <mergeCell ref="C384:E384"/>
    <mergeCell ref="F384:O384"/>
    <mergeCell ref="P384:R384"/>
    <mergeCell ref="B385:B386"/>
    <mergeCell ref="C385:C386"/>
    <mergeCell ref="D385:D386"/>
    <mergeCell ref="E385:E386"/>
    <mergeCell ref="F385:F386"/>
    <mergeCell ref="G385:G386"/>
    <mergeCell ref="H385:H386"/>
    <mergeCell ref="I385:I386"/>
    <mergeCell ref="J385:M385"/>
    <mergeCell ref="N385:N386"/>
    <mergeCell ref="O385:O386"/>
    <mergeCell ref="R385:R386"/>
    <mergeCell ref="S385:S386"/>
    <mergeCell ref="T385:T386"/>
    <mergeCell ref="J386:M386"/>
    <mergeCell ref="B387:B389"/>
    <mergeCell ref="C387:C389"/>
    <mergeCell ref="D387:D389"/>
    <mergeCell ref="E387:E389"/>
    <mergeCell ref="F387:F389"/>
    <mergeCell ref="G387:G389"/>
    <mergeCell ref="H387:H389"/>
    <mergeCell ref="I387:I389"/>
    <mergeCell ref="N387:N389"/>
    <mergeCell ref="O387:O389"/>
    <mergeCell ref="P387:P389"/>
    <mergeCell ref="Q387:Q389"/>
    <mergeCell ref="R387:R389"/>
    <mergeCell ref="S387:S389"/>
    <mergeCell ref="T387:T401"/>
    <mergeCell ref="B390:B392"/>
    <mergeCell ref="C390:C392"/>
    <mergeCell ref="D390:D392"/>
    <mergeCell ref="E390:E392"/>
    <mergeCell ref="F390:F392"/>
    <mergeCell ref="G390:G392"/>
    <mergeCell ref="H390:H392"/>
    <mergeCell ref="I390:I392"/>
    <mergeCell ref="N390:N392"/>
    <mergeCell ref="O390:O392"/>
    <mergeCell ref="P390:P392"/>
    <mergeCell ref="Q390:Q392"/>
    <mergeCell ref="R390:R392"/>
    <mergeCell ref="S390:S392"/>
    <mergeCell ref="B393:B395"/>
    <mergeCell ref="C393:C395"/>
    <mergeCell ref="D393:D395"/>
    <mergeCell ref="E393:E395"/>
    <mergeCell ref="F393:F395"/>
    <mergeCell ref="G393:G395"/>
    <mergeCell ref="H393:H395"/>
    <mergeCell ref="I393:I395"/>
    <mergeCell ref="N393:N395"/>
    <mergeCell ref="O393:O395"/>
    <mergeCell ref="P393:P395"/>
    <mergeCell ref="Q393:Q395"/>
    <mergeCell ref="R393:R395"/>
    <mergeCell ref="S393:S395"/>
    <mergeCell ref="B396:B398"/>
    <mergeCell ref="C396:C398"/>
    <mergeCell ref="D396:D398"/>
    <mergeCell ref="E396:E398"/>
    <mergeCell ref="F396:F398"/>
    <mergeCell ref="G396:G398"/>
    <mergeCell ref="H396:H398"/>
    <mergeCell ref="I396:I398"/>
    <mergeCell ref="N396:N398"/>
    <mergeCell ref="O396:O398"/>
    <mergeCell ref="P396:P398"/>
    <mergeCell ref="Q396:Q398"/>
    <mergeCell ref="R396:R398"/>
    <mergeCell ref="S396:S398"/>
    <mergeCell ref="B399:B401"/>
    <mergeCell ref="C399:C401"/>
    <mergeCell ref="D399:D401"/>
    <mergeCell ref="E399:E401"/>
    <mergeCell ref="F399:F401"/>
    <mergeCell ref="G399:G401"/>
    <mergeCell ref="H399:H401"/>
    <mergeCell ref="I399:I401"/>
    <mergeCell ref="N399:N401"/>
    <mergeCell ref="O399:O401"/>
    <mergeCell ref="P399:P401"/>
    <mergeCell ref="Q399:Q401"/>
    <mergeCell ref="R399:R401"/>
    <mergeCell ref="S399:S401"/>
    <mergeCell ref="B402:O403"/>
    <mergeCell ref="P402:Q402"/>
    <mergeCell ref="T402:T403"/>
    <mergeCell ref="P403:Q403"/>
    <mergeCell ref="C406:E406"/>
    <mergeCell ref="F406:O406"/>
    <mergeCell ref="P406:R406"/>
    <mergeCell ref="B407:B408"/>
    <mergeCell ref="C407:C408"/>
    <mergeCell ref="D407:D408"/>
    <mergeCell ref="E407:E408"/>
    <mergeCell ref="F407:F408"/>
    <mergeCell ref="G407:G408"/>
    <mergeCell ref="H407:H408"/>
    <mergeCell ref="I407:I408"/>
    <mergeCell ref="J407:M407"/>
    <mergeCell ref="N407:N408"/>
    <mergeCell ref="O407:O408"/>
    <mergeCell ref="R407:R408"/>
    <mergeCell ref="S407:S408"/>
    <mergeCell ref="T407:T408"/>
    <mergeCell ref="J408:M408"/>
    <mergeCell ref="B409:B411"/>
    <mergeCell ref="C409:C411"/>
    <mergeCell ref="D409:D411"/>
    <mergeCell ref="E409:E411"/>
    <mergeCell ref="F409:F411"/>
    <mergeCell ref="G409:G411"/>
    <mergeCell ref="H409:H411"/>
    <mergeCell ref="I409:I411"/>
    <mergeCell ref="N409:N411"/>
    <mergeCell ref="O409:O411"/>
    <mergeCell ref="P409:P411"/>
    <mergeCell ref="Q409:Q411"/>
    <mergeCell ref="R409:R411"/>
    <mergeCell ref="S409:S411"/>
    <mergeCell ref="T409:T423"/>
    <mergeCell ref="B412:B414"/>
    <mergeCell ref="C412:C414"/>
    <mergeCell ref="D412:D414"/>
    <mergeCell ref="E412:E414"/>
    <mergeCell ref="F412:F414"/>
    <mergeCell ref="G412:G414"/>
    <mergeCell ref="H412:H414"/>
    <mergeCell ref="I412:I414"/>
    <mergeCell ref="N412:N414"/>
    <mergeCell ref="O412:O414"/>
    <mergeCell ref="P412:P414"/>
    <mergeCell ref="Q412:Q414"/>
    <mergeCell ref="R412:R414"/>
    <mergeCell ref="S412:S414"/>
    <mergeCell ref="B415:B417"/>
    <mergeCell ref="C415:C417"/>
    <mergeCell ref="D415:D417"/>
    <mergeCell ref="E415:E417"/>
    <mergeCell ref="F415:F417"/>
    <mergeCell ref="G415:G417"/>
    <mergeCell ref="H415:H417"/>
    <mergeCell ref="I415:I417"/>
    <mergeCell ref="N415:N417"/>
    <mergeCell ref="O415:O417"/>
    <mergeCell ref="P415:P417"/>
    <mergeCell ref="Q415:Q417"/>
    <mergeCell ref="R415:R417"/>
    <mergeCell ref="S415:S417"/>
    <mergeCell ref="B418:B420"/>
    <mergeCell ref="C418:C420"/>
    <mergeCell ref="D418:D420"/>
    <mergeCell ref="E418:E420"/>
    <mergeCell ref="F418:F420"/>
    <mergeCell ref="G418:G420"/>
    <mergeCell ref="H418:H420"/>
    <mergeCell ref="I418:I420"/>
    <mergeCell ref="N418:N420"/>
    <mergeCell ref="O418:O420"/>
    <mergeCell ref="P418:P420"/>
    <mergeCell ref="Q418:Q420"/>
    <mergeCell ref="R418:R420"/>
    <mergeCell ref="S418:S420"/>
    <mergeCell ref="B421:B423"/>
    <mergeCell ref="C421:C423"/>
    <mergeCell ref="D421:D423"/>
    <mergeCell ref="E421:E423"/>
    <mergeCell ref="F421:F423"/>
    <mergeCell ref="G421:G423"/>
    <mergeCell ref="H421:H423"/>
    <mergeCell ref="I421:I423"/>
    <mergeCell ref="N421:N423"/>
    <mergeCell ref="O421:O423"/>
    <mergeCell ref="P421:P423"/>
    <mergeCell ref="Q421:Q423"/>
    <mergeCell ref="R421:R423"/>
    <mergeCell ref="S421:S423"/>
    <mergeCell ref="B424:O425"/>
    <mergeCell ref="P424:Q424"/>
    <mergeCell ref="T424:T425"/>
    <mergeCell ref="P425:Q425"/>
    <mergeCell ref="C428:E428"/>
    <mergeCell ref="F428:O428"/>
    <mergeCell ref="P428:R428"/>
    <mergeCell ref="B429:B430"/>
    <mergeCell ref="C429:C430"/>
    <mergeCell ref="D429:D430"/>
    <mergeCell ref="E429:E430"/>
    <mergeCell ref="F429:F430"/>
    <mergeCell ref="G429:G430"/>
    <mergeCell ref="H429:H430"/>
    <mergeCell ref="I429:I430"/>
    <mergeCell ref="J429:M429"/>
    <mergeCell ref="N429:N430"/>
    <mergeCell ref="O429:O430"/>
    <mergeCell ref="R429:R430"/>
    <mergeCell ref="S429:S430"/>
    <mergeCell ref="T429:T430"/>
    <mergeCell ref="J430:M430"/>
    <mergeCell ref="B431:B433"/>
    <mergeCell ref="C431:C433"/>
    <mergeCell ref="D431:D433"/>
    <mergeCell ref="E431:E433"/>
    <mergeCell ref="F431:F433"/>
    <mergeCell ref="G431:G433"/>
    <mergeCell ref="H431:H433"/>
    <mergeCell ref="I431:I433"/>
    <mergeCell ref="N431:N433"/>
    <mergeCell ref="O431:O433"/>
    <mergeCell ref="P431:P433"/>
    <mergeCell ref="Q431:Q433"/>
    <mergeCell ref="R431:R433"/>
    <mergeCell ref="S431:S433"/>
    <mergeCell ref="T431:T445"/>
    <mergeCell ref="B434:B436"/>
    <mergeCell ref="C434:C436"/>
    <mergeCell ref="D434:D436"/>
    <mergeCell ref="E434:E436"/>
    <mergeCell ref="F434:F436"/>
    <mergeCell ref="G434:G436"/>
    <mergeCell ref="H434:H436"/>
    <mergeCell ref="I434:I436"/>
    <mergeCell ref="N434:N436"/>
    <mergeCell ref="O434:O436"/>
    <mergeCell ref="P434:P436"/>
    <mergeCell ref="Q434:Q436"/>
    <mergeCell ref="R434:R436"/>
    <mergeCell ref="S434:S436"/>
    <mergeCell ref="B437:B439"/>
    <mergeCell ref="C437:C439"/>
    <mergeCell ref="D437:D439"/>
    <mergeCell ref="E437:E439"/>
    <mergeCell ref="F437:F439"/>
    <mergeCell ref="G437:G439"/>
    <mergeCell ref="H437:H439"/>
    <mergeCell ref="I437:I439"/>
    <mergeCell ref="N437:N439"/>
    <mergeCell ref="O437:O439"/>
    <mergeCell ref="P437:P439"/>
    <mergeCell ref="Q437:Q439"/>
    <mergeCell ref="R437:R439"/>
    <mergeCell ref="S437:S439"/>
    <mergeCell ref="B440:B442"/>
    <mergeCell ref="C440:C442"/>
    <mergeCell ref="D440:D442"/>
    <mergeCell ref="E440:E442"/>
    <mergeCell ref="F440:F442"/>
    <mergeCell ref="G440:G442"/>
    <mergeCell ref="H440:H442"/>
    <mergeCell ref="I440:I442"/>
    <mergeCell ref="N440:N442"/>
    <mergeCell ref="O440:O442"/>
    <mergeCell ref="P440:P442"/>
    <mergeCell ref="Q440:Q442"/>
    <mergeCell ref="R440:R442"/>
    <mergeCell ref="S440:S442"/>
    <mergeCell ref="B443:B445"/>
    <mergeCell ref="C443:C445"/>
    <mergeCell ref="D443:D445"/>
    <mergeCell ref="E443:E445"/>
    <mergeCell ref="F443:F445"/>
    <mergeCell ref="G443:G445"/>
    <mergeCell ref="H443:H445"/>
    <mergeCell ref="I443:I445"/>
    <mergeCell ref="N443:N445"/>
    <mergeCell ref="O443:O445"/>
    <mergeCell ref="P443:P445"/>
    <mergeCell ref="Q443:Q445"/>
    <mergeCell ref="R443:R445"/>
    <mergeCell ref="S443:S445"/>
    <mergeCell ref="B446:O447"/>
    <mergeCell ref="P446:Q446"/>
    <mergeCell ref="T446:T447"/>
    <mergeCell ref="P447:Q447"/>
    <mergeCell ref="C450:E450"/>
    <mergeCell ref="F450:O450"/>
    <mergeCell ref="P450:R450"/>
    <mergeCell ref="B451:B452"/>
    <mergeCell ref="C451:C452"/>
    <mergeCell ref="D451:D452"/>
    <mergeCell ref="E451:E452"/>
    <mergeCell ref="F451:F452"/>
    <mergeCell ref="G451:G452"/>
    <mergeCell ref="H451:H452"/>
    <mergeCell ref="I451:I452"/>
    <mergeCell ref="J451:M451"/>
    <mergeCell ref="N451:N452"/>
    <mergeCell ref="O451:O452"/>
    <mergeCell ref="R451:R452"/>
    <mergeCell ref="S451:S452"/>
    <mergeCell ref="T451:T452"/>
    <mergeCell ref="J452:M452"/>
    <mergeCell ref="B453:B455"/>
    <mergeCell ref="C453:C455"/>
    <mergeCell ref="D453:D455"/>
    <mergeCell ref="E453:E455"/>
    <mergeCell ref="F453:F455"/>
    <mergeCell ref="G453:G455"/>
    <mergeCell ref="H453:H455"/>
    <mergeCell ref="I453:I455"/>
    <mergeCell ref="N453:N455"/>
    <mergeCell ref="O453:O455"/>
    <mergeCell ref="P453:P455"/>
    <mergeCell ref="Q453:Q455"/>
    <mergeCell ref="R453:R455"/>
    <mergeCell ref="S453:S455"/>
    <mergeCell ref="T453:T467"/>
    <mergeCell ref="B456:B458"/>
    <mergeCell ref="C456:C458"/>
    <mergeCell ref="D456:D458"/>
    <mergeCell ref="E456:E458"/>
    <mergeCell ref="F456:F458"/>
    <mergeCell ref="G456:G458"/>
    <mergeCell ref="H456:H458"/>
    <mergeCell ref="I456:I458"/>
    <mergeCell ref="N456:N458"/>
    <mergeCell ref="O456:O458"/>
    <mergeCell ref="P456:P458"/>
    <mergeCell ref="Q456:Q458"/>
    <mergeCell ref="R456:R458"/>
    <mergeCell ref="S456:S458"/>
    <mergeCell ref="B459:B461"/>
    <mergeCell ref="C459:C461"/>
    <mergeCell ref="D459:D461"/>
    <mergeCell ref="E459:E461"/>
    <mergeCell ref="F459:F461"/>
    <mergeCell ref="G459:G461"/>
    <mergeCell ref="H459:H461"/>
    <mergeCell ref="I459:I461"/>
    <mergeCell ref="N459:N461"/>
    <mergeCell ref="O459:O461"/>
    <mergeCell ref="P459:P461"/>
    <mergeCell ref="Q459:Q461"/>
    <mergeCell ref="R459:R461"/>
    <mergeCell ref="S459:S461"/>
    <mergeCell ref="B462:B464"/>
    <mergeCell ref="C462:C464"/>
    <mergeCell ref="D462:D464"/>
    <mergeCell ref="E462:E464"/>
    <mergeCell ref="F462:F464"/>
    <mergeCell ref="G462:G464"/>
    <mergeCell ref="H462:H464"/>
    <mergeCell ref="I462:I464"/>
    <mergeCell ref="N462:N464"/>
    <mergeCell ref="O462:O464"/>
    <mergeCell ref="P462:P464"/>
    <mergeCell ref="Q462:Q464"/>
    <mergeCell ref="R462:R464"/>
    <mergeCell ref="S462:S464"/>
    <mergeCell ref="B465:B467"/>
    <mergeCell ref="C465:C467"/>
    <mergeCell ref="D465:D467"/>
    <mergeCell ref="E465:E467"/>
    <mergeCell ref="F465:F467"/>
    <mergeCell ref="G465:G467"/>
    <mergeCell ref="H465:H467"/>
    <mergeCell ref="I465:I467"/>
    <mergeCell ref="N465:N467"/>
    <mergeCell ref="O465:O467"/>
    <mergeCell ref="P465:P467"/>
    <mergeCell ref="Q465:Q467"/>
    <mergeCell ref="R465:R467"/>
    <mergeCell ref="S465:S467"/>
    <mergeCell ref="B468:O469"/>
    <mergeCell ref="P468:Q468"/>
    <mergeCell ref="T468:T469"/>
    <mergeCell ref="P469:Q469"/>
    <mergeCell ref="C472:E472"/>
    <mergeCell ref="F472:O472"/>
    <mergeCell ref="P472:R472"/>
    <mergeCell ref="B473:B474"/>
    <mergeCell ref="C473:C474"/>
    <mergeCell ref="D473:D474"/>
    <mergeCell ref="E473:E474"/>
    <mergeCell ref="F473:F474"/>
    <mergeCell ref="G473:G474"/>
    <mergeCell ref="H473:H474"/>
    <mergeCell ref="I473:I474"/>
    <mergeCell ref="J473:M473"/>
    <mergeCell ref="N473:N474"/>
    <mergeCell ref="O473:O474"/>
    <mergeCell ref="R473:R474"/>
    <mergeCell ref="S473:S474"/>
    <mergeCell ref="T473:T474"/>
    <mergeCell ref="J474:M474"/>
    <mergeCell ref="B475:B477"/>
    <mergeCell ref="C475:C477"/>
    <mergeCell ref="D475:D477"/>
    <mergeCell ref="E475:E477"/>
    <mergeCell ref="F475:F477"/>
    <mergeCell ref="G475:G477"/>
    <mergeCell ref="H475:H477"/>
    <mergeCell ref="I475:I477"/>
    <mergeCell ref="N475:N477"/>
    <mergeCell ref="O475:O477"/>
    <mergeCell ref="P475:P477"/>
    <mergeCell ref="Q475:Q477"/>
    <mergeCell ref="R475:R477"/>
    <mergeCell ref="S475:S477"/>
    <mergeCell ref="T475:T489"/>
    <mergeCell ref="B478:B480"/>
    <mergeCell ref="C478:C480"/>
    <mergeCell ref="D478:D480"/>
    <mergeCell ref="E478:E480"/>
    <mergeCell ref="F478:F480"/>
    <mergeCell ref="G478:G480"/>
    <mergeCell ref="H478:H480"/>
    <mergeCell ref="I478:I480"/>
    <mergeCell ref="N478:N480"/>
    <mergeCell ref="O478:O480"/>
    <mergeCell ref="P478:P480"/>
    <mergeCell ref="Q478:Q480"/>
    <mergeCell ref="R478:R480"/>
    <mergeCell ref="S478:S480"/>
    <mergeCell ref="B481:B483"/>
    <mergeCell ref="C481:C483"/>
    <mergeCell ref="D481:D483"/>
    <mergeCell ref="E481:E483"/>
    <mergeCell ref="F481:F483"/>
    <mergeCell ref="G481:G483"/>
    <mergeCell ref="H481:H483"/>
    <mergeCell ref="I481:I483"/>
    <mergeCell ref="N481:N483"/>
    <mergeCell ref="O481:O483"/>
    <mergeCell ref="P481:P483"/>
    <mergeCell ref="Q481:Q483"/>
    <mergeCell ref="R481:R483"/>
    <mergeCell ref="S481:S483"/>
    <mergeCell ref="B484:B486"/>
    <mergeCell ref="C484:C486"/>
    <mergeCell ref="D484:D486"/>
    <mergeCell ref="E484:E486"/>
    <mergeCell ref="F484:F486"/>
    <mergeCell ref="G484:G486"/>
    <mergeCell ref="H484:H486"/>
    <mergeCell ref="I484:I486"/>
    <mergeCell ref="N484:N486"/>
    <mergeCell ref="O484:O486"/>
    <mergeCell ref="P484:P486"/>
    <mergeCell ref="Q484:Q486"/>
    <mergeCell ref="R484:R486"/>
    <mergeCell ref="S484:S486"/>
    <mergeCell ref="B487:B489"/>
    <mergeCell ref="C487:C489"/>
    <mergeCell ref="D487:D489"/>
    <mergeCell ref="E487:E489"/>
    <mergeCell ref="F487:F489"/>
    <mergeCell ref="G487:G489"/>
    <mergeCell ref="H487:H489"/>
    <mergeCell ref="I487:I489"/>
    <mergeCell ref="N487:N489"/>
    <mergeCell ref="O487:O489"/>
    <mergeCell ref="P487:P489"/>
    <mergeCell ref="Q487:Q489"/>
    <mergeCell ref="R487:R489"/>
    <mergeCell ref="S487:S489"/>
    <mergeCell ref="B490:O491"/>
    <mergeCell ref="P490:Q490"/>
    <mergeCell ref="T490:T491"/>
    <mergeCell ref="P491:Q491"/>
    <mergeCell ref="C494:E494"/>
    <mergeCell ref="F494:O494"/>
    <mergeCell ref="P494:R494"/>
    <mergeCell ref="B495:B496"/>
    <mergeCell ref="C495:C496"/>
    <mergeCell ref="D495:D496"/>
    <mergeCell ref="E495:E496"/>
    <mergeCell ref="F495:F496"/>
    <mergeCell ref="G495:G496"/>
    <mergeCell ref="H495:H496"/>
    <mergeCell ref="I495:I496"/>
    <mergeCell ref="J495:M495"/>
    <mergeCell ref="N495:N496"/>
    <mergeCell ref="O495:O496"/>
    <mergeCell ref="R495:R496"/>
    <mergeCell ref="S495:S496"/>
    <mergeCell ref="T495:T496"/>
    <mergeCell ref="J496:M496"/>
    <mergeCell ref="B497:B499"/>
    <mergeCell ref="C497:C499"/>
    <mergeCell ref="D497:D499"/>
    <mergeCell ref="E497:E499"/>
    <mergeCell ref="F497:F499"/>
    <mergeCell ref="G497:G499"/>
    <mergeCell ref="H497:H499"/>
    <mergeCell ref="I497:I499"/>
    <mergeCell ref="N497:N499"/>
    <mergeCell ref="O497:O499"/>
    <mergeCell ref="P497:P499"/>
    <mergeCell ref="Q497:Q499"/>
    <mergeCell ref="R497:R499"/>
    <mergeCell ref="S497:S499"/>
    <mergeCell ref="T497:T511"/>
    <mergeCell ref="B500:B502"/>
    <mergeCell ref="C500:C502"/>
    <mergeCell ref="D500:D502"/>
    <mergeCell ref="E500:E502"/>
    <mergeCell ref="F500:F502"/>
    <mergeCell ref="G500:G502"/>
    <mergeCell ref="H500:H502"/>
    <mergeCell ref="I500:I502"/>
    <mergeCell ref="N500:N502"/>
    <mergeCell ref="O500:O502"/>
    <mergeCell ref="P500:P502"/>
    <mergeCell ref="Q500:Q502"/>
    <mergeCell ref="R500:R502"/>
    <mergeCell ref="S500:S502"/>
    <mergeCell ref="B503:B505"/>
    <mergeCell ref="C503:C505"/>
    <mergeCell ref="D503:D505"/>
    <mergeCell ref="E503:E505"/>
    <mergeCell ref="F503:F505"/>
    <mergeCell ref="G503:G505"/>
    <mergeCell ref="H503:H505"/>
    <mergeCell ref="I503:I505"/>
    <mergeCell ref="N503:N505"/>
    <mergeCell ref="O503:O505"/>
    <mergeCell ref="P503:P505"/>
    <mergeCell ref="Q503:Q505"/>
    <mergeCell ref="R503:R505"/>
    <mergeCell ref="S503:S505"/>
    <mergeCell ref="B506:B508"/>
    <mergeCell ref="C506:C508"/>
    <mergeCell ref="D506:D508"/>
    <mergeCell ref="E506:E508"/>
    <mergeCell ref="F506:F508"/>
    <mergeCell ref="G506:G508"/>
    <mergeCell ref="H506:H508"/>
    <mergeCell ref="I506:I508"/>
    <mergeCell ref="N506:N508"/>
    <mergeCell ref="O506:O508"/>
    <mergeCell ref="P506:P508"/>
    <mergeCell ref="Q506:Q508"/>
    <mergeCell ref="R506:R508"/>
    <mergeCell ref="S506:S508"/>
    <mergeCell ref="B509:B511"/>
    <mergeCell ref="C509:C511"/>
    <mergeCell ref="D509:D511"/>
    <mergeCell ref="E509:E511"/>
    <mergeCell ref="F509:F511"/>
    <mergeCell ref="G509:G511"/>
    <mergeCell ref="H509:H511"/>
    <mergeCell ref="I509:I511"/>
    <mergeCell ref="N509:N511"/>
    <mergeCell ref="O509:O511"/>
    <mergeCell ref="P509:P511"/>
    <mergeCell ref="Q509:Q511"/>
    <mergeCell ref="R509:R511"/>
    <mergeCell ref="S509:S511"/>
    <mergeCell ref="B512:O513"/>
    <mergeCell ref="P512:Q512"/>
    <mergeCell ref="T512:T513"/>
    <mergeCell ref="P513:Q513"/>
    <mergeCell ref="C516:E516"/>
    <mergeCell ref="F516:O516"/>
    <mergeCell ref="P516:R516"/>
    <mergeCell ref="B517:B518"/>
    <mergeCell ref="C517:C518"/>
    <mergeCell ref="D517:D518"/>
    <mergeCell ref="E517:E518"/>
    <mergeCell ref="F517:F518"/>
    <mergeCell ref="G517:G518"/>
    <mergeCell ref="H517:H518"/>
    <mergeCell ref="I517:I518"/>
    <mergeCell ref="J517:M517"/>
    <mergeCell ref="N517:N518"/>
    <mergeCell ref="O517:O518"/>
    <mergeCell ref="R517:R518"/>
    <mergeCell ref="S517:S518"/>
    <mergeCell ref="T517:T518"/>
    <mergeCell ref="J518:M518"/>
    <mergeCell ref="B519:B521"/>
    <mergeCell ref="C519:C521"/>
    <mergeCell ref="D519:D521"/>
    <mergeCell ref="E519:E521"/>
    <mergeCell ref="F519:F521"/>
    <mergeCell ref="G519:G521"/>
    <mergeCell ref="H519:H521"/>
    <mergeCell ref="I519:I521"/>
    <mergeCell ref="N519:N521"/>
    <mergeCell ref="O519:O521"/>
    <mergeCell ref="P519:P521"/>
    <mergeCell ref="Q519:Q521"/>
    <mergeCell ref="R519:R521"/>
    <mergeCell ref="S519:S521"/>
    <mergeCell ref="T519:T533"/>
    <mergeCell ref="B522:B524"/>
    <mergeCell ref="C522:C524"/>
    <mergeCell ref="D522:D524"/>
    <mergeCell ref="E522:E524"/>
    <mergeCell ref="F522:F524"/>
    <mergeCell ref="G522:G524"/>
    <mergeCell ref="H522:H524"/>
    <mergeCell ref="I522:I524"/>
    <mergeCell ref="N522:N524"/>
    <mergeCell ref="O522:O524"/>
    <mergeCell ref="P522:P524"/>
    <mergeCell ref="Q522:Q524"/>
    <mergeCell ref="R522:R524"/>
    <mergeCell ref="S522:S524"/>
    <mergeCell ref="B525:B527"/>
    <mergeCell ref="C525:C527"/>
    <mergeCell ref="D525:D527"/>
    <mergeCell ref="E525:E527"/>
    <mergeCell ref="F525:F527"/>
    <mergeCell ref="G525:G527"/>
    <mergeCell ref="H525:H527"/>
    <mergeCell ref="I525:I527"/>
    <mergeCell ref="N525:N527"/>
    <mergeCell ref="O525:O527"/>
    <mergeCell ref="P525:P527"/>
    <mergeCell ref="Q525:Q527"/>
    <mergeCell ref="R525:R527"/>
    <mergeCell ref="S525:S527"/>
    <mergeCell ref="B528:B530"/>
    <mergeCell ref="C528:C530"/>
    <mergeCell ref="D528:D530"/>
    <mergeCell ref="E528:E530"/>
    <mergeCell ref="F528:F530"/>
    <mergeCell ref="G528:G530"/>
    <mergeCell ref="H528:H530"/>
    <mergeCell ref="I528:I530"/>
    <mergeCell ref="N528:N530"/>
    <mergeCell ref="O528:O530"/>
    <mergeCell ref="P528:P530"/>
    <mergeCell ref="Q528:Q530"/>
    <mergeCell ref="R528:R530"/>
    <mergeCell ref="S528:S530"/>
    <mergeCell ref="B531:B533"/>
    <mergeCell ref="C531:C533"/>
    <mergeCell ref="D531:D533"/>
    <mergeCell ref="E531:E533"/>
    <mergeCell ref="F531:F533"/>
    <mergeCell ref="G531:G533"/>
    <mergeCell ref="H531:H533"/>
    <mergeCell ref="I531:I533"/>
    <mergeCell ref="N531:N533"/>
    <mergeCell ref="O531:O533"/>
    <mergeCell ref="P531:P533"/>
    <mergeCell ref="Q531:Q533"/>
    <mergeCell ref="R531:R533"/>
    <mergeCell ref="S531:S533"/>
    <mergeCell ref="B534:O535"/>
    <mergeCell ref="P534:Q534"/>
    <mergeCell ref="T534:T535"/>
    <mergeCell ref="P535:Q535"/>
    <mergeCell ref="C538:E538"/>
    <mergeCell ref="F538:O538"/>
    <mergeCell ref="P538:R538"/>
    <mergeCell ref="B539:B540"/>
    <mergeCell ref="C539:C540"/>
    <mergeCell ref="D539:D540"/>
    <mergeCell ref="E539:E540"/>
    <mergeCell ref="F539:F540"/>
    <mergeCell ref="G539:G540"/>
    <mergeCell ref="H539:H540"/>
    <mergeCell ref="I539:I540"/>
    <mergeCell ref="J539:M539"/>
    <mergeCell ref="N539:N540"/>
    <mergeCell ref="O539:O540"/>
    <mergeCell ref="R539:R540"/>
    <mergeCell ref="S539:S540"/>
    <mergeCell ref="T539:T540"/>
    <mergeCell ref="J540:M540"/>
    <mergeCell ref="B541:B543"/>
    <mergeCell ref="C541:C543"/>
    <mergeCell ref="D541:D543"/>
    <mergeCell ref="E541:E543"/>
    <mergeCell ref="F541:F543"/>
    <mergeCell ref="G541:G543"/>
    <mergeCell ref="H541:H543"/>
    <mergeCell ref="I541:I543"/>
    <mergeCell ref="N541:N543"/>
    <mergeCell ref="O541:O543"/>
    <mergeCell ref="P541:P543"/>
    <mergeCell ref="Q541:Q543"/>
    <mergeCell ref="R541:R543"/>
    <mergeCell ref="S541:S543"/>
    <mergeCell ref="T541:T555"/>
    <mergeCell ref="B544:B546"/>
    <mergeCell ref="C544:C546"/>
    <mergeCell ref="D544:D546"/>
    <mergeCell ref="E544:E546"/>
    <mergeCell ref="F544:F546"/>
    <mergeCell ref="G544:G546"/>
    <mergeCell ref="H544:H546"/>
    <mergeCell ref="I544:I546"/>
    <mergeCell ref="N544:N546"/>
    <mergeCell ref="O544:O546"/>
    <mergeCell ref="P544:P546"/>
    <mergeCell ref="Q544:Q546"/>
    <mergeCell ref="R544:R546"/>
    <mergeCell ref="S544:S546"/>
    <mergeCell ref="B547:B549"/>
    <mergeCell ref="C547:C549"/>
    <mergeCell ref="D547:D549"/>
    <mergeCell ref="E547:E549"/>
    <mergeCell ref="F547:F549"/>
    <mergeCell ref="G547:G549"/>
    <mergeCell ref="H547:H549"/>
    <mergeCell ref="I547:I549"/>
    <mergeCell ref="N547:N549"/>
    <mergeCell ref="O547:O549"/>
    <mergeCell ref="P547:P549"/>
    <mergeCell ref="Q547:Q549"/>
    <mergeCell ref="R547:R549"/>
    <mergeCell ref="S547:S549"/>
    <mergeCell ref="B550:B552"/>
    <mergeCell ref="C550:C552"/>
    <mergeCell ref="D550:D552"/>
    <mergeCell ref="E550:E552"/>
    <mergeCell ref="F550:F552"/>
    <mergeCell ref="G550:G552"/>
    <mergeCell ref="H550:H552"/>
    <mergeCell ref="I550:I552"/>
    <mergeCell ref="N550:N552"/>
    <mergeCell ref="O550:O552"/>
    <mergeCell ref="P550:P552"/>
    <mergeCell ref="Q550:Q552"/>
    <mergeCell ref="R550:R552"/>
    <mergeCell ref="S550:S552"/>
    <mergeCell ref="B553:B555"/>
    <mergeCell ref="C553:C555"/>
    <mergeCell ref="D553:D555"/>
    <mergeCell ref="E553:E555"/>
    <mergeCell ref="F553:F555"/>
    <mergeCell ref="G553:G555"/>
    <mergeCell ref="H553:H555"/>
    <mergeCell ref="I553:I555"/>
    <mergeCell ref="N553:N555"/>
    <mergeCell ref="O553:O555"/>
    <mergeCell ref="P553:P555"/>
    <mergeCell ref="Q553:Q555"/>
    <mergeCell ref="R553:R555"/>
    <mergeCell ref="S553:S555"/>
    <mergeCell ref="B556:O557"/>
    <mergeCell ref="P556:Q556"/>
    <mergeCell ref="T556:T557"/>
    <mergeCell ref="P557:Q557"/>
    <mergeCell ref="C560:E560"/>
    <mergeCell ref="F560:O560"/>
    <mergeCell ref="P560:R560"/>
    <mergeCell ref="B561:B562"/>
    <mergeCell ref="C561:C562"/>
    <mergeCell ref="D561:D562"/>
    <mergeCell ref="E561:E562"/>
    <mergeCell ref="F561:F562"/>
    <mergeCell ref="G561:G562"/>
    <mergeCell ref="H561:H562"/>
    <mergeCell ref="I561:I562"/>
    <mergeCell ref="J561:M561"/>
    <mergeCell ref="N561:N562"/>
    <mergeCell ref="O561:O562"/>
    <mergeCell ref="R561:R562"/>
    <mergeCell ref="S561:S562"/>
    <mergeCell ref="T561:T562"/>
    <mergeCell ref="J562:M562"/>
    <mergeCell ref="B563:B565"/>
    <mergeCell ref="C563:C565"/>
    <mergeCell ref="D563:D565"/>
    <mergeCell ref="E563:E565"/>
    <mergeCell ref="F563:F565"/>
    <mergeCell ref="G563:G565"/>
    <mergeCell ref="H563:H565"/>
    <mergeCell ref="I563:I565"/>
    <mergeCell ref="N563:N565"/>
    <mergeCell ref="O563:O565"/>
    <mergeCell ref="P563:P565"/>
    <mergeCell ref="Q563:Q565"/>
    <mergeCell ref="R563:R565"/>
    <mergeCell ref="S563:S565"/>
    <mergeCell ref="T563:T577"/>
    <mergeCell ref="B566:B568"/>
    <mergeCell ref="C566:C568"/>
    <mergeCell ref="D566:D568"/>
    <mergeCell ref="E566:E568"/>
    <mergeCell ref="F566:F568"/>
    <mergeCell ref="G566:G568"/>
    <mergeCell ref="H566:H568"/>
    <mergeCell ref="I566:I568"/>
    <mergeCell ref="N566:N568"/>
    <mergeCell ref="O566:O568"/>
    <mergeCell ref="P566:P568"/>
    <mergeCell ref="Q566:Q568"/>
    <mergeCell ref="R566:R568"/>
    <mergeCell ref="S566:S568"/>
    <mergeCell ref="B569:B571"/>
    <mergeCell ref="C569:C571"/>
    <mergeCell ref="D569:D571"/>
    <mergeCell ref="E569:E571"/>
    <mergeCell ref="F569:F571"/>
    <mergeCell ref="G569:G571"/>
    <mergeCell ref="H569:H571"/>
    <mergeCell ref="I569:I571"/>
    <mergeCell ref="N569:N571"/>
    <mergeCell ref="O569:O571"/>
    <mergeCell ref="P569:P571"/>
    <mergeCell ref="Q569:Q571"/>
    <mergeCell ref="R569:R571"/>
    <mergeCell ref="S569:S571"/>
    <mergeCell ref="B572:B574"/>
    <mergeCell ref="C572:C574"/>
    <mergeCell ref="D572:D574"/>
    <mergeCell ref="E572:E574"/>
    <mergeCell ref="F572:F574"/>
    <mergeCell ref="G572:G574"/>
    <mergeCell ref="H572:H574"/>
    <mergeCell ref="I572:I574"/>
    <mergeCell ref="N572:N574"/>
    <mergeCell ref="O572:O574"/>
    <mergeCell ref="P572:P574"/>
    <mergeCell ref="Q572:Q574"/>
    <mergeCell ref="R572:R574"/>
    <mergeCell ref="S572:S574"/>
    <mergeCell ref="B575:B577"/>
    <mergeCell ref="C575:C577"/>
    <mergeCell ref="D575:D577"/>
    <mergeCell ref="E575:E577"/>
    <mergeCell ref="F575:F577"/>
    <mergeCell ref="G575:G577"/>
    <mergeCell ref="H575:H577"/>
    <mergeCell ref="I575:I577"/>
    <mergeCell ref="N575:N577"/>
    <mergeCell ref="O575:O577"/>
    <mergeCell ref="P575:P577"/>
    <mergeCell ref="Q575:Q577"/>
    <mergeCell ref="R575:R577"/>
    <mergeCell ref="S575:S577"/>
    <mergeCell ref="B578:O579"/>
    <mergeCell ref="P578:Q578"/>
    <mergeCell ref="T578:T579"/>
    <mergeCell ref="P579:Q579"/>
    <mergeCell ref="C582:E582"/>
    <mergeCell ref="F582:O582"/>
    <mergeCell ref="P582:R582"/>
    <mergeCell ref="B583:B584"/>
    <mergeCell ref="C583:C584"/>
    <mergeCell ref="D583:D584"/>
    <mergeCell ref="E583:E584"/>
    <mergeCell ref="F583:F584"/>
    <mergeCell ref="G583:G584"/>
    <mergeCell ref="H583:H584"/>
    <mergeCell ref="I583:I584"/>
    <mergeCell ref="J583:M583"/>
    <mergeCell ref="N583:N584"/>
    <mergeCell ref="O583:O584"/>
    <mergeCell ref="R583:R584"/>
    <mergeCell ref="S583:S584"/>
    <mergeCell ref="T583:T584"/>
    <mergeCell ref="J584:M584"/>
    <mergeCell ref="B585:B587"/>
    <mergeCell ref="C585:C587"/>
    <mergeCell ref="D585:D587"/>
    <mergeCell ref="E585:E587"/>
    <mergeCell ref="F585:F587"/>
    <mergeCell ref="G585:G587"/>
    <mergeCell ref="H585:H587"/>
    <mergeCell ref="I585:I587"/>
    <mergeCell ref="N585:N587"/>
    <mergeCell ref="O585:O587"/>
    <mergeCell ref="P585:P587"/>
    <mergeCell ref="Q585:Q587"/>
    <mergeCell ref="R585:R587"/>
    <mergeCell ref="S585:S587"/>
    <mergeCell ref="T585:T599"/>
    <mergeCell ref="B588:B590"/>
    <mergeCell ref="C588:C590"/>
    <mergeCell ref="D588:D590"/>
    <mergeCell ref="E588:E590"/>
    <mergeCell ref="F588:F590"/>
    <mergeCell ref="G588:G590"/>
    <mergeCell ref="H588:H590"/>
    <mergeCell ref="I588:I590"/>
    <mergeCell ref="N588:N590"/>
    <mergeCell ref="O588:O590"/>
    <mergeCell ref="P588:P590"/>
    <mergeCell ref="Q588:Q590"/>
    <mergeCell ref="R588:R590"/>
    <mergeCell ref="S588:S590"/>
    <mergeCell ref="B591:B593"/>
    <mergeCell ref="C591:C593"/>
    <mergeCell ref="D591:D593"/>
    <mergeCell ref="E591:E593"/>
    <mergeCell ref="F591:F593"/>
    <mergeCell ref="G591:G593"/>
    <mergeCell ref="H591:H593"/>
    <mergeCell ref="I591:I593"/>
    <mergeCell ref="N591:N593"/>
    <mergeCell ref="O591:O593"/>
    <mergeCell ref="P591:P593"/>
    <mergeCell ref="Q591:Q593"/>
    <mergeCell ref="R591:R593"/>
    <mergeCell ref="S591:S593"/>
    <mergeCell ref="B594:B596"/>
    <mergeCell ref="C594:C596"/>
    <mergeCell ref="D594:D596"/>
    <mergeCell ref="E594:E596"/>
    <mergeCell ref="F594:F596"/>
    <mergeCell ref="G594:G596"/>
    <mergeCell ref="H594:H596"/>
    <mergeCell ref="I594:I596"/>
    <mergeCell ref="N594:N596"/>
    <mergeCell ref="O594:O596"/>
    <mergeCell ref="P594:P596"/>
    <mergeCell ref="Q594:Q596"/>
    <mergeCell ref="R594:R596"/>
    <mergeCell ref="S594:S596"/>
    <mergeCell ref="B597:B599"/>
    <mergeCell ref="C597:C599"/>
    <mergeCell ref="D597:D599"/>
    <mergeCell ref="E597:E599"/>
    <mergeCell ref="F597:F599"/>
    <mergeCell ref="G597:G599"/>
    <mergeCell ref="H597:H599"/>
    <mergeCell ref="I597:I599"/>
    <mergeCell ref="N597:N599"/>
    <mergeCell ref="O597:O599"/>
    <mergeCell ref="P597:P599"/>
    <mergeCell ref="Q597:Q599"/>
    <mergeCell ref="R597:R599"/>
    <mergeCell ref="S597:S599"/>
    <mergeCell ref="B600:O601"/>
    <mergeCell ref="P600:Q600"/>
    <mergeCell ref="T600:T601"/>
    <mergeCell ref="P601:Q601"/>
    <mergeCell ref="C604:E604"/>
    <mergeCell ref="F604:O604"/>
    <mergeCell ref="P604:R604"/>
    <mergeCell ref="B605:B606"/>
    <mergeCell ref="C605:C606"/>
    <mergeCell ref="D605:D606"/>
    <mergeCell ref="E605:E606"/>
    <mergeCell ref="F605:F606"/>
    <mergeCell ref="G605:G606"/>
    <mergeCell ref="H605:H606"/>
    <mergeCell ref="I605:I606"/>
    <mergeCell ref="J605:M605"/>
    <mergeCell ref="N605:N606"/>
    <mergeCell ref="O605:O606"/>
    <mergeCell ref="R605:R606"/>
    <mergeCell ref="S605:S606"/>
    <mergeCell ref="T605:T606"/>
    <mergeCell ref="J606:M606"/>
    <mergeCell ref="B607:B609"/>
    <mergeCell ref="C607:C609"/>
    <mergeCell ref="D607:D609"/>
    <mergeCell ref="E607:E609"/>
    <mergeCell ref="F607:F609"/>
    <mergeCell ref="G607:G609"/>
    <mergeCell ref="H607:H609"/>
    <mergeCell ref="I607:I609"/>
    <mergeCell ref="N607:N609"/>
    <mergeCell ref="O607:O609"/>
    <mergeCell ref="P607:P609"/>
    <mergeCell ref="Q607:Q609"/>
    <mergeCell ref="R607:R609"/>
    <mergeCell ref="S607:S609"/>
    <mergeCell ref="T607:T621"/>
    <mergeCell ref="B610:B612"/>
    <mergeCell ref="C610:C612"/>
    <mergeCell ref="D610:D612"/>
    <mergeCell ref="E610:E612"/>
    <mergeCell ref="F610:F612"/>
    <mergeCell ref="G610:G612"/>
    <mergeCell ref="H610:H612"/>
    <mergeCell ref="I610:I612"/>
    <mergeCell ref="N610:N612"/>
    <mergeCell ref="O610:O612"/>
    <mergeCell ref="P610:P612"/>
    <mergeCell ref="Q610:Q612"/>
    <mergeCell ref="R610:R612"/>
    <mergeCell ref="S610:S612"/>
    <mergeCell ref="B613:B615"/>
    <mergeCell ref="C613:C615"/>
    <mergeCell ref="D613:D615"/>
    <mergeCell ref="E613:E615"/>
    <mergeCell ref="F613:F615"/>
    <mergeCell ref="G613:G615"/>
    <mergeCell ref="H613:H615"/>
    <mergeCell ref="I613:I615"/>
    <mergeCell ref="N613:N615"/>
    <mergeCell ref="O613:O615"/>
    <mergeCell ref="P613:P615"/>
    <mergeCell ref="Q613:Q615"/>
    <mergeCell ref="R613:R615"/>
    <mergeCell ref="S613:S615"/>
    <mergeCell ref="B616:B618"/>
    <mergeCell ref="C616:C618"/>
    <mergeCell ref="D616:D618"/>
    <mergeCell ref="E616:E618"/>
    <mergeCell ref="F616:F618"/>
    <mergeCell ref="G616:G618"/>
    <mergeCell ref="H616:H618"/>
    <mergeCell ref="I616:I618"/>
    <mergeCell ref="N616:N618"/>
    <mergeCell ref="O616:O618"/>
    <mergeCell ref="P616:P618"/>
    <mergeCell ref="Q616:Q618"/>
    <mergeCell ref="R616:R618"/>
    <mergeCell ref="S616:S618"/>
    <mergeCell ref="B619:B621"/>
    <mergeCell ref="C619:C621"/>
    <mergeCell ref="D619:D621"/>
    <mergeCell ref="E619:E621"/>
    <mergeCell ref="F619:F621"/>
    <mergeCell ref="G619:G621"/>
    <mergeCell ref="H619:H621"/>
    <mergeCell ref="I619:I621"/>
    <mergeCell ref="N619:N621"/>
    <mergeCell ref="O619:O621"/>
    <mergeCell ref="P619:P621"/>
    <mergeCell ref="Q619:Q621"/>
    <mergeCell ref="R619:R621"/>
    <mergeCell ref="S619:S621"/>
    <mergeCell ref="B622:O623"/>
    <mergeCell ref="P622:Q622"/>
    <mergeCell ref="T622:T623"/>
    <mergeCell ref="P623:Q623"/>
    <mergeCell ref="C626:E626"/>
    <mergeCell ref="F626:O626"/>
    <mergeCell ref="P626:R626"/>
    <mergeCell ref="B627:B628"/>
    <mergeCell ref="C627:C628"/>
    <mergeCell ref="D627:D628"/>
    <mergeCell ref="E627:E628"/>
    <mergeCell ref="F627:F628"/>
    <mergeCell ref="G627:G628"/>
    <mergeCell ref="H627:H628"/>
    <mergeCell ref="I627:I628"/>
    <mergeCell ref="J627:M627"/>
    <mergeCell ref="N627:N628"/>
    <mergeCell ref="O627:O628"/>
    <mergeCell ref="R627:R628"/>
    <mergeCell ref="S627:S628"/>
    <mergeCell ref="T627:T628"/>
    <mergeCell ref="J628:M628"/>
    <mergeCell ref="B629:B631"/>
    <mergeCell ref="C629:C631"/>
    <mergeCell ref="D629:D631"/>
    <mergeCell ref="E629:E631"/>
    <mergeCell ref="F629:F631"/>
    <mergeCell ref="G629:G631"/>
    <mergeCell ref="H629:H631"/>
    <mergeCell ref="I629:I631"/>
    <mergeCell ref="N629:N631"/>
    <mergeCell ref="O629:O631"/>
    <mergeCell ref="P629:P631"/>
    <mergeCell ref="Q629:Q631"/>
    <mergeCell ref="R629:R631"/>
    <mergeCell ref="S629:S631"/>
    <mergeCell ref="T629:T643"/>
    <mergeCell ref="B632:B634"/>
    <mergeCell ref="C632:C634"/>
    <mergeCell ref="D632:D634"/>
    <mergeCell ref="E632:E634"/>
    <mergeCell ref="F632:F634"/>
    <mergeCell ref="G632:G634"/>
    <mergeCell ref="H632:H634"/>
    <mergeCell ref="I632:I634"/>
    <mergeCell ref="N632:N634"/>
    <mergeCell ref="O632:O634"/>
    <mergeCell ref="P632:P634"/>
    <mergeCell ref="Q632:Q634"/>
    <mergeCell ref="R632:R634"/>
    <mergeCell ref="S632:S634"/>
    <mergeCell ref="B635:B637"/>
    <mergeCell ref="C635:C637"/>
    <mergeCell ref="D635:D637"/>
    <mergeCell ref="E635:E637"/>
    <mergeCell ref="F635:F637"/>
    <mergeCell ref="G635:G637"/>
    <mergeCell ref="H635:H637"/>
    <mergeCell ref="I635:I637"/>
    <mergeCell ref="N635:N637"/>
    <mergeCell ref="O635:O637"/>
    <mergeCell ref="P635:P637"/>
    <mergeCell ref="Q635:Q637"/>
    <mergeCell ref="R635:R637"/>
    <mergeCell ref="S635:S637"/>
    <mergeCell ref="B638:B640"/>
    <mergeCell ref="C638:C640"/>
    <mergeCell ref="D638:D640"/>
    <mergeCell ref="E638:E640"/>
    <mergeCell ref="F638:F640"/>
    <mergeCell ref="G638:G640"/>
    <mergeCell ref="H638:H640"/>
    <mergeCell ref="I638:I640"/>
    <mergeCell ref="N638:N640"/>
    <mergeCell ref="O638:O640"/>
    <mergeCell ref="P638:P640"/>
    <mergeCell ref="Q638:Q640"/>
    <mergeCell ref="R638:R640"/>
    <mergeCell ref="S638:S640"/>
    <mergeCell ref="T649:T650"/>
    <mergeCell ref="J650:M650"/>
    <mergeCell ref="B641:B643"/>
    <mergeCell ref="C641:C643"/>
    <mergeCell ref="D641:D643"/>
    <mergeCell ref="E641:E643"/>
    <mergeCell ref="F641:F643"/>
    <mergeCell ref="G641:G643"/>
    <mergeCell ref="H641:H643"/>
    <mergeCell ref="I641:I643"/>
    <mergeCell ref="N641:N643"/>
    <mergeCell ref="O641:O643"/>
    <mergeCell ref="P641:P643"/>
    <mergeCell ref="Q641:Q643"/>
    <mergeCell ref="R641:R643"/>
    <mergeCell ref="S641:S643"/>
    <mergeCell ref="B644:O645"/>
    <mergeCell ref="P644:Q644"/>
    <mergeCell ref="T644:T645"/>
    <mergeCell ref="P645:Q645"/>
    <mergeCell ref="G654:G656"/>
    <mergeCell ref="H654:H656"/>
    <mergeCell ref="I654:I656"/>
    <mergeCell ref="N654:N656"/>
    <mergeCell ref="O654:O656"/>
    <mergeCell ref="P654:P656"/>
    <mergeCell ref="Q654:Q656"/>
    <mergeCell ref="R654:R656"/>
    <mergeCell ref="S654:S656"/>
    <mergeCell ref="B657:B659"/>
    <mergeCell ref="C657:C659"/>
    <mergeCell ref="D657:D659"/>
    <mergeCell ref="C648:E648"/>
    <mergeCell ref="F648:O648"/>
    <mergeCell ref="P648:R648"/>
    <mergeCell ref="B649:B650"/>
    <mergeCell ref="C649:C650"/>
    <mergeCell ref="D649:D650"/>
    <mergeCell ref="E649:E650"/>
    <mergeCell ref="F649:F650"/>
    <mergeCell ref="G649:G650"/>
    <mergeCell ref="H649:H650"/>
    <mergeCell ref="I649:I650"/>
    <mergeCell ref="J649:M649"/>
    <mergeCell ref="N649:N650"/>
    <mergeCell ref="O649:O650"/>
    <mergeCell ref="R649:R650"/>
    <mergeCell ref="S649:S650"/>
    <mergeCell ref="T666:T667"/>
    <mergeCell ref="P667:Q667"/>
    <mergeCell ref="E657:E659"/>
    <mergeCell ref="F657:F659"/>
    <mergeCell ref="G657:G659"/>
    <mergeCell ref="H657:H659"/>
    <mergeCell ref="I657:I659"/>
    <mergeCell ref="N657:N659"/>
    <mergeCell ref="O657:O659"/>
    <mergeCell ref="P657:P659"/>
    <mergeCell ref="Q657:Q659"/>
    <mergeCell ref="R657:R659"/>
    <mergeCell ref="S657:S659"/>
    <mergeCell ref="B660:B662"/>
    <mergeCell ref="C660:C662"/>
    <mergeCell ref="D660:D662"/>
    <mergeCell ref="E660:E662"/>
    <mergeCell ref="F660:F662"/>
    <mergeCell ref="G660:G662"/>
    <mergeCell ref="H660:H662"/>
    <mergeCell ref="I660:I662"/>
    <mergeCell ref="N660:N662"/>
    <mergeCell ref="O660:O662"/>
    <mergeCell ref="P660:P662"/>
    <mergeCell ref="Q660:Q662"/>
    <mergeCell ref="R660:R662"/>
    <mergeCell ref="S660:S662"/>
    <mergeCell ref="T651:T665"/>
    <mergeCell ref="B654:B656"/>
    <mergeCell ref="C654:C656"/>
    <mergeCell ref="D654:D656"/>
    <mergeCell ref="E654:E656"/>
    <mergeCell ref="E261:E263"/>
    <mergeCell ref="B663:B665"/>
    <mergeCell ref="C663:C665"/>
    <mergeCell ref="D663:D665"/>
    <mergeCell ref="E663:E665"/>
    <mergeCell ref="F663:F665"/>
    <mergeCell ref="G663:G665"/>
    <mergeCell ref="H663:H665"/>
    <mergeCell ref="I663:I665"/>
    <mergeCell ref="N663:N665"/>
    <mergeCell ref="O663:O665"/>
    <mergeCell ref="P663:P665"/>
    <mergeCell ref="Q663:Q665"/>
    <mergeCell ref="R663:R665"/>
    <mergeCell ref="S663:S665"/>
    <mergeCell ref="B666:O667"/>
    <mergeCell ref="P666:Q666"/>
    <mergeCell ref="B651:B653"/>
    <mergeCell ref="C651:C653"/>
    <mergeCell ref="D651:D653"/>
    <mergeCell ref="E651:E653"/>
    <mergeCell ref="F651:F653"/>
    <mergeCell ref="G651:G653"/>
    <mergeCell ref="H651:H653"/>
    <mergeCell ref="I651:I653"/>
    <mergeCell ref="N651:N653"/>
    <mergeCell ref="O651:O653"/>
    <mergeCell ref="P651:P653"/>
    <mergeCell ref="Q651:Q653"/>
    <mergeCell ref="R651:R653"/>
    <mergeCell ref="S651:S653"/>
    <mergeCell ref="F654:F656"/>
  </mergeCells>
  <conditionalFormatting sqref="K13">
    <cfRule type="expression" dxfId="6822" priority="34734">
      <formula>J13="NO CUMPLE"</formula>
    </cfRule>
    <cfRule type="expression" dxfId="6821" priority="34735">
      <formula>J13="CUMPLE"</formula>
    </cfRule>
  </conditionalFormatting>
  <conditionalFormatting sqref="M13">
    <cfRule type="expression" dxfId="6820" priority="34732">
      <formula>L13="NO CUMPLE"</formula>
    </cfRule>
    <cfRule type="expression" dxfId="6819" priority="34733">
      <formula>L13="CUMPLE"</formula>
    </cfRule>
  </conditionalFormatting>
  <conditionalFormatting sqref="N13">
    <cfRule type="expression" dxfId="6818" priority="34729">
      <formula>N13=" "</formula>
    </cfRule>
    <cfRule type="expression" dxfId="6817" priority="34730">
      <formula>N13="NO PRESENTÓ CERTIFICADO"</formula>
    </cfRule>
    <cfRule type="expression" dxfId="6816" priority="34731">
      <formula>N13="PRESENTÓ CERTIFICADO"</formula>
    </cfRule>
  </conditionalFormatting>
  <conditionalFormatting sqref="J13">
    <cfRule type="cellIs" dxfId="6815" priority="34727" operator="equal">
      <formula>"NO CUMPLE"</formula>
    </cfRule>
    <cfRule type="cellIs" dxfId="6814" priority="34728" operator="equal">
      <formula>"CUMPLE"</formula>
    </cfRule>
  </conditionalFormatting>
  <conditionalFormatting sqref="L14:L15">
    <cfRule type="cellIs" dxfId="6813" priority="34725" operator="equal">
      <formula>"NO CUMPLE"</formula>
    </cfRule>
    <cfRule type="cellIs" dxfId="6812" priority="34726" operator="equal">
      <formula>"CUMPLE"</formula>
    </cfRule>
  </conditionalFormatting>
  <conditionalFormatting sqref="S13">
    <cfRule type="cellIs" dxfId="6811" priority="34723" operator="greaterThan">
      <formula>0</formula>
    </cfRule>
    <cfRule type="cellIs" dxfId="6810" priority="34724" operator="equal">
      <formula>0</formula>
    </cfRule>
  </conditionalFormatting>
  <conditionalFormatting sqref="P13">
    <cfRule type="expression" dxfId="6809" priority="34702">
      <formula>Q13="NO SUBSANABLE"</formula>
    </cfRule>
    <cfRule type="expression" dxfId="6808" priority="34712">
      <formula>Q13="REQUERIMIENTOS SUBSANADOS"</formula>
    </cfRule>
    <cfRule type="expression" dxfId="6807" priority="34713">
      <formula>Q13="PENDIENTES POR SUBSANAR"</formula>
    </cfRule>
    <cfRule type="expression" dxfId="6806" priority="34718">
      <formula>Q13="SIN OBSERVACIÓN"</formula>
    </cfRule>
    <cfRule type="containsBlanks" dxfId="6805" priority="34719">
      <formula>LEN(TRIM(P13))=0</formula>
    </cfRule>
  </conditionalFormatting>
  <conditionalFormatting sqref="Q13">
    <cfRule type="containsBlanks" dxfId="6804" priority="34697">
      <formula>LEN(TRIM(Q13))=0</formula>
    </cfRule>
    <cfRule type="cellIs" dxfId="6803" priority="34714" operator="equal">
      <formula>"REQUERIMIENTOS SUBSANADOS"</formula>
    </cfRule>
    <cfRule type="containsText" dxfId="6802" priority="34720" operator="containsText" text="NO SUBSANABLE">
      <formula>NOT(ISERROR(SEARCH("NO SUBSANABLE",Q13)))</formula>
    </cfRule>
    <cfRule type="containsText" dxfId="6801" priority="34721" operator="containsText" text="PENDIENTES POR SUBSANAR">
      <formula>NOT(ISERROR(SEARCH("PENDIENTES POR SUBSANAR",Q13)))</formula>
    </cfRule>
    <cfRule type="containsText" dxfId="6800" priority="34722" operator="containsText" text="SIN OBSERVACIÓN">
      <formula>NOT(ISERROR(SEARCH("SIN OBSERVACIÓN",Q13)))</formula>
    </cfRule>
  </conditionalFormatting>
  <conditionalFormatting sqref="R13">
    <cfRule type="containsBlanks" dxfId="6799" priority="34696">
      <formula>LEN(TRIM(R13))=0</formula>
    </cfRule>
    <cfRule type="cellIs" dxfId="6798" priority="34698" operator="equal">
      <formula>"NO CUMPLEN CON LO SOLICITADO"</formula>
    </cfRule>
    <cfRule type="cellIs" dxfId="6797" priority="34699" operator="equal">
      <formula>"CUMPLEN CON LO SOLICITADO"</formula>
    </cfRule>
    <cfRule type="cellIs" dxfId="6796" priority="34700" operator="equal">
      <formula>"PENDIENTES"</formula>
    </cfRule>
    <cfRule type="cellIs" dxfId="6795" priority="34701" operator="equal">
      <formula>"NINGUNO"</formula>
    </cfRule>
  </conditionalFormatting>
  <conditionalFormatting sqref="T28">
    <cfRule type="cellIs" dxfId="6794" priority="34534" operator="equal">
      <formula>"NO CUMPLE"</formula>
    </cfRule>
    <cfRule type="cellIs" dxfId="6793" priority="34535" operator="equal">
      <formula>"CUMPLE"</formula>
    </cfRule>
  </conditionalFormatting>
  <conditionalFormatting sqref="B28">
    <cfRule type="cellIs" dxfId="6792" priority="34532" operator="equal">
      <formula>"NO CUMPLE CON LA EXPERIENCIA REQUERIDA"</formula>
    </cfRule>
    <cfRule type="cellIs" dxfId="6791" priority="34533" operator="equal">
      <formula>"CUMPLE CON LA EXPERIENCIA REQUERIDA"</formula>
    </cfRule>
  </conditionalFormatting>
  <conditionalFormatting sqref="H13">
    <cfRule type="notContainsBlanks" dxfId="6790" priority="34531">
      <formula>LEN(TRIM(H13))&gt;0</formula>
    </cfRule>
  </conditionalFormatting>
  <conditionalFormatting sqref="G13">
    <cfRule type="notContainsBlanks" dxfId="6789" priority="34530">
      <formula>LEN(TRIM(G13))&gt;0</formula>
    </cfRule>
  </conditionalFormatting>
  <conditionalFormatting sqref="F13">
    <cfRule type="notContainsBlanks" dxfId="6788" priority="34529">
      <formula>LEN(TRIM(F13))&gt;0</formula>
    </cfRule>
  </conditionalFormatting>
  <conditionalFormatting sqref="E13">
    <cfRule type="notContainsBlanks" dxfId="6787" priority="34528">
      <formula>LEN(TRIM(E13))&gt;0</formula>
    </cfRule>
  </conditionalFormatting>
  <conditionalFormatting sqref="D13">
    <cfRule type="notContainsBlanks" dxfId="6786" priority="34527">
      <formula>LEN(TRIM(D13))&gt;0</formula>
    </cfRule>
  </conditionalFormatting>
  <conditionalFormatting sqref="C13">
    <cfRule type="notContainsBlanks" dxfId="6785" priority="34526">
      <formula>LEN(TRIM(C13))&gt;0</formula>
    </cfRule>
  </conditionalFormatting>
  <conditionalFormatting sqref="I13">
    <cfRule type="notContainsBlanks" dxfId="6784" priority="34525">
      <formula>LEN(TRIM(I13))&gt;0</formula>
    </cfRule>
  </conditionalFormatting>
  <conditionalFormatting sqref="P19">
    <cfRule type="expression" dxfId="6783" priority="27067">
      <formula>Q19="NO SUBSANABLE"</formula>
    </cfRule>
    <cfRule type="expression" dxfId="6782" priority="27073">
      <formula>Q19="REQUERIMIENTOS SUBSANADOS"</formula>
    </cfRule>
    <cfRule type="expression" dxfId="6781" priority="27074">
      <formula>Q19="PENDIENTES POR SUBSANAR"</formula>
    </cfRule>
    <cfRule type="expression" dxfId="6780" priority="27079">
      <formula>Q19="SIN OBSERVACIÓN"</formula>
    </cfRule>
    <cfRule type="containsBlanks" dxfId="6779" priority="27080">
      <formula>LEN(TRIM(P19))=0</formula>
    </cfRule>
  </conditionalFormatting>
  <conditionalFormatting sqref="H16 H19">
    <cfRule type="notContainsBlanks" dxfId="6778" priority="27060">
      <formula>LEN(TRIM(H16))&gt;0</formula>
    </cfRule>
  </conditionalFormatting>
  <conditionalFormatting sqref="G16 G19">
    <cfRule type="notContainsBlanks" dxfId="6777" priority="27059">
      <formula>LEN(TRIM(G16))&gt;0</formula>
    </cfRule>
  </conditionalFormatting>
  <conditionalFormatting sqref="F16 F19">
    <cfRule type="notContainsBlanks" dxfId="6776" priority="27058">
      <formula>LEN(TRIM(F16))&gt;0</formula>
    </cfRule>
  </conditionalFormatting>
  <conditionalFormatting sqref="E16 E19">
    <cfRule type="notContainsBlanks" dxfId="6775" priority="27057">
      <formula>LEN(TRIM(E16))&gt;0</formula>
    </cfRule>
  </conditionalFormatting>
  <conditionalFormatting sqref="D16 D19">
    <cfRule type="notContainsBlanks" dxfId="6774" priority="27056">
      <formula>LEN(TRIM(D16))&gt;0</formula>
    </cfRule>
  </conditionalFormatting>
  <conditionalFormatting sqref="C16 C19">
    <cfRule type="notContainsBlanks" dxfId="6773" priority="27055">
      <formula>LEN(TRIM(C16))&gt;0</formula>
    </cfRule>
  </conditionalFormatting>
  <conditionalFormatting sqref="I16 I19">
    <cfRule type="notContainsBlanks" dxfId="6772" priority="27054">
      <formula>LEN(TRIM(I16))&gt;0</formula>
    </cfRule>
  </conditionalFormatting>
  <conditionalFormatting sqref="N22">
    <cfRule type="expression" dxfId="6771" priority="25427">
      <formula>N22=" "</formula>
    </cfRule>
    <cfRule type="expression" dxfId="6770" priority="25428">
      <formula>N22="NO PRESENTÓ CERTIFICADO"</formula>
    </cfRule>
    <cfRule type="expression" dxfId="6769" priority="25429">
      <formula>N22="PRESENTÓ CERTIFICADO"</formula>
    </cfRule>
  </conditionalFormatting>
  <conditionalFormatting sqref="P22">
    <cfRule type="expression" dxfId="6768" priority="25404">
      <formula>Q22="NO SUBSANABLE"</formula>
    </cfRule>
    <cfRule type="expression" dxfId="6767" priority="25410">
      <formula>Q22="REQUERIMIENTOS SUBSANADOS"</formula>
    </cfRule>
    <cfRule type="expression" dxfId="6766" priority="25411">
      <formula>Q22="PENDIENTES POR SUBSANAR"</formula>
    </cfRule>
    <cfRule type="expression" dxfId="6765" priority="25416">
      <formula>Q22="SIN OBSERVACIÓN"</formula>
    </cfRule>
    <cfRule type="containsBlanks" dxfId="6764" priority="25417">
      <formula>LEN(TRIM(P22))=0</formula>
    </cfRule>
  </conditionalFormatting>
  <conditionalFormatting sqref="O22">
    <cfRule type="cellIs" dxfId="6763" priority="25409" operator="equal">
      <formula>"PENDIENTE POR DESCRIPCIÓN"</formula>
    </cfRule>
    <cfRule type="cellIs" dxfId="6762" priority="25413" operator="equal">
      <formula>"DESCRIPCIÓN INSUFICIENTE"</formula>
    </cfRule>
    <cfRule type="cellIs" dxfId="6761" priority="25414" operator="equal">
      <formula>"NO ESTÁ ACORDE A ITEM 5.2.1 (T.R.)"</formula>
    </cfRule>
    <cfRule type="cellIs" dxfId="6760" priority="25415" operator="equal">
      <formula>"ACORDE A ITEM 5.2.1 (T.R.)"</formula>
    </cfRule>
  </conditionalFormatting>
  <conditionalFormatting sqref="Q22">
    <cfRule type="containsBlanks" dxfId="6759" priority="25399">
      <formula>LEN(TRIM(Q22))=0</formula>
    </cfRule>
    <cfRule type="cellIs" dxfId="6758" priority="25412" operator="equal">
      <formula>"REQUERIMIENTOS SUBSANADOS"</formula>
    </cfRule>
    <cfRule type="containsText" dxfId="6757" priority="25418" operator="containsText" text="NO SUBSANABLE">
      <formula>NOT(ISERROR(SEARCH("NO SUBSANABLE",Q22)))</formula>
    </cfRule>
    <cfRule type="containsText" dxfId="6756" priority="25419" operator="containsText" text="PENDIENTES POR SUBSANAR">
      <formula>NOT(ISERROR(SEARCH("PENDIENTES POR SUBSANAR",Q22)))</formula>
    </cfRule>
    <cfRule type="containsText" dxfId="6755" priority="25420" operator="containsText" text="SIN OBSERVACIÓN">
      <formula>NOT(ISERROR(SEARCH("SIN OBSERVACIÓN",Q22)))</formula>
    </cfRule>
  </conditionalFormatting>
  <conditionalFormatting sqref="R22">
    <cfRule type="containsBlanks" dxfId="6754" priority="25398">
      <formula>LEN(TRIM(R22))=0</formula>
    </cfRule>
    <cfRule type="cellIs" dxfId="6753" priority="25400" operator="equal">
      <formula>"NO CUMPLEN CON LO SOLICITADO"</formula>
    </cfRule>
    <cfRule type="cellIs" dxfId="6752" priority="25401" operator="equal">
      <formula>"CUMPLEN CON LO SOLICITADO"</formula>
    </cfRule>
    <cfRule type="cellIs" dxfId="6751" priority="25402" operator="equal">
      <formula>"PENDIENTES"</formula>
    </cfRule>
    <cfRule type="cellIs" dxfId="6750" priority="25403" operator="equal">
      <formula>"NINGUNO"</formula>
    </cfRule>
  </conditionalFormatting>
  <conditionalFormatting sqref="H22">
    <cfRule type="notContainsBlanks" dxfId="6749" priority="25397">
      <formula>LEN(TRIM(H22))&gt;0</formula>
    </cfRule>
  </conditionalFormatting>
  <conditionalFormatting sqref="G22">
    <cfRule type="notContainsBlanks" dxfId="6748" priority="25396">
      <formula>LEN(TRIM(G22))&gt;0</formula>
    </cfRule>
  </conditionalFormatting>
  <conditionalFormatting sqref="F22">
    <cfRule type="notContainsBlanks" dxfId="6747" priority="25395">
      <formula>LEN(TRIM(F22))&gt;0</formula>
    </cfRule>
  </conditionalFormatting>
  <conditionalFormatting sqref="E22">
    <cfRule type="notContainsBlanks" dxfId="6746" priority="25394">
      <formula>LEN(TRIM(E22))&gt;0</formula>
    </cfRule>
  </conditionalFormatting>
  <conditionalFormatting sqref="D22">
    <cfRule type="notContainsBlanks" dxfId="6745" priority="25393">
      <formula>LEN(TRIM(D22))&gt;0</formula>
    </cfRule>
  </conditionalFormatting>
  <conditionalFormatting sqref="C22">
    <cfRule type="notContainsBlanks" dxfId="6744" priority="25392">
      <formula>LEN(TRIM(C22))&gt;0</formula>
    </cfRule>
  </conditionalFormatting>
  <conditionalFormatting sqref="I22">
    <cfRule type="notContainsBlanks" dxfId="6743" priority="25391">
      <formula>LEN(TRIM(I22))&gt;0</formula>
    </cfRule>
  </conditionalFormatting>
  <conditionalFormatting sqref="T13">
    <cfRule type="cellIs" dxfId="6742" priority="25389" operator="equal">
      <formula>"NO"</formula>
    </cfRule>
    <cfRule type="cellIs" dxfId="6741" priority="25390" operator="equal">
      <formula>"SI"</formula>
    </cfRule>
  </conditionalFormatting>
  <conditionalFormatting sqref="N25">
    <cfRule type="expression" dxfId="6740" priority="21992">
      <formula>N25=" "</formula>
    </cfRule>
    <cfRule type="expression" dxfId="6739" priority="21993">
      <formula>N25="NO PRESENTÓ CERTIFICADO"</formula>
    </cfRule>
    <cfRule type="expression" dxfId="6738" priority="21994">
      <formula>N25="PRESENTÓ CERTIFICADO"</formula>
    </cfRule>
  </conditionalFormatting>
  <conditionalFormatting sqref="P25">
    <cfRule type="expression" dxfId="6737" priority="21975">
      <formula>Q25="NO SUBSANABLE"</formula>
    </cfRule>
    <cfRule type="expression" dxfId="6736" priority="21977">
      <formula>Q25="REQUERIMIENTOS SUBSANADOS"</formula>
    </cfRule>
    <cfRule type="expression" dxfId="6735" priority="21978">
      <formula>Q25="PENDIENTES POR SUBSANAR"</formula>
    </cfRule>
    <cfRule type="expression" dxfId="6734" priority="21983">
      <formula>Q25="SIN OBSERVACIÓN"</formula>
    </cfRule>
    <cfRule type="containsBlanks" dxfId="6733" priority="21984">
      <formula>LEN(TRIM(P25))=0</formula>
    </cfRule>
  </conditionalFormatting>
  <conditionalFormatting sqref="O25">
    <cfRule type="cellIs" dxfId="6732" priority="21976" operator="equal">
      <formula>"PENDIENTE POR DESCRIPCIÓN"</formula>
    </cfRule>
    <cfRule type="cellIs" dxfId="6731" priority="21980" operator="equal">
      <formula>"DESCRIPCIÓN INSUFICIENTE"</formula>
    </cfRule>
    <cfRule type="cellIs" dxfId="6730" priority="21981" operator="equal">
      <formula>"NO ESTÁ ACORDE A ITEM 5.2.1 (T.R.)"</formula>
    </cfRule>
    <cfRule type="cellIs" dxfId="6729" priority="21982" operator="equal">
      <formula>"ACORDE A ITEM 5.2.1 (T.R.)"</formula>
    </cfRule>
  </conditionalFormatting>
  <conditionalFormatting sqref="Q25">
    <cfRule type="containsBlanks" dxfId="6728" priority="21970">
      <formula>LEN(TRIM(Q25))=0</formula>
    </cfRule>
    <cfRule type="cellIs" dxfId="6727" priority="21979" operator="equal">
      <formula>"REQUERIMIENTOS SUBSANADOS"</formula>
    </cfRule>
    <cfRule type="containsText" dxfId="6726" priority="21985" operator="containsText" text="NO SUBSANABLE">
      <formula>NOT(ISERROR(SEARCH("NO SUBSANABLE",Q25)))</formula>
    </cfRule>
    <cfRule type="containsText" dxfId="6725" priority="21986" operator="containsText" text="PENDIENTES POR SUBSANAR">
      <formula>NOT(ISERROR(SEARCH("PENDIENTES POR SUBSANAR",Q25)))</formula>
    </cfRule>
    <cfRule type="containsText" dxfId="6724" priority="21987" operator="containsText" text="SIN OBSERVACIÓN">
      <formula>NOT(ISERROR(SEARCH("SIN OBSERVACIÓN",Q25)))</formula>
    </cfRule>
  </conditionalFormatting>
  <conditionalFormatting sqref="R25">
    <cfRule type="containsBlanks" dxfId="6723" priority="21969">
      <formula>LEN(TRIM(R25))=0</formula>
    </cfRule>
    <cfRule type="cellIs" dxfId="6722" priority="21971" operator="equal">
      <formula>"NO CUMPLEN CON LO SOLICITADO"</formula>
    </cfRule>
    <cfRule type="cellIs" dxfId="6721" priority="21972" operator="equal">
      <formula>"CUMPLEN CON LO SOLICITADO"</formula>
    </cfRule>
    <cfRule type="cellIs" dxfId="6720" priority="21973" operator="equal">
      <formula>"PENDIENTES"</formula>
    </cfRule>
    <cfRule type="cellIs" dxfId="6719" priority="21974" operator="equal">
      <formula>"NINGUNO"</formula>
    </cfRule>
  </conditionalFormatting>
  <conditionalFormatting sqref="H25">
    <cfRule type="notContainsBlanks" dxfId="6718" priority="21968">
      <formula>LEN(TRIM(H25))&gt;0</formula>
    </cfRule>
  </conditionalFormatting>
  <conditionalFormatting sqref="G25">
    <cfRule type="notContainsBlanks" dxfId="6717" priority="21967">
      <formula>LEN(TRIM(G25))&gt;0</formula>
    </cfRule>
  </conditionalFormatting>
  <conditionalFormatting sqref="F25">
    <cfRule type="notContainsBlanks" dxfId="6716" priority="21966">
      <formula>LEN(TRIM(F25))&gt;0</formula>
    </cfRule>
  </conditionalFormatting>
  <conditionalFormatting sqref="E25">
    <cfRule type="notContainsBlanks" dxfId="6715" priority="21965">
      <formula>LEN(TRIM(E25))&gt;0</formula>
    </cfRule>
  </conditionalFormatting>
  <conditionalFormatting sqref="D25">
    <cfRule type="notContainsBlanks" dxfId="6714" priority="21964">
      <formula>LEN(TRIM(D25))&gt;0</formula>
    </cfRule>
  </conditionalFormatting>
  <conditionalFormatting sqref="C25">
    <cfRule type="notContainsBlanks" dxfId="6713" priority="21963">
      <formula>LEN(TRIM(C25))&gt;0</formula>
    </cfRule>
  </conditionalFormatting>
  <conditionalFormatting sqref="I25">
    <cfRule type="notContainsBlanks" dxfId="6712" priority="21962">
      <formula>LEN(TRIM(I25))&gt;0</formula>
    </cfRule>
  </conditionalFormatting>
  <conditionalFormatting sqref="K14:K15">
    <cfRule type="expression" dxfId="6711" priority="21956">
      <formula>J14="NO CUMPLE"</formula>
    </cfRule>
    <cfRule type="expression" dxfId="6710" priority="21957">
      <formula>J14="CUMPLE"</formula>
    </cfRule>
  </conditionalFormatting>
  <conditionalFormatting sqref="J14:J15">
    <cfRule type="cellIs" dxfId="6709" priority="21954" operator="equal">
      <formula>"NO CUMPLE"</formula>
    </cfRule>
    <cfRule type="cellIs" dxfId="6708" priority="21955" operator="equal">
      <formula>"CUMPLE"</formula>
    </cfRule>
  </conditionalFormatting>
  <conditionalFormatting sqref="M14">
    <cfRule type="expression" dxfId="6707" priority="21952">
      <formula>L14="NO CUMPLE"</formula>
    </cfRule>
    <cfRule type="expression" dxfId="6706" priority="21953">
      <formula>L14="CUMPLE"</formula>
    </cfRule>
  </conditionalFormatting>
  <conditionalFormatting sqref="B50">
    <cfRule type="cellIs" dxfId="6705" priority="21850" operator="equal">
      <formula>"NO CUMPLE CON LA EXPERIENCIA REQUERIDA"</formula>
    </cfRule>
    <cfRule type="cellIs" dxfId="6704" priority="21851" operator="equal">
      <formula>"CUMPLE CON LA EXPERIENCIA REQUERIDA"</formula>
    </cfRule>
  </conditionalFormatting>
  <conditionalFormatting sqref="B72">
    <cfRule type="cellIs" dxfId="6703" priority="21642" operator="equal">
      <formula>"NO CUMPLE CON LA EXPERIENCIA REQUERIDA"</formula>
    </cfRule>
    <cfRule type="cellIs" dxfId="6702" priority="21643" operator="equal">
      <formula>"CUMPLE CON LA EXPERIENCIA REQUERIDA"</formula>
    </cfRule>
  </conditionalFormatting>
  <conditionalFormatting sqref="B94">
    <cfRule type="cellIs" dxfId="6701" priority="21434" operator="equal">
      <formula>"NO CUMPLE CON LA EXPERIENCIA REQUERIDA"</formula>
    </cfRule>
    <cfRule type="cellIs" dxfId="6700" priority="21435" operator="equal">
      <formula>"CUMPLE CON LA EXPERIENCIA REQUERIDA"</formula>
    </cfRule>
  </conditionalFormatting>
  <conditionalFormatting sqref="B116">
    <cfRule type="cellIs" dxfId="6699" priority="21226" operator="equal">
      <formula>"NO CUMPLE CON LA EXPERIENCIA REQUERIDA"</formula>
    </cfRule>
    <cfRule type="cellIs" dxfId="6698" priority="21227" operator="equal">
      <formula>"CUMPLE CON LA EXPERIENCIA REQUERIDA"</formula>
    </cfRule>
  </conditionalFormatting>
  <conditionalFormatting sqref="B138">
    <cfRule type="cellIs" dxfId="6697" priority="21018" operator="equal">
      <formula>"NO CUMPLE CON LA EXPERIENCIA REQUERIDA"</formula>
    </cfRule>
    <cfRule type="cellIs" dxfId="6696" priority="21019" operator="equal">
      <formula>"CUMPLE CON LA EXPERIENCIA REQUERIDA"</formula>
    </cfRule>
  </conditionalFormatting>
  <conditionalFormatting sqref="N145">
    <cfRule type="expression" dxfId="6695" priority="20839">
      <formula>N145=" "</formula>
    </cfRule>
    <cfRule type="expression" dxfId="6694" priority="20840">
      <formula>N145="NO PRESENTÓ CERTIFICADO"</formula>
    </cfRule>
    <cfRule type="expression" dxfId="6693" priority="20841">
      <formula>N145="PRESENTÓ CERTIFICADO"</formula>
    </cfRule>
  </conditionalFormatting>
  <conditionalFormatting sqref="O145">
    <cfRule type="cellIs" dxfId="6692" priority="20821" operator="equal">
      <formula>"PENDIENTE POR DESCRIPCIÓN"</formula>
    </cfRule>
    <cfRule type="cellIs" dxfId="6691" priority="20825" operator="equal">
      <formula>"DESCRIPCIÓN INSUFICIENTE"</formula>
    </cfRule>
    <cfRule type="cellIs" dxfId="6690" priority="20826" operator="equal">
      <formula>"NO ESTÁ ACORDE A ITEM 5.2.1 (T.R.)"</formula>
    </cfRule>
    <cfRule type="cellIs" dxfId="6689" priority="20827" operator="equal">
      <formula>"ACORDE A ITEM 5.2.1 (T.R.)"</formula>
    </cfRule>
  </conditionalFormatting>
  <conditionalFormatting sqref="B160">
    <cfRule type="cellIs" dxfId="6688" priority="20810" operator="equal">
      <formula>"NO CUMPLE CON LA EXPERIENCIA REQUERIDA"</formula>
    </cfRule>
    <cfRule type="cellIs" dxfId="6687" priority="20811" operator="equal">
      <formula>"CUMPLE CON LA EXPERIENCIA REQUERIDA"</formula>
    </cfRule>
  </conditionalFormatting>
  <conditionalFormatting sqref="H145">
    <cfRule type="notContainsBlanks" dxfId="6686" priority="20809">
      <formula>LEN(TRIM(H145))&gt;0</formula>
    </cfRule>
  </conditionalFormatting>
  <conditionalFormatting sqref="G145">
    <cfRule type="notContainsBlanks" dxfId="6685" priority="20808">
      <formula>LEN(TRIM(G145))&gt;0</formula>
    </cfRule>
  </conditionalFormatting>
  <conditionalFormatting sqref="F145">
    <cfRule type="notContainsBlanks" dxfId="6684" priority="20807">
      <formula>LEN(TRIM(F145))&gt;0</formula>
    </cfRule>
  </conditionalFormatting>
  <conditionalFormatting sqref="E145">
    <cfRule type="notContainsBlanks" dxfId="6683" priority="20806">
      <formula>LEN(TRIM(E145))&gt;0</formula>
    </cfRule>
  </conditionalFormatting>
  <conditionalFormatting sqref="D145">
    <cfRule type="notContainsBlanks" dxfId="6682" priority="20805">
      <formula>LEN(TRIM(D145))&gt;0</formula>
    </cfRule>
  </conditionalFormatting>
  <conditionalFormatting sqref="C145">
    <cfRule type="notContainsBlanks" dxfId="6681" priority="20804">
      <formula>LEN(TRIM(C145))&gt;0</formula>
    </cfRule>
  </conditionalFormatting>
  <conditionalFormatting sqref="I145">
    <cfRule type="notContainsBlanks" dxfId="6680" priority="20803">
      <formula>LEN(TRIM(I145))&gt;0</formula>
    </cfRule>
  </conditionalFormatting>
  <conditionalFormatting sqref="G148 G151">
    <cfRule type="notContainsBlanks" dxfId="6679" priority="20779">
      <formula>LEN(TRIM(G148))&gt;0</formula>
    </cfRule>
  </conditionalFormatting>
  <conditionalFormatting sqref="F148 F151">
    <cfRule type="notContainsBlanks" dxfId="6678" priority="20778">
      <formula>LEN(TRIM(F148))&gt;0</formula>
    </cfRule>
  </conditionalFormatting>
  <conditionalFormatting sqref="E148 E151">
    <cfRule type="notContainsBlanks" dxfId="6677" priority="20777">
      <formula>LEN(TRIM(E148))&gt;0</formula>
    </cfRule>
  </conditionalFormatting>
  <conditionalFormatting sqref="D148 D151">
    <cfRule type="notContainsBlanks" dxfId="6676" priority="20776">
      <formula>LEN(TRIM(D148))&gt;0</formula>
    </cfRule>
  </conditionalFormatting>
  <conditionalFormatting sqref="C148 C151">
    <cfRule type="notContainsBlanks" dxfId="6675" priority="20775">
      <formula>LEN(TRIM(C148))&gt;0</formula>
    </cfRule>
  </conditionalFormatting>
  <conditionalFormatting sqref="G154">
    <cfRule type="notContainsBlanks" dxfId="6674" priority="20750">
      <formula>LEN(TRIM(G154))&gt;0</formula>
    </cfRule>
  </conditionalFormatting>
  <conditionalFormatting sqref="E154">
    <cfRule type="notContainsBlanks" dxfId="6673" priority="20748">
      <formula>LEN(TRIM(E154))&gt;0</formula>
    </cfRule>
  </conditionalFormatting>
  <conditionalFormatting sqref="D154">
    <cfRule type="notContainsBlanks" dxfId="6672" priority="20747">
      <formula>LEN(TRIM(D154))&gt;0</formula>
    </cfRule>
  </conditionalFormatting>
  <conditionalFormatting sqref="C154">
    <cfRule type="notContainsBlanks" dxfId="6671" priority="20746">
      <formula>LEN(TRIM(C154))&gt;0</formula>
    </cfRule>
  </conditionalFormatting>
  <conditionalFormatting sqref="T145">
    <cfRule type="cellIs" dxfId="6670" priority="20743" operator="equal">
      <formula>"NO"</formula>
    </cfRule>
    <cfRule type="cellIs" dxfId="6669" priority="20744" operator="equal">
      <formula>"SI"</formula>
    </cfRule>
  </conditionalFormatting>
  <conditionalFormatting sqref="P157">
    <cfRule type="expression" dxfId="6668" priority="20725">
      <formula>Q157="NO SUBSANABLE"</formula>
    </cfRule>
    <cfRule type="expression" dxfId="6667" priority="20727">
      <formula>Q157="REQUERIMIENTOS SUBSANADOS"</formula>
    </cfRule>
    <cfRule type="expression" dxfId="6666" priority="20728">
      <formula>Q157="PENDIENTES POR SUBSANAR"</formula>
    </cfRule>
    <cfRule type="expression" dxfId="6665" priority="20733">
      <formula>Q157="SIN OBSERVACIÓN"</formula>
    </cfRule>
    <cfRule type="containsBlanks" dxfId="6664" priority="20734">
      <formula>LEN(TRIM(P157))=0</formula>
    </cfRule>
  </conditionalFormatting>
  <conditionalFormatting sqref="Q157">
    <cfRule type="containsBlanks" dxfId="6663" priority="20720">
      <formula>LEN(TRIM(Q157))=0</formula>
    </cfRule>
    <cfRule type="cellIs" dxfId="6662" priority="20729" operator="equal">
      <formula>"REQUERIMIENTOS SUBSANADOS"</formula>
    </cfRule>
    <cfRule type="containsText" dxfId="6661" priority="20735" operator="containsText" text="NO SUBSANABLE">
      <formula>NOT(ISERROR(SEARCH("NO SUBSANABLE",Q157)))</formula>
    </cfRule>
    <cfRule type="containsText" dxfId="6660" priority="20736" operator="containsText" text="PENDIENTES POR SUBSANAR">
      <formula>NOT(ISERROR(SEARCH("PENDIENTES POR SUBSANAR",Q157)))</formula>
    </cfRule>
    <cfRule type="containsText" dxfId="6659" priority="20737" operator="containsText" text="SIN OBSERVACIÓN">
      <formula>NOT(ISERROR(SEARCH("SIN OBSERVACIÓN",Q157)))</formula>
    </cfRule>
  </conditionalFormatting>
  <conditionalFormatting sqref="R157">
    <cfRule type="containsBlanks" dxfId="6658" priority="20719">
      <formula>LEN(TRIM(R157))=0</formula>
    </cfRule>
    <cfRule type="cellIs" dxfId="6657" priority="20721" operator="equal">
      <formula>"NO CUMPLEN CON LO SOLICITADO"</formula>
    </cfRule>
    <cfRule type="cellIs" dxfId="6656" priority="20722" operator="equal">
      <formula>"CUMPLEN CON LO SOLICITADO"</formula>
    </cfRule>
    <cfRule type="cellIs" dxfId="6655" priority="20723" operator="equal">
      <formula>"PENDIENTES"</formula>
    </cfRule>
    <cfRule type="cellIs" dxfId="6654" priority="20724" operator="equal">
      <formula>"NINGUNO"</formula>
    </cfRule>
  </conditionalFormatting>
  <conditionalFormatting sqref="G157">
    <cfRule type="notContainsBlanks" dxfId="6653" priority="20717">
      <formula>LEN(TRIM(G157))&gt;0</formula>
    </cfRule>
  </conditionalFormatting>
  <conditionalFormatting sqref="F157">
    <cfRule type="notContainsBlanks" dxfId="6652" priority="20716">
      <formula>LEN(TRIM(F157))&gt;0</formula>
    </cfRule>
  </conditionalFormatting>
  <conditionalFormatting sqref="E157">
    <cfRule type="notContainsBlanks" dxfId="6651" priority="20715">
      <formula>LEN(TRIM(E157))&gt;0</formula>
    </cfRule>
  </conditionalFormatting>
  <conditionalFormatting sqref="D157">
    <cfRule type="notContainsBlanks" dxfId="6650" priority="20714">
      <formula>LEN(TRIM(D157))&gt;0</formula>
    </cfRule>
  </conditionalFormatting>
  <conditionalFormatting sqref="C157">
    <cfRule type="notContainsBlanks" dxfId="6649" priority="20713">
      <formula>LEN(TRIM(C157))&gt;0</formula>
    </cfRule>
  </conditionalFormatting>
  <conditionalFormatting sqref="I157">
    <cfRule type="notContainsBlanks" dxfId="6648" priority="20712">
      <formula>LEN(TRIM(I157))&gt;0</formula>
    </cfRule>
  </conditionalFormatting>
  <conditionalFormatting sqref="N167">
    <cfRule type="expression" dxfId="6647" priority="20631">
      <formula>N167=" "</formula>
    </cfRule>
    <cfRule type="expression" dxfId="6646" priority="20632">
      <formula>N167="NO PRESENTÓ CERTIFICADO"</formula>
    </cfRule>
    <cfRule type="expression" dxfId="6645" priority="20633">
      <formula>N167="PRESENTÓ CERTIFICADO"</formula>
    </cfRule>
  </conditionalFormatting>
  <conditionalFormatting sqref="P167">
    <cfRule type="expression" dxfId="6644" priority="20612">
      <formula>Q167="NO SUBSANABLE"</formula>
    </cfRule>
    <cfRule type="expression" dxfId="6643" priority="20614">
      <formula>Q167="REQUERIMIENTOS SUBSANADOS"</formula>
    </cfRule>
    <cfRule type="expression" dxfId="6642" priority="20615">
      <formula>Q167="PENDIENTES POR SUBSANAR"</formula>
    </cfRule>
    <cfRule type="expression" dxfId="6641" priority="20620">
      <formula>Q167="SIN OBSERVACIÓN"</formula>
    </cfRule>
    <cfRule type="containsBlanks" dxfId="6640" priority="20621">
      <formula>LEN(TRIM(P167))=0</formula>
    </cfRule>
  </conditionalFormatting>
  <conditionalFormatting sqref="O167">
    <cfRule type="cellIs" dxfId="6639" priority="20613" operator="equal">
      <formula>"PENDIENTE POR DESCRIPCIÓN"</formula>
    </cfRule>
    <cfRule type="cellIs" dxfId="6638" priority="20617" operator="equal">
      <formula>"DESCRIPCIÓN INSUFICIENTE"</formula>
    </cfRule>
    <cfRule type="cellIs" dxfId="6637" priority="20618" operator="equal">
      <formula>"NO ESTÁ ACORDE A ITEM 5.2.1 (T.R.)"</formula>
    </cfRule>
    <cfRule type="cellIs" dxfId="6636" priority="20619" operator="equal">
      <formula>"ACORDE A ITEM 5.2.1 (T.R.)"</formula>
    </cfRule>
  </conditionalFormatting>
  <conditionalFormatting sqref="Q167">
    <cfRule type="containsBlanks" dxfId="6635" priority="20607">
      <formula>LEN(TRIM(Q167))=0</formula>
    </cfRule>
    <cfRule type="cellIs" dxfId="6634" priority="20616" operator="equal">
      <formula>"REQUERIMIENTOS SUBSANADOS"</formula>
    </cfRule>
    <cfRule type="containsText" dxfId="6633" priority="20622" operator="containsText" text="NO SUBSANABLE">
      <formula>NOT(ISERROR(SEARCH("NO SUBSANABLE",Q167)))</formula>
    </cfRule>
    <cfRule type="containsText" dxfId="6632" priority="20623" operator="containsText" text="PENDIENTES POR SUBSANAR">
      <formula>NOT(ISERROR(SEARCH("PENDIENTES POR SUBSANAR",Q167)))</formula>
    </cfRule>
    <cfRule type="containsText" dxfId="6631" priority="20624" operator="containsText" text="SIN OBSERVACIÓN">
      <formula>NOT(ISERROR(SEARCH("SIN OBSERVACIÓN",Q167)))</formula>
    </cfRule>
  </conditionalFormatting>
  <conditionalFormatting sqref="R167">
    <cfRule type="containsBlanks" dxfId="6630" priority="20606">
      <formula>LEN(TRIM(R167))=0</formula>
    </cfRule>
    <cfRule type="cellIs" dxfId="6629" priority="20608" operator="equal">
      <formula>"NO CUMPLEN CON LO SOLICITADO"</formula>
    </cfRule>
    <cfRule type="cellIs" dxfId="6628" priority="20609" operator="equal">
      <formula>"CUMPLEN CON LO SOLICITADO"</formula>
    </cfRule>
    <cfRule type="cellIs" dxfId="6627" priority="20610" operator="equal">
      <formula>"PENDIENTES"</formula>
    </cfRule>
    <cfRule type="cellIs" dxfId="6626" priority="20611" operator="equal">
      <formula>"NINGUNO"</formula>
    </cfRule>
  </conditionalFormatting>
  <conditionalFormatting sqref="B182">
    <cfRule type="cellIs" dxfId="6625" priority="20602" operator="equal">
      <formula>"NO CUMPLE CON LA EXPERIENCIA REQUERIDA"</formula>
    </cfRule>
    <cfRule type="cellIs" dxfId="6624" priority="20603" operator="equal">
      <formula>"CUMPLE CON LA EXPERIENCIA REQUERIDA"</formula>
    </cfRule>
  </conditionalFormatting>
  <conditionalFormatting sqref="H167">
    <cfRule type="notContainsBlanks" dxfId="6623" priority="20601">
      <formula>LEN(TRIM(H167))&gt;0</formula>
    </cfRule>
  </conditionalFormatting>
  <conditionalFormatting sqref="G167">
    <cfRule type="notContainsBlanks" dxfId="6622" priority="20600">
      <formula>LEN(TRIM(G167))&gt;0</formula>
    </cfRule>
  </conditionalFormatting>
  <conditionalFormatting sqref="E167">
    <cfRule type="notContainsBlanks" dxfId="6621" priority="20598">
      <formula>LEN(TRIM(E167))&gt;0</formula>
    </cfRule>
  </conditionalFormatting>
  <conditionalFormatting sqref="D167">
    <cfRule type="notContainsBlanks" dxfId="6620" priority="20597">
      <formula>LEN(TRIM(D167))&gt;0</formula>
    </cfRule>
  </conditionalFormatting>
  <conditionalFormatting sqref="C167">
    <cfRule type="notContainsBlanks" dxfId="6619" priority="20596">
      <formula>LEN(TRIM(C167))&gt;0</formula>
    </cfRule>
  </conditionalFormatting>
  <conditionalFormatting sqref="I167">
    <cfRule type="notContainsBlanks" dxfId="6618" priority="20595">
      <formula>LEN(TRIM(I167))&gt;0</formula>
    </cfRule>
  </conditionalFormatting>
  <conditionalFormatting sqref="F176">
    <cfRule type="notContainsBlanks" dxfId="6617" priority="20541">
      <formula>LEN(TRIM(F176))&gt;0</formula>
    </cfRule>
  </conditionalFormatting>
  <conditionalFormatting sqref="G170 G173">
    <cfRule type="notContainsBlanks" dxfId="6616" priority="20571">
      <formula>LEN(TRIM(G170))&gt;0</formula>
    </cfRule>
  </conditionalFormatting>
  <conditionalFormatting sqref="E170">
    <cfRule type="notContainsBlanks" dxfId="6615" priority="20569">
      <formula>LEN(TRIM(E170))&gt;0</formula>
    </cfRule>
  </conditionalFormatting>
  <conditionalFormatting sqref="D170 D173">
    <cfRule type="notContainsBlanks" dxfId="6614" priority="20568">
      <formula>LEN(TRIM(D170))&gt;0</formula>
    </cfRule>
  </conditionalFormatting>
  <conditionalFormatting sqref="C170 C173">
    <cfRule type="notContainsBlanks" dxfId="6613" priority="20567">
      <formula>LEN(TRIM(C170))&gt;0</formula>
    </cfRule>
  </conditionalFormatting>
  <conditionalFormatting sqref="N176">
    <cfRule type="expression" dxfId="6612" priority="20563">
      <formula>N176=" "</formula>
    </cfRule>
    <cfRule type="expression" dxfId="6611" priority="20564">
      <formula>N176="NO PRESENTÓ CERTIFICADO"</formula>
    </cfRule>
    <cfRule type="expression" dxfId="6610" priority="20565">
      <formula>N176="PRESENTÓ CERTIFICADO"</formula>
    </cfRule>
  </conditionalFormatting>
  <conditionalFormatting sqref="G176">
    <cfRule type="notContainsBlanks" dxfId="6609" priority="20542">
      <formula>LEN(TRIM(G176))&gt;0</formula>
    </cfRule>
  </conditionalFormatting>
  <conditionalFormatting sqref="D176">
    <cfRule type="notContainsBlanks" dxfId="6608" priority="20539">
      <formula>LEN(TRIM(D176))&gt;0</formula>
    </cfRule>
  </conditionalFormatting>
  <conditionalFormatting sqref="C176">
    <cfRule type="notContainsBlanks" dxfId="6607" priority="20538">
      <formula>LEN(TRIM(C176))&gt;0</formula>
    </cfRule>
  </conditionalFormatting>
  <conditionalFormatting sqref="T167">
    <cfRule type="cellIs" dxfId="6606" priority="20535" operator="equal">
      <formula>"NO"</formula>
    </cfRule>
    <cfRule type="cellIs" dxfId="6605" priority="20536" operator="equal">
      <formula>"SI"</formula>
    </cfRule>
  </conditionalFormatting>
  <conditionalFormatting sqref="N179">
    <cfRule type="expression" dxfId="6604" priority="20530">
      <formula>N179=" "</formula>
    </cfRule>
    <cfRule type="expression" dxfId="6603" priority="20531">
      <formula>N179="NO PRESENTÓ CERTIFICADO"</formula>
    </cfRule>
    <cfRule type="expression" dxfId="6602" priority="20532">
      <formula>N179="PRESENTÓ CERTIFICADO"</formula>
    </cfRule>
  </conditionalFormatting>
  <conditionalFormatting sqref="P179">
    <cfRule type="expression" dxfId="6601" priority="20517">
      <formula>Q179="NO SUBSANABLE"</formula>
    </cfRule>
    <cfRule type="expression" dxfId="6600" priority="20519">
      <formula>Q179="REQUERIMIENTOS SUBSANADOS"</formula>
    </cfRule>
    <cfRule type="expression" dxfId="6599" priority="20520">
      <formula>Q179="PENDIENTES POR SUBSANAR"</formula>
    </cfRule>
    <cfRule type="expression" dxfId="6598" priority="20525">
      <formula>Q179="SIN OBSERVACIÓN"</formula>
    </cfRule>
    <cfRule type="containsBlanks" dxfId="6597" priority="20526">
      <formula>LEN(TRIM(P179))=0</formula>
    </cfRule>
  </conditionalFormatting>
  <conditionalFormatting sqref="O179">
    <cfRule type="cellIs" dxfId="6596" priority="20518" operator="equal">
      <formula>"PENDIENTE POR DESCRIPCIÓN"</formula>
    </cfRule>
    <cfRule type="cellIs" dxfId="6595" priority="20522" operator="equal">
      <formula>"DESCRIPCIÓN INSUFICIENTE"</formula>
    </cfRule>
    <cfRule type="cellIs" dxfId="6594" priority="20523" operator="equal">
      <formula>"NO ESTÁ ACORDE A ITEM 5.2.1 (T.R.)"</formula>
    </cfRule>
    <cfRule type="cellIs" dxfId="6593" priority="20524" operator="equal">
      <formula>"ACORDE A ITEM 5.2.1 (T.R.)"</formula>
    </cfRule>
  </conditionalFormatting>
  <conditionalFormatting sqref="Q179">
    <cfRule type="containsBlanks" dxfId="6592" priority="20512">
      <formula>LEN(TRIM(Q179))=0</formula>
    </cfRule>
    <cfRule type="cellIs" dxfId="6591" priority="20521" operator="equal">
      <formula>"REQUERIMIENTOS SUBSANADOS"</formula>
    </cfRule>
    <cfRule type="containsText" dxfId="6590" priority="20527" operator="containsText" text="NO SUBSANABLE">
      <formula>NOT(ISERROR(SEARCH("NO SUBSANABLE",Q179)))</formula>
    </cfRule>
    <cfRule type="containsText" dxfId="6589" priority="20528" operator="containsText" text="PENDIENTES POR SUBSANAR">
      <formula>NOT(ISERROR(SEARCH("PENDIENTES POR SUBSANAR",Q179)))</formula>
    </cfRule>
    <cfRule type="containsText" dxfId="6588" priority="20529" operator="containsText" text="SIN OBSERVACIÓN">
      <formula>NOT(ISERROR(SEARCH("SIN OBSERVACIÓN",Q179)))</formula>
    </cfRule>
  </conditionalFormatting>
  <conditionalFormatting sqref="R179">
    <cfRule type="containsBlanks" dxfId="6587" priority="20511">
      <formula>LEN(TRIM(R179))=0</formula>
    </cfRule>
    <cfRule type="cellIs" dxfId="6586" priority="20513" operator="equal">
      <formula>"NO CUMPLEN CON LO SOLICITADO"</formula>
    </cfRule>
    <cfRule type="cellIs" dxfId="6585" priority="20514" operator="equal">
      <formula>"CUMPLEN CON LO SOLICITADO"</formula>
    </cfRule>
    <cfRule type="cellIs" dxfId="6584" priority="20515" operator="equal">
      <formula>"PENDIENTES"</formula>
    </cfRule>
    <cfRule type="cellIs" dxfId="6583" priority="20516" operator="equal">
      <formula>"NINGUNO"</formula>
    </cfRule>
  </conditionalFormatting>
  <conditionalFormatting sqref="H179">
    <cfRule type="notContainsBlanks" dxfId="6582" priority="20510">
      <formula>LEN(TRIM(H179))&gt;0</formula>
    </cfRule>
  </conditionalFormatting>
  <conditionalFormatting sqref="G179">
    <cfRule type="notContainsBlanks" dxfId="6581" priority="20509">
      <formula>LEN(TRIM(G179))&gt;0</formula>
    </cfRule>
  </conditionalFormatting>
  <conditionalFormatting sqref="F179">
    <cfRule type="notContainsBlanks" dxfId="6580" priority="20508">
      <formula>LEN(TRIM(F179))&gt;0</formula>
    </cfRule>
  </conditionalFormatting>
  <conditionalFormatting sqref="E179">
    <cfRule type="notContainsBlanks" dxfId="6579" priority="20507">
      <formula>LEN(TRIM(E179))&gt;0</formula>
    </cfRule>
  </conditionalFormatting>
  <conditionalFormatting sqref="D179">
    <cfRule type="notContainsBlanks" dxfId="6578" priority="20506">
      <formula>LEN(TRIM(D179))&gt;0</formula>
    </cfRule>
  </conditionalFormatting>
  <conditionalFormatting sqref="C179">
    <cfRule type="notContainsBlanks" dxfId="6577" priority="20505">
      <formula>LEN(TRIM(C179))&gt;0</formula>
    </cfRule>
  </conditionalFormatting>
  <conditionalFormatting sqref="I179">
    <cfRule type="notContainsBlanks" dxfId="6576" priority="20504">
      <formula>LEN(TRIM(I179))&gt;0</formula>
    </cfRule>
  </conditionalFormatting>
  <conditionalFormatting sqref="N189">
    <cfRule type="expression" dxfId="6575" priority="20423">
      <formula>N189=" "</formula>
    </cfRule>
    <cfRule type="expression" dxfId="6574" priority="20424">
      <formula>N189="NO PRESENTÓ CERTIFICADO"</formula>
    </cfRule>
    <cfRule type="expression" dxfId="6573" priority="20425">
      <formula>N189="PRESENTÓ CERTIFICADO"</formula>
    </cfRule>
  </conditionalFormatting>
  <conditionalFormatting sqref="P189">
    <cfRule type="expression" dxfId="6572" priority="20404">
      <formula>Q189="NO SUBSANABLE"</formula>
    </cfRule>
    <cfRule type="expression" dxfId="6571" priority="20406">
      <formula>Q189="REQUERIMIENTOS SUBSANADOS"</formula>
    </cfRule>
    <cfRule type="expression" dxfId="6570" priority="20407">
      <formula>Q189="PENDIENTES POR SUBSANAR"</formula>
    </cfRule>
    <cfRule type="expression" dxfId="6569" priority="20412">
      <formula>Q189="SIN OBSERVACIÓN"</formula>
    </cfRule>
    <cfRule type="containsBlanks" dxfId="6568" priority="20413">
      <formula>LEN(TRIM(P189))=0</formula>
    </cfRule>
  </conditionalFormatting>
  <conditionalFormatting sqref="O189">
    <cfRule type="cellIs" dxfId="6567" priority="20405" operator="equal">
      <formula>"PENDIENTE POR DESCRIPCIÓN"</formula>
    </cfRule>
    <cfRule type="cellIs" dxfId="6566" priority="20409" operator="equal">
      <formula>"DESCRIPCIÓN INSUFICIENTE"</formula>
    </cfRule>
    <cfRule type="cellIs" dxfId="6565" priority="20410" operator="equal">
      <formula>"NO ESTÁ ACORDE A ITEM 5.2.1 (T.R.)"</formula>
    </cfRule>
    <cfRule type="cellIs" dxfId="6564" priority="20411" operator="equal">
      <formula>"ACORDE A ITEM 5.2.1 (T.R.)"</formula>
    </cfRule>
  </conditionalFormatting>
  <conditionalFormatting sqref="Q189">
    <cfRule type="containsBlanks" dxfId="6563" priority="20399">
      <formula>LEN(TRIM(Q189))=0</formula>
    </cfRule>
    <cfRule type="cellIs" dxfId="6562" priority="20408" operator="equal">
      <formula>"REQUERIMIENTOS SUBSANADOS"</formula>
    </cfRule>
    <cfRule type="containsText" dxfId="6561" priority="20414" operator="containsText" text="NO SUBSANABLE">
      <formula>NOT(ISERROR(SEARCH("NO SUBSANABLE",Q189)))</formula>
    </cfRule>
    <cfRule type="containsText" dxfId="6560" priority="20415" operator="containsText" text="PENDIENTES POR SUBSANAR">
      <formula>NOT(ISERROR(SEARCH("PENDIENTES POR SUBSANAR",Q189)))</formula>
    </cfRule>
    <cfRule type="containsText" dxfId="6559" priority="20416" operator="containsText" text="SIN OBSERVACIÓN">
      <formula>NOT(ISERROR(SEARCH("SIN OBSERVACIÓN",Q189)))</formula>
    </cfRule>
  </conditionalFormatting>
  <conditionalFormatting sqref="R189">
    <cfRule type="containsBlanks" dxfId="6558" priority="20398">
      <formula>LEN(TRIM(R189))=0</formula>
    </cfRule>
    <cfRule type="cellIs" dxfId="6557" priority="20400" operator="equal">
      <formula>"NO CUMPLEN CON LO SOLICITADO"</formula>
    </cfRule>
    <cfRule type="cellIs" dxfId="6556" priority="20401" operator="equal">
      <formula>"CUMPLEN CON LO SOLICITADO"</formula>
    </cfRule>
    <cfRule type="cellIs" dxfId="6555" priority="20402" operator="equal">
      <formula>"PENDIENTES"</formula>
    </cfRule>
    <cfRule type="cellIs" dxfId="6554" priority="20403" operator="equal">
      <formula>"NINGUNO"</formula>
    </cfRule>
  </conditionalFormatting>
  <conditionalFormatting sqref="B204">
    <cfRule type="cellIs" dxfId="6553" priority="20394" operator="equal">
      <formula>"NO CUMPLE CON LA EXPERIENCIA REQUERIDA"</formula>
    </cfRule>
    <cfRule type="cellIs" dxfId="6552" priority="20395" operator="equal">
      <formula>"CUMPLE CON LA EXPERIENCIA REQUERIDA"</formula>
    </cfRule>
  </conditionalFormatting>
  <conditionalFormatting sqref="H189">
    <cfRule type="notContainsBlanks" dxfId="6551" priority="20393">
      <formula>LEN(TRIM(H189))&gt;0</formula>
    </cfRule>
  </conditionalFormatting>
  <conditionalFormatting sqref="G189">
    <cfRule type="notContainsBlanks" dxfId="6550" priority="20392">
      <formula>LEN(TRIM(G189))&gt;0</formula>
    </cfRule>
  </conditionalFormatting>
  <conditionalFormatting sqref="F189">
    <cfRule type="notContainsBlanks" dxfId="6549" priority="20391">
      <formula>LEN(TRIM(F189))&gt;0</formula>
    </cfRule>
  </conditionalFormatting>
  <conditionalFormatting sqref="E189">
    <cfRule type="notContainsBlanks" dxfId="6548" priority="20390">
      <formula>LEN(TRIM(E189))&gt;0</formula>
    </cfRule>
  </conditionalFormatting>
  <conditionalFormatting sqref="D189">
    <cfRule type="notContainsBlanks" dxfId="6547" priority="20389">
      <formula>LEN(TRIM(D189))&gt;0</formula>
    </cfRule>
  </conditionalFormatting>
  <conditionalFormatting sqref="C189 C192 C195 C198 C201">
    <cfRule type="notContainsBlanks" dxfId="6546" priority="20388">
      <formula>LEN(TRIM(C189))&gt;0</formula>
    </cfRule>
  </conditionalFormatting>
  <conditionalFormatting sqref="I189">
    <cfRule type="notContainsBlanks" dxfId="6545" priority="20387">
      <formula>LEN(TRIM(I189))&gt;0</formula>
    </cfRule>
  </conditionalFormatting>
  <conditionalFormatting sqref="P192">
    <cfRule type="expression" dxfId="6544" priority="20371">
      <formula>Q192="NO SUBSANABLE"</formula>
    </cfRule>
    <cfRule type="expression" dxfId="6543" priority="20373">
      <formula>Q192="REQUERIMIENTOS SUBSANADOS"</formula>
    </cfRule>
    <cfRule type="expression" dxfId="6542" priority="20374">
      <formula>Q192="PENDIENTES POR SUBSANAR"</formula>
    </cfRule>
    <cfRule type="expression" dxfId="6541" priority="20379">
      <formula>Q192="SIN OBSERVACIÓN"</formula>
    </cfRule>
    <cfRule type="containsBlanks" dxfId="6540" priority="20380">
      <formula>LEN(TRIM(P192))=0</formula>
    </cfRule>
  </conditionalFormatting>
  <conditionalFormatting sqref="H192">
    <cfRule type="notContainsBlanks" dxfId="6539" priority="20364">
      <formula>LEN(TRIM(H192))&gt;0</formula>
    </cfRule>
  </conditionalFormatting>
  <conditionalFormatting sqref="G192 G195">
    <cfRule type="notContainsBlanks" dxfId="6538" priority="20363">
      <formula>LEN(TRIM(G192))&gt;0</formula>
    </cfRule>
  </conditionalFormatting>
  <conditionalFormatting sqref="F192 F195">
    <cfRule type="notContainsBlanks" dxfId="6537" priority="20362">
      <formula>LEN(TRIM(F192))&gt;0</formula>
    </cfRule>
  </conditionalFormatting>
  <conditionalFormatting sqref="E192 E195">
    <cfRule type="notContainsBlanks" dxfId="6536" priority="20361">
      <formula>LEN(TRIM(E192))&gt;0</formula>
    </cfRule>
  </conditionalFormatting>
  <conditionalFormatting sqref="D192 D195">
    <cfRule type="notContainsBlanks" dxfId="6535" priority="20360">
      <formula>LEN(TRIM(D192))&gt;0</formula>
    </cfRule>
  </conditionalFormatting>
  <conditionalFormatting sqref="I192">
    <cfRule type="notContainsBlanks" dxfId="6534" priority="20358">
      <formula>LEN(TRIM(I192))&gt;0</formula>
    </cfRule>
  </conditionalFormatting>
  <conditionalFormatting sqref="G198">
    <cfRule type="notContainsBlanks" dxfId="6533" priority="20334">
      <formula>LEN(TRIM(G198))&gt;0</formula>
    </cfRule>
  </conditionalFormatting>
  <conditionalFormatting sqref="F198">
    <cfRule type="notContainsBlanks" dxfId="6532" priority="20333">
      <formula>LEN(TRIM(F198))&gt;0</formula>
    </cfRule>
  </conditionalFormatting>
  <conditionalFormatting sqref="E198">
    <cfRule type="notContainsBlanks" dxfId="6531" priority="20332">
      <formula>LEN(TRIM(E198))&gt;0</formula>
    </cfRule>
  </conditionalFormatting>
  <conditionalFormatting sqref="D198">
    <cfRule type="notContainsBlanks" dxfId="6530" priority="20331">
      <formula>LEN(TRIM(D198))&gt;0</formula>
    </cfRule>
  </conditionalFormatting>
  <conditionalFormatting sqref="T189">
    <cfRule type="cellIs" dxfId="6529" priority="20327" operator="equal">
      <formula>"NO"</formula>
    </cfRule>
    <cfRule type="cellIs" dxfId="6528" priority="20328" operator="equal">
      <formula>"SI"</formula>
    </cfRule>
  </conditionalFormatting>
  <conditionalFormatting sqref="G201">
    <cfRule type="notContainsBlanks" dxfId="6527" priority="20301">
      <formula>LEN(TRIM(G201))&gt;0</formula>
    </cfRule>
  </conditionalFormatting>
  <conditionalFormatting sqref="F201">
    <cfRule type="notContainsBlanks" dxfId="6526" priority="20300">
      <formula>LEN(TRIM(F201))&gt;0</formula>
    </cfRule>
  </conditionalFormatting>
  <conditionalFormatting sqref="E201">
    <cfRule type="notContainsBlanks" dxfId="6525" priority="20299">
      <formula>LEN(TRIM(E201))&gt;0</formula>
    </cfRule>
  </conditionalFormatting>
  <conditionalFormatting sqref="D201">
    <cfRule type="notContainsBlanks" dxfId="6524" priority="20298">
      <formula>LEN(TRIM(D201))&gt;0</formula>
    </cfRule>
  </conditionalFormatting>
  <conditionalFormatting sqref="N211">
    <cfRule type="expression" dxfId="6523" priority="20215">
      <formula>N211=" "</formula>
    </cfRule>
    <cfRule type="expression" dxfId="6522" priority="20216">
      <formula>N211="NO PRESENTÓ CERTIFICADO"</formula>
    </cfRule>
    <cfRule type="expression" dxfId="6521" priority="20217">
      <formula>N211="PRESENTÓ CERTIFICADO"</formula>
    </cfRule>
  </conditionalFormatting>
  <conditionalFormatting sqref="P211">
    <cfRule type="expression" dxfId="6520" priority="20196">
      <formula>Q211="NO SUBSANABLE"</formula>
    </cfRule>
    <cfRule type="expression" dxfId="6519" priority="20198">
      <formula>Q211="REQUERIMIENTOS SUBSANADOS"</formula>
    </cfRule>
    <cfRule type="expression" dxfId="6518" priority="20199">
      <formula>Q211="PENDIENTES POR SUBSANAR"</formula>
    </cfRule>
    <cfRule type="expression" dxfId="6517" priority="20204">
      <formula>Q211="SIN OBSERVACIÓN"</formula>
    </cfRule>
    <cfRule type="containsBlanks" dxfId="6516" priority="20205">
      <formula>LEN(TRIM(P211))=0</formula>
    </cfRule>
  </conditionalFormatting>
  <conditionalFormatting sqref="O211">
    <cfRule type="cellIs" dxfId="6515" priority="20197" operator="equal">
      <formula>"PENDIENTE POR DESCRIPCIÓN"</formula>
    </cfRule>
    <cfRule type="cellIs" dxfId="6514" priority="20201" operator="equal">
      <formula>"DESCRIPCIÓN INSUFICIENTE"</formula>
    </cfRule>
    <cfRule type="cellIs" dxfId="6513" priority="20202" operator="equal">
      <formula>"NO ESTÁ ACORDE A ITEM 5.2.1 (T.R.)"</formula>
    </cfRule>
    <cfRule type="cellIs" dxfId="6512" priority="20203" operator="equal">
      <formula>"ACORDE A ITEM 5.2.1 (T.R.)"</formula>
    </cfRule>
  </conditionalFormatting>
  <conditionalFormatting sqref="Q211">
    <cfRule type="containsBlanks" dxfId="6511" priority="20191">
      <formula>LEN(TRIM(Q211))=0</formula>
    </cfRule>
    <cfRule type="cellIs" dxfId="6510" priority="20200" operator="equal">
      <formula>"REQUERIMIENTOS SUBSANADOS"</formula>
    </cfRule>
    <cfRule type="containsText" dxfId="6509" priority="20206" operator="containsText" text="NO SUBSANABLE">
      <formula>NOT(ISERROR(SEARCH("NO SUBSANABLE",Q211)))</formula>
    </cfRule>
    <cfRule type="containsText" dxfId="6508" priority="20207" operator="containsText" text="PENDIENTES POR SUBSANAR">
      <formula>NOT(ISERROR(SEARCH("PENDIENTES POR SUBSANAR",Q211)))</formula>
    </cfRule>
    <cfRule type="containsText" dxfId="6507" priority="20208" operator="containsText" text="SIN OBSERVACIÓN">
      <formula>NOT(ISERROR(SEARCH("SIN OBSERVACIÓN",Q211)))</formula>
    </cfRule>
  </conditionalFormatting>
  <conditionalFormatting sqref="R211">
    <cfRule type="containsBlanks" dxfId="6506" priority="20190">
      <formula>LEN(TRIM(R211))=0</formula>
    </cfRule>
    <cfRule type="cellIs" dxfId="6505" priority="20192" operator="equal">
      <formula>"NO CUMPLEN CON LO SOLICITADO"</formula>
    </cfRule>
    <cfRule type="cellIs" dxfId="6504" priority="20193" operator="equal">
      <formula>"CUMPLEN CON LO SOLICITADO"</formula>
    </cfRule>
    <cfRule type="cellIs" dxfId="6503" priority="20194" operator="equal">
      <formula>"PENDIENTES"</formula>
    </cfRule>
    <cfRule type="cellIs" dxfId="6502" priority="20195" operator="equal">
      <formula>"NINGUNO"</formula>
    </cfRule>
  </conditionalFormatting>
  <conditionalFormatting sqref="B226">
    <cfRule type="cellIs" dxfId="6501" priority="20186" operator="equal">
      <formula>"NO CUMPLE CON LA EXPERIENCIA REQUERIDA"</formula>
    </cfRule>
    <cfRule type="cellIs" dxfId="6500" priority="20187" operator="equal">
      <formula>"CUMPLE CON LA EXPERIENCIA REQUERIDA"</formula>
    </cfRule>
  </conditionalFormatting>
  <conditionalFormatting sqref="H211">
    <cfRule type="notContainsBlanks" dxfId="6499" priority="20185">
      <formula>LEN(TRIM(H211))&gt;0</formula>
    </cfRule>
  </conditionalFormatting>
  <conditionalFormatting sqref="G211">
    <cfRule type="notContainsBlanks" dxfId="6498" priority="20184">
      <formula>LEN(TRIM(G211))&gt;0</formula>
    </cfRule>
  </conditionalFormatting>
  <conditionalFormatting sqref="F211">
    <cfRule type="notContainsBlanks" dxfId="6497" priority="20183">
      <formula>LEN(TRIM(F211))&gt;0</formula>
    </cfRule>
  </conditionalFormatting>
  <conditionalFormatting sqref="E211">
    <cfRule type="notContainsBlanks" dxfId="6496" priority="20182">
      <formula>LEN(TRIM(E211))&gt;0</formula>
    </cfRule>
  </conditionalFormatting>
  <conditionalFormatting sqref="D211">
    <cfRule type="notContainsBlanks" dxfId="6495" priority="20181">
      <formula>LEN(TRIM(D211))&gt;0</formula>
    </cfRule>
  </conditionalFormatting>
  <conditionalFormatting sqref="C211">
    <cfRule type="notContainsBlanks" dxfId="6494" priority="20180">
      <formula>LEN(TRIM(C211))&gt;0</formula>
    </cfRule>
  </conditionalFormatting>
  <conditionalFormatting sqref="I211">
    <cfRule type="notContainsBlanks" dxfId="6493" priority="20179">
      <formula>LEN(TRIM(I211))&gt;0</formula>
    </cfRule>
  </conditionalFormatting>
  <conditionalFormatting sqref="G214 G217">
    <cfRule type="notContainsBlanks" dxfId="6492" priority="20155">
      <formula>LEN(TRIM(G214))&gt;0</formula>
    </cfRule>
  </conditionalFormatting>
  <conditionalFormatting sqref="E214 E217">
    <cfRule type="notContainsBlanks" dxfId="6491" priority="20153">
      <formula>LEN(TRIM(E214))&gt;0</formula>
    </cfRule>
  </conditionalFormatting>
  <conditionalFormatting sqref="D214 D217">
    <cfRule type="notContainsBlanks" dxfId="6490" priority="20152">
      <formula>LEN(TRIM(D214))&gt;0</formula>
    </cfRule>
  </conditionalFormatting>
  <conditionalFormatting sqref="C214 C217">
    <cfRule type="notContainsBlanks" dxfId="6489" priority="20151">
      <formula>LEN(TRIM(C214))&gt;0</formula>
    </cfRule>
  </conditionalFormatting>
  <conditionalFormatting sqref="N220">
    <cfRule type="expression" dxfId="6488" priority="20147">
      <formula>N220=" "</formula>
    </cfRule>
    <cfRule type="expression" dxfId="6487" priority="20148">
      <formula>N220="NO PRESENTÓ CERTIFICADO"</formula>
    </cfRule>
    <cfRule type="expression" dxfId="6486" priority="20149">
      <formula>N220="PRESENTÓ CERTIFICADO"</formula>
    </cfRule>
  </conditionalFormatting>
  <conditionalFormatting sqref="P220">
    <cfRule type="expression" dxfId="6485" priority="20134">
      <formula>Q220="NO SUBSANABLE"</formula>
    </cfRule>
    <cfRule type="expression" dxfId="6484" priority="20136">
      <formula>Q220="REQUERIMIENTOS SUBSANADOS"</formula>
    </cfRule>
    <cfRule type="expression" dxfId="6483" priority="20137">
      <formula>Q220="PENDIENTES POR SUBSANAR"</formula>
    </cfRule>
    <cfRule type="expression" dxfId="6482" priority="20142">
      <formula>Q220="SIN OBSERVACIÓN"</formula>
    </cfRule>
    <cfRule type="containsBlanks" dxfId="6481" priority="20143">
      <formula>LEN(TRIM(P220))=0</formula>
    </cfRule>
  </conditionalFormatting>
  <conditionalFormatting sqref="O220">
    <cfRule type="cellIs" dxfId="6480" priority="20135" operator="equal">
      <formula>"PENDIENTE POR DESCRIPCIÓN"</formula>
    </cfRule>
    <cfRule type="cellIs" dxfId="6479" priority="20139" operator="equal">
      <formula>"DESCRIPCIÓN INSUFICIENTE"</formula>
    </cfRule>
    <cfRule type="cellIs" dxfId="6478" priority="20140" operator="equal">
      <formula>"NO ESTÁ ACORDE A ITEM 5.2.1 (T.R.)"</formula>
    </cfRule>
    <cfRule type="cellIs" dxfId="6477" priority="20141" operator="equal">
      <formula>"ACORDE A ITEM 5.2.1 (T.R.)"</formula>
    </cfRule>
  </conditionalFormatting>
  <conditionalFormatting sqref="Q220">
    <cfRule type="containsBlanks" dxfId="6476" priority="20129">
      <formula>LEN(TRIM(Q220))=0</formula>
    </cfRule>
    <cfRule type="cellIs" dxfId="6475" priority="20138" operator="equal">
      <formula>"REQUERIMIENTOS SUBSANADOS"</formula>
    </cfRule>
    <cfRule type="containsText" dxfId="6474" priority="20144" operator="containsText" text="NO SUBSANABLE">
      <formula>NOT(ISERROR(SEARCH("NO SUBSANABLE",Q220)))</formula>
    </cfRule>
    <cfRule type="containsText" dxfId="6473" priority="20145" operator="containsText" text="PENDIENTES POR SUBSANAR">
      <formula>NOT(ISERROR(SEARCH("PENDIENTES POR SUBSANAR",Q220)))</formula>
    </cfRule>
    <cfRule type="containsText" dxfId="6472" priority="20146" operator="containsText" text="SIN OBSERVACIÓN">
      <formula>NOT(ISERROR(SEARCH("SIN OBSERVACIÓN",Q220)))</formula>
    </cfRule>
  </conditionalFormatting>
  <conditionalFormatting sqref="R220">
    <cfRule type="containsBlanks" dxfId="6471" priority="20128">
      <formula>LEN(TRIM(R220))=0</formula>
    </cfRule>
    <cfRule type="cellIs" dxfId="6470" priority="20130" operator="equal">
      <formula>"NO CUMPLEN CON LO SOLICITADO"</formula>
    </cfRule>
    <cfRule type="cellIs" dxfId="6469" priority="20131" operator="equal">
      <formula>"CUMPLEN CON LO SOLICITADO"</formula>
    </cfRule>
    <cfRule type="cellIs" dxfId="6468" priority="20132" operator="equal">
      <formula>"PENDIENTES"</formula>
    </cfRule>
    <cfRule type="cellIs" dxfId="6467" priority="20133" operator="equal">
      <formula>"NINGUNO"</formula>
    </cfRule>
  </conditionalFormatting>
  <conditionalFormatting sqref="H220">
    <cfRule type="notContainsBlanks" dxfId="6466" priority="20127">
      <formula>LEN(TRIM(H220))&gt;0</formula>
    </cfRule>
  </conditionalFormatting>
  <conditionalFormatting sqref="G220">
    <cfRule type="notContainsBlanks" dxfId="6465" priority="20126">
      <formula>LEN(TRIM(G220))&gt;0</formula>
    </cfRule>
  </conditionalFormatting>
  <conditionalFormatting sqref="F220">
    <cfRule type="notContainsBlanks" dxfId="6464" priority="20125">
      <formula>LEN(TRIM(F220))&gt;0</formula>
    </cfRule>
  </conditionalFormatting>
  <conditionalFormatting sqref="E220">
    <cfRule type="notContainsBlanks" dxfId="6463" priority="20124">
      <formula>LEN(TRIM(E220))&gt;0</formula>
    </cfRule>
  </conditionalFormatting>
  <conditionalFormatting sqref="D220">
    <cfRule type="notContainsBlanks" dxfId="6462" priority="20123">
      <formula>LEN(TRIM(D220))&gt;0</formula>
    </cfRule>
  </conditionalFormatting>
  <conditionalFormatting sqref="C220">
    <cfRule type="notContainsBlanks" dxfId="6461" priority="20122">
      <formula>LEN(TRIM(C220))&gt;0</formula>
    </cfRule>
  </conditionalFormatting>
  <conditionalFormatting sqref="I220">
    <cfRule type="notContainsBlanks" dxfId="6460" priority="20121">
      <formula>LEN(TRIM(I220))&gt;0</formula>
    </cfRule>
  </conditionalFormatting>
  <conditionalFormatting sqref="T211">
    <cfRule type="cellIs" dxfId="6459" priority="20119" operator="equal">
      <formula>"NO"</formula>
    </cfRule>
    <cfRule type="cellIs" dxfId="6458" priority="20120" operator="equal">
      <formula>"SI"</formula>
    </cfRule>
  </conditionalFormatting>
  <conditionalFormatting sqref="N223">
    <cfRule type="expression" dxfId="6457" priority="20114">
      <formula>N223=" "</formula>
    </cfRule>
    <cfRule type="expression" dxfId="6456" priority="20115">
      <formula>N223="NO PRESENTÓ CERTIFICADO"</formula>
    </cfRule>
    <cfRule type="expression" dxfId="6455" priority="20116">
      <formula>N223="PRESENTÓ CERTIFICADO"</formula>
    </cfRule>
  </conditionalFormatting>
  <conditionalFormatting sqref="P223">
    <cfRule type="expression" dxfId="6454" priority="20101">
      <formula>Q223="NO SUBSANABLE"</formula>
    </cfRule>
    <cfRule type="expression" dxfId="6453" priority="20103">
      <formula>Q223="REQUERIMIENTOS SUBSANADOS"</formula>
    </cfRule>
    <cfRule type="expression" dxfId="6452" priority="20104">
      <formula>Q223="PENDIENTES POR SUBSANAR"</formula>
    </cfRule>
    <cfRule type="expression" dxfId="6451" priority="20109">
      <formula>Q223="SIN OBSERVACIÓN"</formula>
    </cfRule>
    <cfRule type="containsBlanks" dxfId="6450" priority="20110">
      <formula>LEN(TRIM(P223))=0</formula>
    </cfRule>
  </conditionalFormatting>
  <conditionalFormatting sqref="O223">
    <cfRule type="cellIs" dxfId="6449" priority="20102" operator="equal">
      <formula>"PENDIENTE POR DESCRIPCIÓN"</formula>
    </cfRule>
    <cfRule type="cellIs" dxfId="6448" priority="20106" operator="equal">
      <formula>"DESCRIPCIÓN INSUFICIENTE"</formula>
    </cfRule>
    <cfRule type="cellIs" dxfId="6447" priority="20107" operator="equal">
      <formula>"NO ESTÁ ACORDE A ITEM 5.2.1 (T.R.)"</formula>
    </cfRule>
    <cfRule type="cellIs" dxfId="6446" priority="20108" operator="equal">
      <formula>"ACORDE A ITEM 5.2.1 (T.R.)"</formula>
    </cfRule>
  </conditionalFormatting>
  <conditionalFormatting sqref="Q223">
    <cfRule type="containsBlanks" dxfId="6445" priority="20096">
      <formula>LEN(TRIM(Q223))=0</formula>
    </cfRule>
    <cfRule type="cellIs" dxfId="6444" priority="20105" operator="equal">
      <formula>"REQUERIMIENTOS SUBSANADOS"</formula>
    </cfRule>
    <cfRule type="containsText" dxfId="6443" priority="20111" operator="containsText" text="NO SUBSANABLE">
      <formula>NOT(ISERROR(SEARCH("NO SUBSANABLE",Q223)))</formula>
    </cfRule>
    <cfRule type="containsText" dxfId="6442" priority="20112" operator="containsText" text="PENDIENTES POR SUBSANAR">
      <formula>NOT(ISERROR(SEARCH("PENDIENTES POR SUBSANAR",Q223)))</formula>
    </cfRule>
    <cfRule type="containsText" dxfId="6441" priority="20113" operator="containsText" text="SIN OBSERVACIÓN">
      <formula>NOT(ISERROR(SEARCH("SIN OBSERVACIÓN",Q223)))</formula>
    </cfRule>
  </conditionalFormatting>
  <conditionalFormatting sqref="R223">
    <cfRule type="containsBlanks" dxfId="6440" priority="20095">
      <formula>LEN(TRIM(R223))=0</formula>
    </cfRule>
    <cfRule type="cellIs" dxfId="6439" priority="20097" operator="equal">
      <formula>"NO CUMPLEN CON LO SOLICITADO"</formula>
    </cfRule>
    <cfRule type="cellIs" dxfId="6438" priority="20098" operator="equal">
      <formula>"CUMPLEN CON LO SOLICITADO"</formula>
    </cfRule>
    <cfRule type="cellIs" dxfId="6437" priority="20099" operator="equal">
      <formula>"PENDIENTES"</formula>
    </cfRule>
    <cfRule type="cellIs" dxfId="6436" priority="20100" operator="equal">
      <formula>"NINGUNO"</formula>
    </cfRule>
  </conditionalFormatting>
  <conditionalFormatting sqref="H223">
    <cfRule type="notContainsBlanks" dxfId="6435" priority="20094">
      <formula>LEN(TRIM(H223))&gt;0</formula>
    </cfRule>
  </conditionalFormatting>
  <conditionalFormatting sqref="G223">
    <cfRule type="notContainsBlanks" dxfId="6434" priority="20093">
      <formula>LEN(TRIM(G223))&gt;0</formula>
    </cfRule>
  </conditionalFormatting>
  <conditionalFormatting sqref="F223">
    <cfRule type="notContainsBlanks" dxfId="6433" priority="20092">
      <formula>LEN(TRIM(F223))&gt;0</formula>
    </cfRule>
  </conditionalFormatting>
  <conditionalFormatting sqref="E223">
    <cfRule type="notContainsBlanks" dxfId="6432" priority="20091">
      <formula>LEN(TRIM(E223))&gt;0</formula>
    </cfRule>
  </conditionalFormatting>
  <conditionalFormatting sqref="D223">
    <cfRule type="notContainsBlanks" dxfId="6431" priority="20090">
      <formula>LEN(TRIM(D223))&gt;0</formula>
    </cfRule>
  </conditionalFormatting>
  <conditionalFormatting sqref="C223">
    <cfRule type="notContainsBlanks" dxfId="6430" priority="20089">
      <formula>LEN(TRIM(C223))&gt;0</formula>
    </cfRule>
  </conditionalFormatting>
  <conditionalFormatting sqref="I223">
    <cfRule type="notContainsBlanks" dxfId="6429" priority="20088">
      <formula>LEN(TRIM(I223))&gt;0</formula>
    </cfRule>
  </conditionalFormatting>
  <conditionalFormatting sqref="B248">
    <cfRule type="cellIs" dxfId="6428" priority="19978" operator="equal">
      <formula>"NO CUMPLE CON LA EXPERIENCIA REQUERIDA"</formula>
    </cfRule>
    <cfRule type="cellIs" dxfId="6427" priority="19979" operator="equal">
      <formula>"CUMPLE CON LA EXPERIENCIA REQUERIDA"</formula>
    </cfRule>
  </conditionalFormatting>
  <conditionalFormatting sqref="H233">
    <cfRule type="notContainsBlanks" dxfId="6426" priority="19977">
      <formula>LEN(TRIM(H233))&gt;0</formula>
    </cfRule>
  </conditionalFormatting>
  <conditionalFormatting sqref="G233">
    <cfRule type="notContainsBlanks" dxfId="6425" priority="19976">
      <formula>LEN(TRIM(G233))&gt;0</formula>
    </cfRule>
  </conditionalFormatting>
  <conditionalFormatting sqref="F233">
    <cfRule type="notContainsBlanks" dxfId="6424" priority="19975">
      <formula>LEN(TRIM(F233))&gt;0</formula>
    </cfRule>
  </conditionalFormatting>
  <conditionalFormatting sqref="E233">
    <cfRule type="notContainsBlanks" dxfId="6423" priority="19974">
      <formula>LEN(TRIM(E233))&gt;0</formula>
    </cfRule>
  </conditionalFormatting>
  <conditionalFormatting sqref="D233">
    <cfRule type="notContainsBlanks" dxfId="6422" priority="19973">
      <formula>LEN(TRIM(D233))&gt;0</formula>
    </cfRule>
  </conditionalFormatting>
  <conditionalFormatting sqref="C233">
    <cfRule type="notContainsBlanks" dxfId="6421" priority="19972">
      <formula>LEN(TRIM(C233))&gt;0</formula>
    </cfRule>
  </conditionalFormatting>
  <conditionalFormatting sqref="I233">
    <cfRule type="notContainsBlanks" dxfId="6420" priority="19971">
      <formula>LEN(TRIM(I233))&gt;0</formula>
    </cfRule>
  </conditionalFormatting>
  <conditionalFormatting sqref="N239">
    <cfRule type="expression" dxfId="6419" priority="19968">
      <formula>N239=" "</formula>
    </cfRule>
    <cfRule type="expression" dxfId="6418" priority="19969">
      <formula>N239="NO PRESENTÓ CERTIFICADO"</formula>
    </cfRule>
    <cfRule type="expression" dxfId="6417" priority="19970">
      <formula>N239="PRESENTÓ CERTIFICADO"</formula>
    </cfRule>
  </conditionalFormatting>
  <conditionalFormatting sqref="P236 P239">
    <cfRule type="expression" dxfId="6416" priority="19955">
      <formula>Q236="NO SUBSANABLE"</formula>
    </cfRule>
    <cfRule type="expression" dxfId="6415" priority="19957">
      <formula>Q236="REQUERIMIENTOS SUBSANADOS"</formula>
    </cfRule>
    <cfRule type="expression" dxfId="6414" priority="19958">
      <formula>Q236="PENDIENTES POR SUBSANAR"</formula>
    </cfRule>
    <cfRule type="expression" dxfId="6413" priority="19963">
      <formula>Q236="SIN OBSERVACIÓN"</formula>
    </cfRule>
    <cfRule type="containsBlanks" dxfId="6412" priority="19964">
      <formula>LEN(TRIM(P236))=0</formula>
    </cfRule>
  </conditionalFormatting>
  <conditionalFormatting sqref="O239">
    <cfRule type="cellIs" dxfId="6411" priority="19956" operator="equal">
      <formula>"PENDIENTE POR DESCRIPCIÓN"</formula>
    </cfRule>
    <cfRule type="cellIs" dxfId="6410" priority="19960" operator="equal">
      <formula>"DESCRIPCIÓN INSUFICIENTE"</formula>
    </cfRule>
    <cfRule type="cellIs" dxfId="6409" priority="19961" operator="equal">
      <formula>"NO ESTÁ ACORDE A ITEM 5.2.1 (T.R.)"</formula>
    </cfRule>
    <cfRule type="cellIs" dxfId="6408" priority="19962" operator="equal">
      <formula>"ACORDE A ITEM 5.2.1 (T.R.)"</formula>
    </cfRule>
  </conditionalFormatting>
  <conditionalFormatting sqref="Q236 Q239">
    <cfRule type="containsBlanks" dxfId="6407" priority="19950">
      <formula>LEN(TRIM(Q236))=0</formula>
    </cfRule>
    <cfRule type="cellIs" dxfId="6406" priority="19959" operator="equal">
      <formula>"REQUERIMIENTOS SUBSANADOS"</formula>
    </cfRule>
    <cfRule type="containsText" dxfId="6405" priority="19965" operator="containsText" text="NO SUBSANABLE">
      <formula>NOT(ISERROR(SEARCH("NO SUBSANABLE",Q236)))</formula>
    </cfRule>
    <cfRule type="containsText" dxfId="6404" priority="19966" operator="containsText" text="PENDIENTES POR SUBSANAR">
      <formula>NOT(ISERROR(SEARCH("PENDIENTES POR SUBSANAR",Q236)))</formula>
    </cfRule>
    <cfRule type="containsText" dxfId="6403" priority="19967" operator="containsText" text="SIN OBSERVACIÓN">
      <formula>NOT(ISERROR(SEARCH("SIN OBSERVACIÓN",Q236)))</formula>
    </cfRule>
  </conditionalFormatting>
  <conditionalFormatting sqref="R236 R239">
    <cfRule type="containsBlanks" dxfId="6402" priority="19949">
      <formula>LEN(TRIM(R236))=0</formula>
    </cfRule>
    <cfRule type="cellIs" dxfId="6401" priority="19951" operator="equal">
      <formula>"NO CUMPLEN CON LO SOLICITADO"</formula>
    </cfRule>
    <cfRule type="cellIs" dxfId="6400" priority="19952" operator="equal">
      <formula>"CUMPLEN CON LO SOLICITADO"</formula>
    </cfRule>
    <cfRule type="cellIs" dxfId="6399" priority="19953" operator="equal">
      <formula>"PENDIENTES"</formula>
    </cfRule>
    <cfRule type="cellIs" dxfId="6398" priority="19954" operator="equal">
      <formula>"NINGUNO"</formula>
    </cfRule>
  </conditionalFormatting>
  <conditionalFormatting sqref="H236 H239">
    <cfRule type="notContainsBlanks" dxfId="6397" priority="19948">
      <formula>LEN(TRIM(H236))&gt;0</formula>
    </cfRule>
  </conditionalFormatting>
  <conditionalFormatting sqref="G236 G239">
    <cfRule type="notContainsBlanks" dxfId="6396" priority="19947">
      <formula>LEN(TRIM(G236))&gt;0</formula>
    </cfRule>
  </conditionalFormatting>
  <conditionalFormatting sqref="F239">
    <cfRule type="notContainsBlanks" dxfId="6395" priority="19946">
      <formula>LEN(TRIM(F239))&gt;0</formula>
    </cfRule>
  </conditionalFormatting>
  <conditionalFormatting sqref="E236 E239">
    <cfRule type="notContainsBlanks" dxfId="6394" priority="19945">
      <formula>LEN(TRIM(E236))&gt;0</formula>
    </cfRule>
  </conditionalFormatting>
  <conditionalFormatting sqref="D236 D239">
    <cfRule type="notContainsBlanks" dxfId="6393" priority="19944">
      <formula>LEN(TRIM(D236))&gt;0</formula>
    </cfRule>
  </conditionalFormatting>
  <conditionalFormatting sqref="C236 C239">
    <cfRule type="notContainsBlanks" dxfId="6392" priority="19943">
      <formula>LEN(TRIM(C236))&gt;0</formula>
    </cfRule>
  </conditionalFormatting>
  <conditionalFormatting sqref="I236 I239">
    <cfRule type="notContainsBlanks" dxfId="6391" priority="19942">
      <formula>LEN(TRIM(I236))&gt;0</formula>
    </cfRule>
  </conditionalFormatting>
  <conditionalFormatting sqref="N242">
    <cfRule type="expression" dxfId="6390" priority="19939">
      <formula>N242=" "</formula>
    </cfRule>
    <cfRule type="expression" dxfId="6389" priority="19940">
      <formula>N242="NO PRESENTÓ CERTIFICADO"</formula>
    </cfRule>
    <cfRule type="expression" dxfId="6388" priority="19941">
      <formula>N242="PRESENTÓ CERTIFICADO"</formula>
    </cfRule>
  </conditionalFormatting>
  <conditionalFormatting sqref="P242">
    <cfRule type="expression" dxfId="6387" priority="19926">
      <formula>Q242="NO SUBSANABLE"</formula>
    </cfRule>
    <cfRule type="expression" dxfId="6386" priority="19928">
      <formula>Q242="REQUERIMIENTOS SUBSANADOS"</formula>
    </cfRule>
    <cfRule type="expression" dxfId="6385" priority="19929">
      <formula>Q242="PENDIENTES POR SUBSANAR"</formula>
    </cfRule>
    <cfRule type="expression" dxfId="6384" priority="19934">
      <formula>Q242="SIN OBSERVACIÓN"</formula>
    </cfRule>
    <cfRule type="containsBlanks" dxfId="6383" priority="19935">
      <formula>LEN(TRIM(P242))=0</formula>
    </cfRule>
  </conditionalFormatting>
  <conditionalFormatting sqref="O242">
    <cfRule type="cellIs" dxfId="6382" priority="19927" operator="equal">
      <formula>"PENDIENTE POR DESCRIPCIÓN"</formula>
    </cfRule>
    <cfRule type="cellIs" dxfId="6381" priority="19931" operator="equal">
      <formula>"DESCRIPCIÓN INSUFICIENTE"</formula>
    </cfRule>
    <cfRule type="cellIs" dxfId="6380" priority="19932" operator="equal">
      <formula>"NO ESTÁ ACORDE A ITEM 5.2.1 (T.R.)"</formula>
    </cfRule>
    <cfRule type="cellIs" dxfId="6379" priority="19933" operator="equal">
      <formula>"ACORDE A ITEM 5.2.1 (T.R.)"</formula>
    </cfRule>
  </conditionalFormatting>
  <conditionalFormatting sqref="Q242">
    <cfRule type="containsBlanks" dxfId="6378" priority="19921">
      <formula>LEN(TRIM(Q242))=0</formula>
    </cfRule>
    <cfRule type="cellIs" dxfId="6377" priority="19930" operator="equal">
      <formula>"REQUERIMIENTOS SUBSANADOS"</formula>
    </cfRule>
    <cfRule type="containsText" dxfId="6376" priority="19936" operator="containsText" text="NO SUBSANABLE">
      <formula>NOT(ISERROR(SEARCH("NO SUBSANABLE",Q242)))</formula>
    </cfRule>
    <cfRule type="containsText" dxfId="6375" priority="19937" operator="containsText" text="PENDIENTES POR SUBSANAR">
      <formula>NOT(ISERROR(SEARCH("PENDIENTES POR SUBSANAR",Q242)))</formula>
    </cfRule>
    <cfRule type="containsText" dxfId="6374" priority="19938" operator="containsText" text="SIN OBSERVACIÓN">
      <formula>NOT(ISERROR(SEARCH("SIN OBSERVACIÓN",Q242)))</formula>
    </cfRule>
  </conditionalFormatting>
  <conditionalFormatting sqref="R242">
    <cfRule type="containsBlanks" dxfId="6373" priority="19920">
      <formula>LEN(TRIM(R242))=0</formula>
    </cfRule>
    <cfRule type="cellIs" dxfId="6372" priority="19922" operator="equal">
      <formula>"NO CUMPLEN CON LO SOLICITADO"</formula>
    </cfRule>
    <cfRule type="cellIs" dxfId="6371" priority="19923" operator="equal">
      <formula>"CUMPLEN CON LO SOLICITADO"</formula>
    </cfRule>
    <cfRule type="cellIs" dxfId="6370" priority="19924" operator="equal">
      <formula>"PENDIENTES"</formula>
    </cfRule>
    <cfRule type="cellIs" dxfId="6369" priority="19925" operator="equal">
      <formula>"NINGUNO"</formula>
    </cfRule>
  </conditionalFormatting>
  <conditionalFormatting sqref="H242">
    <cfRule type="notContainsBlanks" dxfId="6368" priority="19919">
      <formula>LEN(TRIM(H242))&gt;0</formula>
    </cfRule>
  </conditionalFormatting>
  <conditionalFormatting sqref="G242">
    <cfRule type="notContainsBlanks" dxfId="6367" priority="19918">
      <formula>LEN(TRIM(G242))&gt;0</formula>
    </cfRule>
  </conditionalFormatting>
  <conditionalFormatting sqref="F242">
    <cfRule type="notContainsBlanks" dxfId="6366" priority="19917">
      <formula>LEN(TRIM(F242))&gt;0</formula>
    </cfRule>
  </conditionalFormatting>
  <conditionalFormatting sqref="E242">
    <cfRule type="notContainsBlanks" dxfId="6365" priority="19916">
      <formula>LEN(TRIM(E242))&gt;0</formula>
    </cfRule>
  </conditionalFormatting>
  <conditionalFormatting sqref="D242">
    <cfRule type="notContainsBlanks" dxfId="6364" priority="19915">
      <formula>LEN(TRIM(D242))&gt;0</formula>
    </cfRule>
  </conditionalFormatting>
  <conditionalFormatting sqref="C242">
    <cfRule type="notContainsBlanks" dxfId="6363" priority="19914">
      <formula>LEN(TRIM(C242))&gt;0</formula>
    </cfRule>
  </conditionalFormatting>
  <conditionalFormatting sqref="I242">
    <cfRule type="notContainsBlanks" dxfId="6362" priority="19913">
      <formula>LEN(TRIM(I242))&gt;0</formula>
    </cfRule>
  </conditionalFormatting>
  <conditionalFormatting sqref="T233">
    <cfRule type="cellIs" dxfId="6361" priority="19911" operator="equal">
      <formula>"NO"</formula>
    </cfRule>
    <cfRule type="cellIs" dxfId="6360" priority="19912" operator="equal">
      <formula>"SI"</formula>
    </cfRule>
  </conditionalFormatting>
  <conditionalFormatting sqref="N245">
    <cfRule type="expression" dxfId="6359" priority="19906">
      <formula>N245=" "</formula>
    </cfRule>
    <cfRule type="expression" dxfId="6358" priority="19907">
      <formula>N245="NO PRESENTÓ CERTIFICADO"</formula>
    </cfRule>
    <cfRule type="expression" dxfId="6357" priority="19908">
      <formula>N245="PRESENTÓ CERTIFICADO"</formula>
    </cfRule>
  </conditionalFormatting>
  <conditionalFormatting sqref="P245">
    <cfRule type="expression" dxfId="6356" priority="19893">
      <formula>Q245="NO SUBSANABLE"</formula>
    </cfRule>
    <cfRule type="expression" dxfId="6355" priority="19895">
      <formula>Q245="REQUERIMIENTOS SUBSANADOS"</formula>
    </cfRule>
    <cfRule type="expression" dxfId="6354" priority="19896">
      <formula>Q245="PENDIENTES POR SUBSANAR"</formula>
    </cfRule>
    <cfRule type="expression" dxfId="6353" priority="19901">
      <formula>Q245="SIN OBSERVACIÓN"</formula>
    </cfRule>
    <cfRule type="containsBlanks" dxfId="6352" priority="19902">
      <formula>LEN(TRIM(P245))=0</formula>
    </cfRule>
  </conditionalFormatting>
  <conditionalFormatting sqref="O245">
    <cfRule type="cellIs" dxfId="6351" priority="19894" operator="equal">
      <formula>"PENDIENTE POR DESCRIPCIÓN"</formula>
    </cfRule>
    <cfRule type="cellIs" dxfId="6350" priority="19898" operator="equal">
      <formula>"DESCRIPCIÓN INSUFICIENTE"</formula>
    </cfRule>
    <cfRule type="cellIs" dxfId="6349" priority="19899" operator="equal">
      <formula>"NO ESTÁ ACORDE A ITEM 5.2.1 (T.R.)"</formula>
    </cfRule>
    <cfRule type="cellIs" dxfId="6348" priority="19900" operator="equal">
      <formula>"ACORDE A ITEM 5.2.1 (T.R.)"</formula>
    </cfRule>
  </conditionalFormatting>
  <conditionalFormatting sqref="Q245">
    <cfRule type="containsBlanks" dxfId="6347" priority="19888">
      <formula>LEN(TRIM(Q245))=0</formula>
    </cfRule>
    <cfRule type="cellIs" dxfId="6346" priority="19897" operator="equal">
      <formula>"REQUERIMIENTOS SUBSANADOS"</formula>
    </cfRule>
    <cfRule type="containsText" dxfId="6345" priority="19903" operator="containsText" text="NO SUBSANABLE">
      <formula>NOT(ISERROR(SEARCH("NO SUBSANABLE",Q245)))</formula>
    </cfRule>
    <cfRule type="containsText" dxfId="6344" priority="19904" operator="containsText" text="PENDIENTES POR SUBSANAR">
      <formula>NOT(ISERROR(SEARCH("PENDIENTES POR SUBSANAR",Q245)))</formula>
    </cfRule>
    <cfRule type="containsText" dxfId="6343" priority="19905" operator="containsText" text="SIN OBSERVACIÓN">
      <formula>NOT(ISERROR(SEARCH("SIN OBSERVACIÓN",Q245)))</formula>
    </cfRule>
  </conditionalFormatting>
  <conditionalFormatting sqref="R245">
    <cfRule type="containsBlanks" dxfId="6342" priority="19887">
      <formula>LEN(TRIM(R245))=0</formula>
    </cfRule>
    <cfRule type="cellIs" dxfId="6341" priority="19889" operator="equal">
      <formula>"NO CUMPLEN CON LO SOLICITADO"</formula>
    </cfRule>
    <cfRule type="cellIs" dxfId="6340" priority="19890" operator="equal">
      <formula>"CUMPLEN CON LO SOLICITADO"</formula>
    </cfRule>
    <cfRule type="cellIs" dxfId="6339" priority="19891" operator="equal">
      <formula>"PENDIENTES"</formula>
    </cfRule>
    <cfRule type="cellIs" dxfId="6338" priority="19892" operator="equal">
      <formula>"NINGUNO"</formula>
    </cfRule>
  </conditionalFormatting>
  <conditionalFormatting sqref="H245">
    <cfRule type="notContainsBlanks" dxfId="6337" priority="19886">
      <formula>LEN(TRIM(H245))&gt;0</formula>
    </cfRule>
  </conditionalFormatting>
  <conditionalFormatting sqref="G245">
    <cfRule type="notContainsBlanks" dxfId="6336" priority="19885">
      <formula>LEN(TRIM(G245))&gt;0</formula>
    </cfRule>
  </conditionalFormatting>
  <conditionalFormatting sqref="F245">
    <cfRule type="notContainsBlanks" dxfId="6335" priority="19884">
      <formula>LEN(TRIM(F245))&gt;0</formula>
    </cfRule>
  </conditionalFormatting>
  <conditionalFormatting sqref="E245">
    <cfRule type="notContainsBlanks" dxfId="6334" priority="19883">
      <formula>LEN(TRIM(E245))&gt;0</formula>
    </cfRule>
  </conditionalFormatting>
  <conditionalFormatting sqref="D245">
    <cfRule type="notContainsBlanks" dxfId="6333" priority="19882">
      <formula>LEN(TRIM(D245))&gt;0</formula>
    </cfRule>
  </conditionalFormatting>
  <conditionalFormatting sqref="C245">
    <cfRule type="notContainsBlanks" dxfId="6332" priority="19881">
      <formula>LEN(TRIM(C245))&gt;0</formula>
    </cfRule>
  </conditionalFormatting>
  <conditionalFormatting sqref="I245">
    <cfRule type="notContainsBlanks" dxfId="6331" priority="19880">
      <formula>LEN(TRIM(I245))&gt;0</formula>
    </cfRule>
  </conditionalFormatting>
  <conditionalFormatting sqref="N255">
    <cfRule type="expression" dxfId="6330" priority="19799">
      <formula>N255=" "</formula>
    </cfRule>
    <cfRule type="expression" dxfId="6329" priority="19800">
      <formula>N255="NO PRESENTÓ CERTIFICADO"</formula>
    </cfRule>
    <cfRule type="expression" dxfId="6328" priority="19801">
      <formula>N255="PRESENTÓ CERTIFICADO"</formula>
    </cfRule>
  </conditionalFormatting>
  <conditionalFormatting sqref="P255">
    <cfRule type="expression" dxfId="6327" priority="19780">
      <formula>Q255="NO SUBSANABLE"</formula>
    </cfRule>
    <cfRule type="expression" dxfId="6326" priority="19782">
      <formula>Q255="REQUERIMIENTOS SUBSANADOS"</formula>
    </cfRule>
    <cfRule type="expression" dxfId="6325" priority="19783">
      <formula>Q255="PENDIENTES POR SUBSANAR"</formula>
    </cfRule>
    <cfRule type="expression" dxfId="6324" priority="19788">
      <formula>Q255="SIN OBSERVACIÓN"</formula>
    </cfRule>
    <cfRule type="containsBlanks" dxfId="6323" priority="19789">
      <formula>LEN(TRIM(P255))=0</formula>
    </cfRule>
  </conditionalFormatting>
  <conditionalFormatting sqref="O255">
    <cfRule type="cellIs" dxfId="6322" priority="19781" operator="equal">
      <formula>"PENDIENTE POR DESCRIPCIÓN"</formula>
    </cfRule>
    <cfRule type="cellIs" dxfId="6321" priority="19785" operator="equal">
      <formula>"DESCRIPCIÓN INSUFICIENTE"</formula>
    </cfRule>
    <cfRule type="cellIs" dxfId="6320" priority="19786" operator="equal">
      <formula>"NO ESTÁ ACORDE A ITEM 5.2.1 (T.R.)"</formula>
    </cfRule>
    <cfRule type="cellIs" dxfId="6319" priority="19787" operator="equal">
      <formula>"ACORDE A ITEM 5.2.1 (T.R.)"</formula>
    </cfRule>
  </conditionalFormatting>
  <conditionalFormatting sqref="Q255">
    <cfRule type="containsBlanks" dxfId="6318" priority="19775">
      <formula>LEN(TRIM(Q255))=0</formula>
    </cfRule>
    <cfRule type="cellIs" dxfId="6317" priority="19784" operator="equal">
      <formula>"REQUERIMIENTOS SUBSANADOS"</formula>
    </cfRule>
    <cfRule type="containsText" dxfId="6316" priority="19790" operator="containsText" text="NO SUBSANABLE">
      <formula>NOT(ISERROR(SEARCH("NO SUBSANABLE",Q255)))</formula>
    </cfRule>
    <cfRule type="containsText" dxfId="6315" priority="19791" operator="containsText" text="PENDIENTES POR SUBSANAR">
      <formula>NOT(ISERROR(SEARCH("PENDIENTES POR SUBSANAR",Q255)))</formula>
    </cfRule>
    <cfRule type="containsText" dxfId="6314" priority="19792" operator="containsText" text="SIN OBSERVACIÓN">
      <formula>NOT(ISERROR(SEARCH("SIN OBSERVACIÓN",Q255)))</formula>
    </cfRule>
  </conditionalFormatting>
  <conditionalFormatting sqref="R255">
    <cfRule type="containsBlanks" dxfId="6313" priority="19774">
      <formula>LEN(TRIM(R255))=0</formula>
    </cfRule>
    <cfRule type="cellIs" dxfId="6312" priority="19776" operator="equal">
      <formula>"NO CUMPLEN CON LO SOLICITADO"</formula>
    </cfRule>
    <cfRule type="cellIs" dxfId="6311" priority="19777" operator="equal">
      <formula>"CUMPLEN CON LO SOLICITADO"</formula>
    </cfRule>
    <cfRule type="cellIs" dxfId="6310" priority="19778" operator="equal">
      <formula>"PENDIENTES"</formula>
    </cfRule>
    <cfRule type="cellIs" dxfId="6309" priority="19779" operator="equal">
      <formula>"NINGUNO"</formula>
    </cfRule>
  </conditionalFormatting>
  <conditionalFormatting sqref="H255">
    <cfRule type="notContainsBlanks" dxfId="6308" priority="19769">
      <formula>LEN(TRIM(H255))&gt;0</formula>
    </cfRule>
  </conditionalFormatting>
  <conditionalFormatting sqref="G255">
    <cfRule type="notContainsBlanks" dxfId="6307" priority="19768">
      <formula>LEN(TRIM(G255))&gt;0</formula>
    </cfRule>
  </conditionalFormatting>
  <conditionalFormatting sqref="F255">
    <cfRule type="notContainsBlanks" dxfId="6306" priority="19767">
      <formula>LEN(TRIM(F255))&gt;0</formula>
    </cfRule>
  </conditionalFormatting>
  <conditionalFormatting sqref="E255">
    <cfRule type="notContainsBlanks" dxfId="6305" priority="19766">
      <formula>LEN(TRIM(E255))&gt;0</formula>
    </cfRule>
  </conditionalFormatting>
  <conditionalFormatting sqref="D255">
    <cfRule type="notContainsBlanks" dxfId="6304" priority="19765">
      <formula>LEN(TRIM(D255))&gt;0</formula>
    </cfRule>
  </conditionalFormatting>
  <conditionalFormatting sqref="C255">
    <cfRule type="notContainsBlanks" dxfId="6303" priority="19764">
      <formula>LEN(TRIM(C255))&gt;0</formula>
    </cfRule>
  </conditionalFormatting>
  <conditionalFormatting sqref="I255">
    <cfRule type="notContainsBlanks" dxfId="6302" priority="19763">
      <formula>LEN(TRIM(I255))&gt;0</formula>
    </cfRule>
  </conditionalFormatting>
  <conditionalFormatting sqref="G258 G261">
    <cfRule type="notContainsBlanks" dxfId="6301" priority="19739">
      <formula>LEN(TRIM(G258))&gt;0</formula>
    </cfRule>
  </conditionalFormatting>
  <conditionalFormatting sqref="F258 F261">
    <cfRule type="notContainsBlanks" dxfId="6300" priority="19738">
      <formula>LEN(TRIM(F258))&gt;0</formula>
    </cfRule>
  </conditionalFormatting>
  <conditionalFormatting sqref="E258 E264">
    <cfRule type="notContainsBlanks" dxfId="6299" priority="19737">
      <formula>LEN(TRIM(E258))&gt;0</formula>
    </cfRule>
  </conditionalFormatting>
  <conditionalFormatting sqref="D258 D261">
    <cfRule type="notContainsBlanks" dxfId="6298" priority="19736">
      <formula>LEN(TRIM(D258))&gt;0</formula>
    </cfRule>
  </conditionalFormatting>
  <conditionalFormatting sqref="C258 C261">
    <cfRule type="notContainsBlanks" dxfId="6297" priority="19735">
      <formula>LEN(TRIM(C258))&gt;0</formula>
    </cfRule>
  </conditionalFormatting>
  <conditionalFormatting sqref="I258">
    <cfRule type="notContainsBlanks" dxfId="6296" priority="19734">
      <formula>LEN(TRIM(I258))&gt;0</formula>
    </cfRule>
  </conditionalFormatting>
  <conditionalFormatting sqref="G264">
    <cfRule type="notContainsBlanks" dxfId="6295" priority="19710">
      <formula>LEN(TRIM(G264))&gt;0</formula>
    </cfRule>
  </conditionalFormatting>
  <conditionalFormatting sqref="F264">
    <cfRule type="notContainsBlanks" dxfId="6294" priority="19709">
      <formula>LEN(TRIM(F264))&gt;0</formula>
    </cfRule>
  </conditionalFormatting>
  <conditionalFormatting sqref="D264">
    <cfRule type="notContainsBlanks" dxfId="6293" priority="19707">
      <formula>LEN(TRIM(D264))&gt;0</formula>
    </cfRule>
  </conditionalFormatting>
  <conditionalFormatting sqref="C264">
    <cfRule type="notContainsBlanks" dxfId="6292" priority="19706">
      <formula>LEN(TRIM(C264))&gt;0</formula>
    </cfRule>
  </conditionalFormatting>
  <conditionalFormatting sqref="T255">
    <cfRule type="cellIs" dxfId="6291" priority="19703" operator="equal">
      <formula>"NO"</formula>
    </cfRule>
    <cfRule type="cellIs" dxfId="6290" priority="19704" operator="equal">
      <formula>"SI"</formula>
    </cfRule>
  </conditionalFormatting>
  <conditionalFormatting sqref="G267">
    <cfRule type="notContainsBlanks" dxfId="6289" priority="19677">
      <formula>LEN(TRIM(G267))&gt;0</formula>
    </cfRule>
  </conditionalFormatting>
  <conditionalFormatting sqref="E267">
    <cfRule type="notContainsBlanks" dxfId="6288" priority="19675">
      <formula>LEN(TRIM(E267))&gt;0</formula>
    </cfRule>
  </conditionalFormatting>
  <conditionalFormatting sqref="D267">
    <cfRule type="notContainsBlanks" dxfId="6287" priority="19674">
      <formula>LEN(TRIM(D267))&gt;0</formula>
    </cfRule>
  </conditionalFormatting>
  <conditionalFormatting sqref="C267">
    <cfRule type="notContainsBlanks" dxfId="6286" priority="19673">
      <formula>LEN(TRIM(C267))&gt;0</formula>
    </cfRule>
  </conditionalFormatting>
  <conditionalFormatting sqref="N277">
    <cfRule type="expression" dxfId="6285" priority="19591">
      <formula>N277=" "</formula>
    </cfRule>
    <cfRule type="expression" dxfId="6284" priority="19592">
      <formula>N277="NO PRESENTÓ CERTIFICADO"</formula>
    </cfRule>
    <cfRule type="expression" dxfId="6283" priority="19593">
      <formula>N277="PRESENTÓ CERTIFICADO"</formula>
    </cfRule>
  </conditionalFormatting>
  <conditionalFormatting sqref="P277">
    <cfRule type="expression" dxfId="6282" priority="19572">
      <formula>Q277="NO SUBSANABLE"</formula>
    </cfRule>
    <cfRule type="expression" dxfId="6281" priority="19574">
      <formula>Q277="REQUERIMIENTOS SUBSANADOS"</formula>
    </cfRule>
    <cfRule type="expression" dxfId="6280" priority="19575">
      <formula>Q277="PENDIENTES POR SUBSANAR"</formula>
    </cfRule>
    <cfRule type="expression" dxfId="6279" priority="19580">
      <formula>Q277="SIN OBSERVACIÓN"</formula>
    </cfRule>
    <cfRule type="containsBlanks" dxfId="6278" priority="19581">
      <formula>LEN(TRIM(P277))=0</formula>
    </cfRule>
  </conditionalFormatting>
  <conditionalFormatting sqref="O277">
    <cfRule type="cellIs" dxfId="6277" priority="19573" operator="equal">
      <formula>"PENDIENTE POR DESCRIPCIÓN"</formula>
    </cfRule>
    <cfRule type="cellIs" dxfId="6276" priority="19577" operator="equal">
      <formula>"DESCRIPCIÓN INSUFICIENTE"</formula>
    </cfRule>
    <cfRule type="cellIs" dxfId="6275" priority="19578" operator="equal">
      <formula>"NO ESTÁ ACORDE A ITEM 5.2.1 (T.R.)"</formula>
    </cfRule>
    <cfRule type="cellIs" dxfId="6274" priority="19579" operator="equal">
      <formula>"ACORDE A ITEM 5.2.1 (T.R.)"</formula>
    </cfRule>
  </conditionalFormatting>
  <conditionalFormatting sqref="Q277">
    <cfRule type="containsBlanks" dxfId="6273" priority="19567">
      <formula>LEN(TRIM(Q277))=0</formula>
    </cfRule>
    <cfRule type="cellIs" dxfId="6272" priority="19576" operator="equal">
      <formula>"REQUERIMIENTOS SUBSANADOS"</formula>
    </cfRule>
    <cfRule type="containsText" dxfId="6271" priority="19582" operator="containsText" text="NO SUBSANABLE">
      <formula>NOT(ISERROR(SEARCH("NO SUBSANABLE",Q277)))</formula>
    </cfRule>
    <cfRule type="containsText" dxfId="6270" priority="19583" operator="containsText" text="PENDIENTES POR SUBSANAR">
      <formula>NOT(ISERROR(SEARCH("PENDIENTES POR SUBSANAR",Q277)))</formula>
    </cfRule>
    <cfRule type="containsText" dxfId="6269" priority="19584" operator="containsText" text="SIN OBSERVACIÓN">
      <formula>NOT(ISERROR(SEARCH("SIN OBSERVACIÓN",Q277)))</formula>
    </cfRule>
  </conditionalFormatting>
  <conditionalFormatting sqref="R277">
    <cfRule type="containsBlanks" dxfId="6268" priority="19566">
      <formula>LEN(TRIM(R277))=0</formula>
    </cfRule>
    <cfRule type="cellIs" dxfId="6267" priority="19568" operator="equal">
      <formula>"NO CUMPLEN CON LO SOLICITADO"</formula>
    </cfRule>
    <cfRule type="cellIs" dxfId="6266" priority="19569" operator="equal">
      <formula>"CUMPLEN CON LO SOLICITADO"</formula>
    </cfRule>
    <cfRule type="cellIs" dxfId="6265" priority="19570" operator="equal">
      <formula>"PENDIENTES"</formula>
    </cfRule>
    <cfRule type="cellIs" dxfId="6264" priority="19571" operator="equal">
      <formula>"NINGUNO"</formula>
    </cfRule>
  </conditionalFormatting>
  <conditionalFormatting sqref="B292">
    <cfRule type="cellIs" dxfId="6263" priority="19562" operator="equal">
      <formula>"NO CUMPLE CON LA EXPERIENCIA REQUERIDA"</formula>
    </cfRule>
    <cfRule type="cellIs" dxfId="6262" priority="19563" operator="equal">
      <formula>"CUMPLE CON LA EXPERIENCIA REQUERIDA"</formula>
    </cfRule>
  </conditionalFormatting>
  <conditionalFormatting sqref="H277">
    <cfRule type="notContainsBlanks" dxfId="6261" priority="19561">
      <formula>LEN(TRIM(H277))&gt;0</formula>
    </cfRule>
  </conditionalFormatting>
  <conditionalFormatting sqref="G277">
    <cfRule type="notContainsBlanks" dxfId="6260" priority="19560">
      <formula>LEN(TRIM(G277))&gt;0</formula>
    </cfRule>
  </conditionalFormatting>
  <conditionalFormatting sqref="F277">
    <cfRule type="notContainsBlanks" dxfId="6259" priority="19559">
      <formula>LEN(TRIM(F277))&gt;0</formula>
    </cfRule>
  </conditionalFormatting>
  <conditionalFormatting sqref="E277">
    <cfRule type="notContainsBlanks" dxfId="6258" priority="19558">
      <formula>LEN(TRIM(E277))&gt;0</formula>
    </cfRule>
  </conditionalFormatting>
  <conditionalFormatting sqref="D277">
    <cfRule type="notContainsBlanks" dxfId="6257" priority="19557">
      <formula>LEN(TRIM(D277))&gt;0</formula>
    </cfRule>
  </conditionalFormatting>
  <conditionalFormatting sqref="C277">
    <cfRule type="notContainsBlanks" dxfId="6256" priority="19556">
      <formula>LEN(TRIM(C277))&gt;0</formula>
    </cfRule>
  </conditionalFormatting>
  <conditionalFormatting sqref="I277">
    <cfRule type="notContainsBlanks" dxfId="6255" priority="19555">
      <formula>LEN(TRIM(I277))&gt;0</formula>
    </cfRule>
  </conditionalFormatting>
  <conditionalFormatting sqref="H280 H283">
    <cfRule type="notContainsBlanks" dxfId="6254" priority="19532">
      <formula>LEN(TRIM(H280))&gt;0</formula>
    </cfRule>
  </conditionalFormatting>
  <conditionalFormatting sqref="G280 G283">
    <cfRule type="notContainsBlanks" dxfId="6253" priority="19531">
      <formula>LEN(TRIM(G280))&gt;0</formula>
    </cfRule>
  </conditionalFormatting>
  <conditionalFormatting sqref="F280">
    <cfRule type="notContainsBlanks" dxfId="6252" priority="19530">
      <formula>LEN(TRIM(F280))&gt;0</formula>
    </cfRule>
  </conditionalFormatting>
  <conditionalFormatting sqref="E280 E283">
    <cfRule type="notContainsBlanks" dxfId="6251" priority="19529">
      <formula>LEN(TRIM(E280))&gt;0</formula>
    </cfRule>
  </conditionalFormatting>
  <conditionalFormatting sqref="D280 D283">
    <cfRule type="notContainsBlanks" dxfId="6250" priority="19528">
      <formula>LEN(TRIM(D280))&gt;0</formula>
    </cfRule>
  </conditionalFormatting>
  <conditionalFormatting sqref="C280 C283">
    <cfRule type="notContainsBlanks" dxfId="6249" priority="19527">
      <formula>LEN(TRIM(C280))&gt;0</formula>
    </cfRule>
  </conditionalFormatting>
  <conditionalFormatting sqref="I280 I283">
    <cfRule type="notContainsBlanks" dxfId="6248" priority="19526">
      <formula>LEN(TRIM(I280))&gt;0</formula>
    </cfRule>
  </conditionalFormatting>
  <conditionalFormatting sqref="N286">
    <cfRule type="expression" dxfId="6247" priority="19523">
      <formula>N286=" "</formula>
    </cfRule>
    <cfRule type="expression" dxfId="6246" priority="19524">
      <formula>N286="NO PRESENTÓ CERTIFICADO"</formula>
    </cfRule>
    <cfRule type="expression" dxfId="6245" priority="19525">
      <formula>N286="PRESENTÓ CERTIFICADO"</formula>
    </cfRule>
  </conditionalFormatting>
  <conditionalFormatting sqref="P286">
    <cfRule type="expression" dxfId="6244" priority="19510">
      <formula>Q286="NO SUBSANABLE"</formula>
    </cfRule>
    <cfRule type="expression" dxfId="6243" priority="19512">
      <formula>Q286="REQUERIMIENTOS SUBSANADOS"</formula>
    </cfRule>
    <cfRule type="expression" dxfId="6242" priority="19513">
      <formula>Q286="PENDIENTES POR SUBSANAR"</formula>
    </cfRule>
    <cfRule type="expression" dxfId="6241" priority="19518">
      <formula>Q286="SIN OBSERVACIÓN"</formula>
    </cfRule>
    <cfRule type="containsBlanks" dxfId="6240" priority="19519">
      <formula>LEN(TRIM(P286))=0</formula>
    </cfRule>
  </conditionalFormatting>
  <conditionalFormatting sqref="O286">
    <cfRule type="cellIs" dxfId="6239" priority="19511" operator="equal">
      <formula>"PENDIENTE POR DESCRIPCIÓN"</formula>
    </cfRule>
    <cfRule type="cellIs" dxfId="6238" priority="19515" operator="equal">
      <formula>"DESCRIPCIÓN INSUFICIENTE"</formula>
    </cfRule>
    <cfRule type="cellIs" dxfId="6237" priority="19516" operator="equal">
      <formula>"NO ESTÁ ACORDE A ITEM 5.2.1 (T.R.)"</formula>
    </cfRule>
    <cfRule type="cellIs" dxfId="6236" priority="19517" operator="equal">
      <formula>"ACORDE A ITEM 5.2.1 (T.R.)"</formula>
    </cfRule>
  </conditionalFormatting>
  <conditionalFormatting sqref="Q286">
    <cfRule type="containsBlanks" dxfId="6235" priority="19505">
      <formula>LEN(TRIM(Q286))=0</formula>
    </cfRule>
    <cfRule type="cellIs" dxfId="6234" priority="19514" operator="equal">
      <formula>"REQUERIMIENTOS SUBSANADOS"</formula>
    </cfRule>
    <cfRule type="containsText" dxfId="6233" priority="19520" operator="containsText" text="NO SUBSANABLE">
      <formula>NOT(ISERROR(SEARCH("NO SUBSANABLE",Q286)))</formula>
    </cfRule>
    <cfRule type="containsText" dxfId="6232" priority="19521" operator="containsText" text="PENDIENTES POR SUBSANAR">
      <formula>NOT(ISERROR(SEARCH("PENDIENTES POR SUBSANAR",Q286)))</formula>
    </cfRule>
    <cfRule type="containsText" dxfId="6231" priority="19522" operator="containsText" text="SIN OBSERVACIÓN">
      <formula>NOT(ISERROR(SEARCH("SIN OBSERVACIÓN",Q286)))</formula>
    </cfRule>
  </conditionalFormatting>
  <conditionalFormatting sqref="R286">
    <cfRule type="containsBlanks" dxfId="6230" priority="19504">
      <formula>LEN(TRIM(R286))=0</formula>
    </cfRule>
    <cfRule type="cellIs" dxfId="6229" priority="19506" operator="equal">
      <formula>"NO CUMPLEN CON LO SOLICITADO"</formula>
    </cfRule>
    <cfRule type="cellIs" dxfId="6228" priority="19507" operator="equal">
      <formula>"CUMPLEN CON LO SOLICITADO"</formula>
    </cfRule>
    <cfRule type="cellIs" dxfId="6227" priority="19508" operator="equal">
      <formula>"PENDIENTES"</formula>
    </cfRule>
    <cfRule type="cellIs" dxfId="6226" priority="19509" operator="equal">
      <formula>"NINGUNO"</formula>
    </cfRule>
  </conditionalFormatting>
  <conditionalFormatting sqref="H286">
    <cfRule type="notContainsBlanks" dxfId="6225" priority="19503">
      <formula>LEN(TRIM(H286))&gt;0</formula>
    </cfRule>
  </conditionalFormatting>
  <conditionalFormatting sqref="G286">
    <cfRule type="notContainsBlanks" dxfId="6224" priority="19502">
      <formula>LEN(TRIM(G286))&gt;0</formula>
    </cfRule>
  </conditionalFormatting>
  <conditionalFormatting sqref="F286">
    <cfRule type="notContainsBlanks" dxfId="6223" priority="19501">
      <formula>LEN(TRIM(F286))&gt;0</formula>
    </cfRule>
  </conditionalFormatting>
  <conditionalFormatting sqref="E286">
    <cfRule type="notContainsBlanks" dxfId="6222" priority="19500">
      <formula>LEN(TRIM(E286))&gt;0</formula>
    </cfRule>
  </conditionalFormatting>
  <conditionalFormatting sqref="D286">
    <cfRule type="notContainsBlanks" dxfId="6221" priority="19499">
      <formula>LEN(TRIM(D286))&gt;0</formula>
    </cfRule>
  </conditionalFormatting>
  <conditionalFormatting sqref="C286">
    <cfRule type="notContainsBlanks" dxfId="6220" priority="19498">
      <formula>LEN(TRIM(C286))&gt;0</formula>
    </cfRule>
  </conditionalFormatting>
  <conditionalFormatting sqref="I286">
    <cfRule type="notContainsBlanks" dxfId="6219" priority="19497">
      <formula>LEN(TRIM(I286))&gt;0</formula>
    </cfRule>
  </conditionalFormatting>
  <conditionalFormatting sqref="T277">
    <cfRule type="cellIs" dxfId="6218" priority="19495" operator="equal">
      <formula>"NO"</formula>
    </cfRule>
    <cfRule type="cellIs" dxfId="6217" priority="19496" operator="equal">
      <formula>"SI"</formula>
    </cfRule>
  </conditionalFormatting>
  <conditionalFormatting sqref="N289">
    <cfRule type="expression" dxfId="6216" priority="19490">
      <formula>N289=" "</formula>
    </cfRule>
    <cfRule type="expression" dxfId="6215" priority="19491">
      <formula>N289="NO PRESENTÓ CERTIFICADO"</formula>
    </cfRule>
    <cfRule type="expression" dxfId="6214" priority="19492">
      <formula>N289="PRESENTÓ CERTIFICADO"</formula>
    </cfRule>
  </conditionalFormatting>
  <conditionalFormatting sqref="P289">
    <cfRule type="expression" dxfId="6213" priority="19477">
      <formula>Q289="NO SUBSANABLE"</formula>
    </cfRule>
    <cfRule type="expression" dxfId="6212" priority="19479">
      <formula>Q289="REQUERIMIENTOS SUBSANADOS"</formula>
    </cfRule>
    <cfRule type="expression" dxfId="6211" priority="19480">
      <formula>Q289="PENDIENTES POR SUBSANAR"</formula>
    </cfRule>
    <cfRule type="expression" dxfId="6210" priority="19485">
      <formula>Q289="SIN OBSERVACIÓN"</formula>
    </cfRule>
    <cfRule type="containsBlanks" dxfId="6209" priority="19486">
      <formula>LEN(TRIM(P289))=0</formula>
    </cfRule>
  </conditionalFormatting>
  <conditionalFormatting sqref="O289">
    <cfRule type="cellIs" dxfId="6208" priority="19478" operator="equal">
      <formula>"PENDIENTE POR DESCRIPCIÓN"</formula>
    </cfRule>
    <cfRule type="cellIs" dxfId="6207" priority="19482" operator="equal">
      <formula>"DESCRIPCIÓN INSUFICIENTE"</formula>
    </cfRule>
    <cfRule type="cellIs" dxfId="6206" priority="19483" operator="equal">
      <formula>"NO ESTÁ ACORDE A ITEM 5.2.1 (T.R.)"</formula>
    </cfRule>
    <cfRule type="cellIs" dxfId="6205" priority="19484" operator="equal">
      <formula>"ACORDE A ITEM 5.2.1 (T.R.)"</formula>
    </cfRule>
  </conditionalFormatting>
  <conditionalFormatting sqref="Q289">
    <cfRule type="containsBlanks" dxfId="6204" priority="19472">
      <formula>LEN(TRIM(Q289))=0</formula>
    </cfRule>
    <cfRule type="cellIs" dxfId="6203" priority="19481" operator="equal">
      <formula>"REQUERIMIENTOS SUBSANADOS"</formula>
    </cfRule>
    <cfRule type="containsText" dxfId="6202" priority="19487" operator="containsText" text="NO SUBSANABLE">
      <formula>NOT(ISERROR(SEARCH("NO SUBSANABLE",Q289)))</formula>
    </cfRule>
    <cfRule type="containsText" dxfId="6201" priority="19488" operator="containsText" text="PENDIENTES POR SUBSANAR">
      <formula>NOT(ISERROR(SEARCH("PENDIENTES POR SUBSANAR",Q289)))</formula>
    </cfRule>
    <cfRule type="containsText" dxfId="6200" priority="19489" operator="containsText" text="SIN OBSERVACIÓN">
      <formula>NOT(ISERROR(SEARCH("SIN OBSERVACIÓN",Q289)))</formula>
    </cfRule>
  </conditionalFormatting>
  <conditionalFormatting sqref="R289">
    <cfRule type="containsBlanks" dxfId="6199" priority="19471">
      <formula>LEN(TRIM(R289))=0</formula>
    </cfRule>
    <cfRule type="cellIs" dxfId="6198" priority="19473" operator="equal">
      <formula>"NO CUMPLEN CON LO SOLICITADO"</formula>
    </cfRule>
    <cfRule type="cellIs" dxfId="6197" priority="19474" operator="equal">
      <formula>"CUMPLEN CON LO SOLICITADO"</formula>
    </cfRule>
    <cfRule type="cellIs" dxfId="6196" priority="19475" operator="equal">
      <formula>"PENDIENTES"</formula>
    </cfRule>
    <cfRule type="cellIs" dxfId="6195" priority="19476" operator="equal">
      <formula>"NINGUNO"</formula>
    </cfRule>
  </conditionalFormatting>
  <conditionalFormatting sqref="H289">
    <cfRule type="notContainsBlanks" dxfId="6194" priority="19470">
      <formula>LEN(TRIM(H289))&gt;0</formula>
    </cfRule>
  </conditionalFormatting>
  <conditionalFormatting sqref="G289">
    <cfRule type="notContainsBlanks" dxfId="6193" priority="19469">
      <formula>LEN(TRIM(G289))&gt;0</formula>
    </cfRule>
  </conditionalFormatting>
  <conditionalFormatting sqref="F289">
    <cfRule type="notContainsBlanks" dxfId="6192" priority="19468">
      <formula>LEN(TRIM(F289))&gt;0</formula>
    </cfRule>
  </conditionalFormatting>
  <conditionalFormatting sqref="E289">
    <cfRule type="notContainsBlanks" dxfId="6191" priority="19467">
      <formula>LEN(TRIM(E289))&gt;0</formula>
    </cfRule>
  </conditionalFormatting>
  <conditionalFormatting sqref="D289">
    <cfRule type="notContainsBlanks" dxfId="6190" priority="19466">
      <formula>LEN(TRIM(D289))&gt;0</formula>
    </cfRule>
  </conditionalFormatting>
  <conditionalFormatting sqref="C289">
    <cfRule type="notContainsBlanks" dxfId="6189" priority="19465">
      <formula>LEN(TRIM(C289))&gt;0</formula>
    </cfRule>
  </conditionalFormatting>
  <conditionalFormatting sqref="I289">
    <cfRule type="notContainsBlanks" dxfId="6188" priority="19464">
      <formula>LEN(TRIM(I289))&gt;0</formula>
    </cfRule>
  </conditionalFormatting>
  <conditionalFormatting sqref="B314">
    <cfRule type="cellIs" dxfId="6187" priority="19354" operator="equal">
      <formula>"NO CUMPLE CON LA EXPERIENCIA REQUERIDA"</formula>
    </cfRule>
    <cfRule type="cellIs" dxfId="6186" priority="19355" operator="equal">
      <formula>"CUMPLE CON LA EXPERIENCIA REQUERIDA"</formula>
    </cfRule>
  </conditionalFormatting>
  <conditionalFormatting sqref="H299">
    <cfRule type="notContainsBlanks" dxfId="6185" priority="19353">
      <formula>LEN(TRIM(H299))&gt;0</formula>
    </cfRule>
  </conditionalFormatting>
  <conditionalFormatting sqref="G299">
    <cfRule type="notContainsBlanks" dxfId="6184" priority="19352">
      <formula>LEN(TRIM(G299))&gt;0</formula>
    </cfRule>
  </conditionalFormatting>
  <conditionalFormatting sqref="F299">
    <cfRule type="notContainsBlanks" dxfId="6183" priority="19351">
      <formula>LEN(TRIM(F299))&gt;0</formula>
    </cfRule>
  </conditionalFormatting>
  <conditionalFormatting sqref="E299">
    <cfRule type="notContainsBlanks" dxfId="6182" priority="19350">
      <formula>LEN(TRIM(E299))&gt;0</formula>
    </cfRule>
  </conditionalFormatting>
  <conditionalFormatting sqref="D299">
    <cfRule type="notContainsBlanks" dxfId="6181" priority="19349">
      <formula>LEN(TRIM(D299))&gt;0</formula>
    </cfRule>
  </conditionalFormatting>
  <conditionalFormatting sqref="C299">
    <cfRule type="notContainsBlanks" dxfId="6180" priority="19348">
      <formula>LEN(TRIM(C299))&gt;0</formula>
    </cfRule>
  </conditionalFormatting>
  <conditionalFormatting sqref="I299">
    <cfRule type="notContainsBlanks" dxfId="6179" priority="19347">
      <formula>LEN(TRIM(I299))&gt;0</formula>
    </cfRule>
  </conditionalFormatting>
  <conditionalFormatting sqref="G302 G305">
    <cfRule type="notContainsBlanks" dxfId="6178" priority="19323">
      <formula>LEN(TRIM(G302))&gt;0</formula>
    </cfRule>
  </conditionalFormatting>
  <conditionalFormatting sqref="F302 F305">
    <cfRule type="notContainsBlanks" dxfId="6177" priority="19322">
      <formula>LEN(TRIM(F302))&gt;0</formula>
    </cfRule>
  </conditionalFormatting>
  <conditionalFormatting sqref="E302 E305">
    <cfRule type="notContainsBlanks" dxfId="6176" priority="19321">
      <formula>LEN(TRIM(E302))&gt;0</formula>
    </cfRule>
  </conditionalFormatting>
  <conditionalFormatting sqref="D302 D305">
    <cfRule type="notContainsBlanks" dxfId="6175" priority="19320">
      <formula>LEN(TRIM(D302))&gt;0</formula>
    </cfRule>
  </conditionalFormatting>
  <conditionalFormatting sqref="C302 C305">
    <cfRule type="notContainsBlanks" dxfId="6174" priority="19319">
      <formula>LEN(TRIM(C302))&gt;0</formula>
    </cfRule>
  </conditionalFormatting>
  <conditionalFormatting sqref="N308">
    <cfRule type="expression" dxfId="6173" priority="19315">
      <formula>N308=" "</formula>
    </cfRule>
    <cfRule type="expression" dxfId="6172" priority="19316">
      <formula>N308="NO PRESENTÓ CERTIFICADO"</formula>
    </cfRule>
    <cfRule type="expression" dxfId="6171" priority="19317">
      <formula>N308="PRESENTÓ CERTIFICADO"</formula>
    </cfRule>
  </conditionalFormatting>
  <conditionalFormatting sqref="P308">
    <cfRule type="expression" dxfId="6170" priority="19302">
      <formula>Q308="NO SUBSANABLE"</formula>
    </cfRule>
    <cfRule type="expression" dxfId="6169" priority="19304">
      <formula>Q308="REQUERIMIENTOS SUBSANADOS"</formula>
    </cfRule>
    <cfRule type="expression" dxfId="6168" priority="19305">
      <formula>Q308="PENDIENTES POR SUBSANAR"</formula>
    </cfRule>
    <cfRule type="expression" dxfId="6167" priority="19310">
      <formula>Q308="SIN OBSERVACIÓN"</formula>
    </cfRule>
    <cfRule type="containsBlanks" dxfId="6166" priority="19311">
      <formula>LEN(TRIM(P308))=0</formula>
    </cfRule>
  </conditionalFormatting>
  <conditionalFormatting sqref="O308">
    <cfRule type="cellIs" dxfId="6165" priority="19303" operator="equal">
      <formula>"PENDIENTE POR DESCRIPCIÓN"</formula>
    </cfRule>
    <cfRule type="cellIs" dxfId="6164" priority="19307" operator="equal">
      <formula>"DESCRIPCIÓN INSUFICIENTE"</formula>
    </cfRule>
    <cfRule type="cellIs" dxfId="6163" priority="19308" operator="equal">
      <formula>"NO ESTÁ ACORDE A ITEM 5.2.1 (T.R.)"</formula>
    </cfRule>
    <cfRule type="cellIs" dxfId="6162" priority="19309" operator="equal">
      <formula>"ACORDE A ITEM 5.2.1 (T.R.)"</formula>
    </cfRule>
  </conditionalFormatting>
  <conditionalFormatting sqref="Q308">
    <cfRule type="containsBlanks" dxfId="6161" priority="19297">
      <formula>LEN(TRIM(Q308))=0</formula>
    </cfRule>
    <cfRule type="cellIs" dxfId="6160" priority="19306" operator="equal">
      <formula>"REQUERIMIENTOS SUBSANADOS"</formula>
    </cfRule>
    <cfRule type="containsText" dxfId="6159" priority="19312" operator="containsText" text="NO SUBSANABLE">
      <formula>NOT(ISERROR(SEARCH("NO SUBSANABLE",Q308)))</formula>
    </cfRule>
    <cfRule type="containsText" dxfId="6158" priority="19313" operator="containsText" text="PENDIENTES POR SUBSANAR">
      <formula>NOT(ISERROR(SEARCH("PENDIENTES POR SUBSANAR",Q308)))</formula>
    </cfRule>
    <cfRule type="containsText" dxfId="6157" priority="19314" operator="containsText" text="SIN OBSERVACIÓN">
      <formula>NOT(ISERROR(SEARCH("SIN OBSERVACIÓN",Q308)))</formula>
    </cfRule>
  </conditionalFormatting>
  <conditionalFormatting sqref="R308">
    <cfRule type="containsBlanks" dxfId="6156" priority="19296">
      <formula>LEN(TRIM(R308))=0</formula>
    </cfRule>
    <cfRule type="cellIs" dxfId="6155" priority="19298" operator="equal">
      <formula>"NO CUMPLEN CON LO SOLICITADO"</formula>
    </cfRule>
    <cfRule type="cellIs" dxfId="6154" priority="19299" operator="equal">
      <formula>"CUMPLEN CON LO SOLICITADO"</formula>
    </cfRule>
    <cfRule type="cellIs" dxfId="6153" priority="19300" operator="equal">
      <formula>"PENDIENTES"</formula>
    </cfRule>
    <cfRule type="cellIs" dxfId="6152" priority="19301" operator="equal">
      <formula>"NINGUNO"</formula>
    </cfRule>
  </conditionalFormatting>
  <conditionalFormatting sqref="H308">
    <cfRule type="notContainsBlanks" dxfId="6151" priority="19295">
      <formula>LEN(TRIM(H308))&gt;0</formula>
    </cfRule>
  </conditionalFormatting>
  <conditionalFormatting sqref="G308">
    <cfRule type="notContainsBlanks" dxfId="6150" priority="19294">
      <formula>LEN(TRIM(G308))&gt;0</formula>
    </cfRule>
  </conditionalFormatting>
  <conditionalFormatting sqref="F308">
    <cfRule type="notContainsBlanks" dxfId="6149" priority="19293">
      <formula>LEN(TRIM(F308))&gt;0</formula>
    </cfRule>
  </conditionalFormatting>
  <conditionalFormatting sqref="E308">
    <cfRule type="notContainsBlanks" dxfId="6148" priority="19292">
      <formula>LEN(TRIM(E308))&gt;0</formula>
    </cfRule>
  </conditionalFormatting>
  <conditionalFormatting sqref="D308">
    <cfRule type="notContainsBlanks" dxfId="6147" priority="19291">
      <formula>LEN(TRIM(D308))&gt;0</formula>
    </cfRule>
  </conditionalFormatting>
  <conditionalFormatting sqref="C308">
    <cfRule type="notContainsBlanks" dxfId="6146" priority="19290">
      <formula>LEN(TRIM(C308))&gt;0</formula>
    </cfRule>
  </conditionalFormatting>
  <conditionalFormatting sqref="I308">
    <cfRule type="notContainsBlanks" dxfId="6145" priority="19289">
      <formula>LEN(TRIM(I308))&gt;0</formula>
    </cfRule>
  </conditionalFormatting>
  <conditionalFormatting sqref="T299">
    <cfRule type="cellIs" dxfId="6144" priority="19287" operator="equal">
      <formula>"NO"</formula>
    </cfRule>
    <cfRule type="cellIs" dxfId="6143" priority="19288" operator="equal">
      <formula>"SI"</formula>
    </cfRule>
  </conditionalFormatting>
  <conditionalFormatting sqref="N311">
    <cfRule type="expression" dxfId="6142" priority="19282">
      <formula>N311=" "</formula>
    </cfRule>
    <cfRule type="expression" dxfId="6141" priority="19283">
      <formula>N311="NO PRESENTÓ CERTIFICADO"</formula>
    </cfRule>
    <cfRule type="expression" dxfId="6140" priority="19284">
      <formula>N311="PRESENTÓ CERTIFICADO"</formula>
    </cfRule>
  </conditionalFormatting>
  <conditionalFormatting sqref="P311">
    <cfRule type="expression" dxfId="6139" priority="19269">
      <formula>Q311="NO SUBSANABLE"</formula>
    </cfRule>
    <cfRule type="expression" dxfId="6138" priority="19271">
      <formula>Q311="REQUERIMIENTOS SUBSANADOS"</formula>
    </cfRule>
    <cfRule type="expression" dxfId="6137" priority="19272">
      <formula>Q311="PENDIENTES POR SUBSANAR"</formula>
    </cfRule>
    <cfRule type="expression" dxfId="6136" priority="19277">
      <formula>Q311="SIN OBSERVACIÓN"</formula>
    </cfRule>
    <cfRule type="containsBlanks" dxfId="6135" priority="19278">
      <formula>LEN(TRIM(P311))=0</formula>
    </cfRule>
  </conditionalFormatting>
  <conditionalFormatting sqref="O311">
    <cfRule type="cellIs" dxfId="6134" priority="19270" operator="equal">
      <formula>"PENDIENTE POR DESCRIPCIÓN"</formula>
    </cfRule>
    <cfRule type="cellIs" dxfId="6133" priority="19274" operator="equal">
      <formula>"DESCRIPCIÓN INSUFICIENTE"</formula>
    </cfRule>
    <cfRule type="cellIs" dxfId="6132" priority="19275" operator="equal">
      <formula>"NO ESTÁ ACORDE A ITEM 5.2.1 (T.R.)"</formula>
    </cfRule>
    <cfRule type="cellIs" dxfId="6131" priority="19276" operator="equal">
      <formula>"ACORDE A ITEM 5.2.1 (T.R.)"</formula>
    </cfRule>
  </conditionalFormatting>
  <conditionalFormatting sqref="Q311">
    <cfRule type="containsBlanks" dxfId="6130" priority="19264">
      <formula>LEN(TRIM(Q311))=0</formula>
    </cfRule>
    <cfRule type="cellIs" dxfId="6129" priority="19273" operator="equal">
      <formula>"REQUERIMIENTOS SUBSANADOS"</formula>
    </cfRule>
    <cfRule type="containsText" dxfId="6128" priority="19279" operator="containsText" text="NO SUBSANABLE">
      <formula>NOT(ISERROR(SEARCH("NO SUBSANABLE",Q311)))</formula>
    </cfRule>
    <cfRule type="containsText" dxfId="6127" priority="19280" operator="containsText" text="PENDIENTES POR SUBSANAR">
      <formula>NOT(ISERROR(SEARCH("PENDIENTES POR SUBSANAR",Q311)))</formula>
    </cfRule>
    <cfRule type="containsText" dxfId="6126" priority="19281" operator="containsText" text="SIN OBSERVACIÓN">
      <formula>NOT(ISERROR(SEARCH("SIN OBSERVACIÓN",Q311)))</formula>
    </cfRule>
  </conditionalFormatting>
  <conditionalFormatting sqref="R311">
    <cfRule type="containsBlanks" dxfId="6125" priority="19263">
      <formula>LEN(TRIM(R311))=0</formula>
    </cfRule>
    <cfRule type="cellIs" dxfId="6124" priority="19265" operator="equal">
      <formula>"NO CUMPLEN CON LO SOLICITADO"</formula>
    </cfRule>
    <cfRule type="cellIs" dxfId="6123" priority="19266" operator="equal">
      <formula>"CUMPLEN CON LO SOLICITADO"</formula>
    </cfRule>
    <cfRule type="cellIs" dxfId="6122" priority="19267" operator="equal">
      <formula>"PENDIENTES"</formula>
    </cfRule>
    <cfRule type="cellIs" dxfId="6121" priority="19268" operator="equal">
      <formula>"NINGUNO"</formula>
    </cfRule>
  </conditionalFormatting>
  <conditionalFormatting sqref="H311">
    <cfRule type="notContainsBlanks" dxfId="6120" priority="19262">
      <formula>LEN(TRIM(H311))&gt;0</formula>
    </cfRule>
  </conditionalFormatting>
  <conditionalFormatting sqref="G311">
    <cfRule type="notContainsBlanks" dxfId="6119" priority="19261">
      <formula>LEN(TRIM(G311))&gt;0</formula>
    </cfRule>
  </conditionalFormatting>
  <conditionalFormatting sqref="F311">
    <cfRule type="notContainsBlanks" dxfId="6118" priority="19260">
      <formula>LEN(TRIM(F311))&gt;0</formula>
    </cfRule>
  </conditionalFormatting>
  <conditionalFormatting sqref="E311">
    <cfRule type="notContainsBlanks" dxfId="6117" priority="19259">
      <formula>LEN(TRIM(E311))&gt;0</formula>
    </cfRule>
  </conditionalFormatting>
  <conditionalFormatting sqref="D311">
    <cfRule type="notContainsBlanks" dxfId="6116" priority="19258">
      <formula>LEN(TRIM(D311))&gt;0</formula>
    </cfRule>
  </conditionalFormatting>
  <conditionalFormatting sqref="C311">
    <cfRule type="notContainsBlanks" dxfId="6115" priority="19257">
      <formula>LEN(TRIM(C311))&gt;0</formula>
    </cfRule>
  </conditionalFormatting>
  <conditionalFormatting sqref="I311">
    <cfRule type="notContainsBlanks" dxfId="6114" priority="19256">
      <formula>LEN(TRIM(I311))&gt;0</formula>
    </cfRule>
  </conditionalFormatting>
  <conditionalFormatting sqref="B336">
    <cfRule type="cellIs" dxfId="6113" priority="19146" operator="equal">
      <formula>"NO CUMPLE CON LA EXPERIENCIA REQUERIDA"</formula>
    </cfRule>
    <cfRule type="cellIs" dxfId="6112" priority="19147" operator="equal">
      <formula>"CUMPLE CON LA EXPERIENCIA REQUERIDA"</formula>
    </cfRule>
  </conditionalFormatting>
  <conditionalFormatting sqref="H321">
    <cfRule type="notContainsBlanks" dxfId="6111" priority="19145">
      <formula>LEN(TRIM(H321))&gt;0</formula>
    </cfRule>
  </conditionalFormatting>
  <conditionalFormatting sqref="G321">
    <cfRule type="notContainsBlanks" dxfId="6110" priority="19144">
      <formula>LEN(TRIM(G321))&gt;0</formula>
    </cfRule>
  </conditionalFormatting>
  <conditionalFormatting sqref="F321">
    <cfRule type="notContainsBlanks" dxfId="6109" priority="19143">
      <formula>LEN(TRIM(F321))&gt;0</formula>
    </cfRule>
  </conditionalFormatting>
  <conditionalFormatting sqref="E321">
    <cfRule type="notContainsBlanks" dxfId="6108" priority="19142">
      <formula>LEN(TRIM(E321))&gt;0</formula>
    </cfRule>
  </conditionalFormatting>
  <conditionalFormatting sqref="D321">
    <cfRule type="notContainsBlanks" dxfId="6107" priority="19141">
      <formula>LEN(TRIM(D321))&gt;0</formula>
    </cfRule>
  </conditionalFormatting>
  <conditionalFormatting sqref="C321">
    <cfRule type="notContainsBlanks" dxfId="6106" priority="19140">
      <formula>LEN(TRIM(C321))&gt;0</formula>
    </cfRule>
  </conditionalFormatting>
  <conditionalFormatting sqref="I321">
    <cfRule type="notContainsBlanks" dxfId="6105" priority="19139">
      <formula>LEN(TRIM(I321))&gt;0</formula>
    </cfRule>
  </conditionalFormatting>
  <conditionalFormatting sqref="H327">
    <cfRule type="notContainsBlanks" dxfId="6104" priority="19116">
      <formula>LEN(TRIM(H327))&gt;0</formula>
    </cfRule>
  </conditionalFormatting>
  <conditionalFormatting sqref="G324 G327">
    <cfRule type="notContainsBlanks" dxfId="6103" priority="19115">
      <formula>LEN(TRIM(G324))&gt;0</formula>
    </cfRule>
  </conditionalFormatting>
  <conditionalFormatting sqref="F324 F327">
    <cfRule type="notContainsBlanks" dxfId="6102" priority="19114">
      <formula>LEN(TRIM(F324))&gt;0</formula>
    </cfRule>
  </conditionalFormatting>
  <conditionalFormatting sqref="E324 E327">
    <cfRule type="notContainsBlanks" dxfId="6101" priority="19113">
      <formula>LEN(TRIM(E324))&gt;0</formula>
    </cfRule>
  </conditionalFormatting>
  <conditionalFormatting sqref="D324 D327">
    <cfRule type="notContainsBlanks" dxfId="6100" priority="19112">
      <formula>LEN(TRIM(D324))&gt;0</formula>
    </cfRule>
  </conditionalFormatting>
  <conditionalFormatting sqref="C324 C327">
    <cfRule type="notContainsBlanks" dxfId="6099" priority="19111">
      <formula>LEN(TRIM(C324))&gt;0</formula>
    </cfRule>
  </conditionalFormatting>
  <conditionalFormatting sqref="I324 I327">
    <cfRule type="notContainsBlanks" dxfId="6098" priority="19110">
      <formula>LEN(TRIM(I324))&gt;0</formula>
    </cfRule>
  </conditionalFormatting>
  <conditionalFormatting sqref="P330">
    <cfRule type="expression" dxfId="6097" priority="19094">
      <formula>Q330="NO SUBSANABLE"</formula>
    </cfRule>
    <cfRule type="expression" dxfId="6096" priority="19096">
      <formula>Q330="REQUERIMIENTOS SUBSANADOS"</formula>
    </cfRule>
    <cfRule type="expression" dxfId="6095" priority="19097">
      <formula>Q330="PENDIENTES POR SUBSANAR"</formula>
    </cfRule>
    <cfRule type="expression" dxfId="6094" priority="19102">
      <formula>Q330="SIN OBSERVACIÓN"</formula>
    </cfRule>
    <cfRule type="containsBlanks" dxfId="6093" priority="19103">
      <formula>LEN(TRIM(P330))=0</formula>
    </cfRule>
  </conditionalFormatting>
  <conditionalFormatting sqref="Q330">
    <cfRule type="containsBlanks" dxfId="6092" priority="19089">
      <formula>LEN(TRIM(Q330))=0</formula>
    </cfRule>
    <cfRule type="cellIs" dxfId="6091" priority="19098" operator="equal">
      <formula>"REQUERIMIENTOS SUBSANADOS"</formula>
    </cfRule>
    <cfRule type="containsText" dxfId="6090" priority="19104" operator="containsText" text="NO SUBSANABLE">
      <formula>NOT(ISERROR(SEARCH("NO SUBSANABLE",Q330)))</formula>
    </cfRule>
    <cfRule type="containsText" dxfId="6089" priority="19105" operator="containsText" text="PENDIENTES POR SUBSANAR">
      <formula>NOT(ISERROR(SEARCH("PENDIENTES POR SUBSANAR",Q330)))</formula>
    </cfRule>
    <cfRule type="containsText" dxfId="6088" priority="19106" operator="containsText" text="SIN OBSERVACIÓN">
      <formula>NOT(ISERROR(SEARCH("SIN OBSERVACIÓN",Q330)))</formula>
    </cfRule>
  </conditionalFormatting>
  <conditionalFormatting sqref="R330">
    <cfRule type="containsBlanks" dxfId="6087" priority="19088">
      <formula>LEN(TRIM(R330))=0</formula>
    </cfRule>
    <cfRule type="cellIs" dxfId="6086" priority="19090" operator="equal">
      <formula>"NO CUMPLEN CON LO SOLICITADO"</formula>
    </cfRule>
    <cfRule type="cellIs" dxfId="6085" priority="19091" operator="equal">
      <formula>"CUMPLEN CON LO SOLICITADO"</formula>
    </cfRule>
    <cfRule type="cellIs" dxfId="6084" priority="19092" operator="equal">
      <formula>"PENDIENTES"</formula>
    </cfRule>
    <cfRule type="cellIs" dxfId="6083" priority="19093" operator="equal">
      <formula>"NINGUNO"</formula>
    </cfRule>
  </conditionalFormatting>
  <conditionalFormatting sqref="H330">
    <cfRule type="notContainsBlanks" dxfId="6082" priority="19087">
      <formula>LEN(TRIM(H330))&gt;0</formula>
    </cfRule>
  </conditionalFormatting>
  <conditionalFormatting sqref="G330">
    <cfRule type="notContainsBlanks" dxfId="6081" priority="19086">
      <formula>LEN(TRIM(G330))&gt;0</formula>
    </cfRule>
  </conditionalFormatting>
  <conditionalFormatting sqref="F330">
    <cfRule type="notContainsBlanks" dxfId="6080" priority="19085">
      <formula>LEN(TRIM(F330))&gt;0</formula>
    </cfRule>
  </conditionalFormatting>
  <conditionalFormatting sqref="E330">
    <cfRule type="notContainsBlanks" dxfId="6079" priority="19084">
      <formula>LEN(TRIM(E330))&gt;0</formula>
    </cfRule>
  </conditionalFormatting>
  <conditionalFormatting sqref="D330">
    <cfRule type="notContainsBlanks" dxfId="6078" priority="19083">
      <formula>LEN(TRIM(D330))&gt;0</formula>
    </cfRule>
  </conditionalFormatting>
  <conditionalFormatting sqref="C330">
    <cfRule type="notContainsBlanks" dxfId="6077" priority="19082">
      <formula>LEN(TRIM(C330))&gt;0</formula>
    </cfRule>
  </conditionalFormatting>
  <conditionalFormatting sqref="I330">
    <cfRule type="notContainsBlanks" dxfId="6076" priority="19081">
      <formula>LEN(TRIM(I330))&gt;0</formula>
    </cfRule>
  </conditionalFormatting>
  <conditionalFormatting sqref="T321">
    <cfRule type="cellIs" dxfId="6075" priority="19079" operator="equal">
      <formula>"NO"</formula>
    </cfRule>
    <cfRule type="cellIs" dxfId="6074" priority="19080" operator="equal">
      <formula>"SI"</formula>
    </cfRule>
  </conditionalFormatting>
  <conditionalFormatting sqref="P333">
    <cfRule type="expression" dxfId="6073" priority="19061">
      <formula>Q333="NO SUBSANABLE"</formula>
    </cfRule>
    <cfRule type="expression" dxfId="6072" priority="19063">
      <formula>Q333="REQUERIMIENTOS SUBSANADOS"</formula>
    </cfRule>
    <cfRule type="expression" dxfId="6071" priority="19064">
      <formula>Q333="PENDIENTES POR SUBSANAR"</formula>
    </cfRule>
    <cfRule type="expression" dxfId="6070" priority="19069">
      <formula>Q333="SIN OBSERVACIÓN"</formula>
    </cfRule>
    <cfRule type="containsBlanks" dxfId="6069" priority="19070">
      <formula>LEN(TRIM(P333))=0</formula>
    </cfRule>
  </conditionalFormatting>
  <conditionalFormatting sqref="H333">
    <cfRule type="notContainsBlanks" dxfId="6068" priority="19054">
      <formula>LEN(TRIM(H333))&gt;0</formula>
    </cfRule>
  </conditionalFormatting>
  <conditionalFormatting sqref="G333">
    <cfRule type="notContainsBlanks" dxfId="6067" priority="19053">
      <formula>LEN(TRIM(G333))&gt;0</formula>
    </cfRule>
  </conditionalFormatting>
  <conditionalFormatting sqref="F333">
    <cfRule type="notContainsBlanks" dxfId="6066" priority="19052">
      <formula>LEN(TRIM(F333))&gt;0</formula>
    </cfRule>
  </conditionalFormatting>
  <conditionalFormatting sqref="E333">
    <cfRule type="notContainsBlanks" dxfId="6065" priority="19051">
      <formula>LEN(TRIM(E333))&gt;0</formula>
    </cfRule>
  </conditionalFormatting>
  <conditionalFormatting sqref="D333">
    <cfRule type="notContainsBlanks" dxfId="6064" priority="19050">
      <formula>LEN(TRIM(D333))&gt;0</formula>
    </cfRule>
  </conditionalFormatting>
  <conditionalFormatting sqref="C333">
    <cfRule type="notContainsBlanks" dxfId="6063" priority="19049">
      <formula>LEN(TRIM(C333))&gt;0</formula>
    </cfRule>
  </conditionalFormatting>
  <conditionalFormatting sqref="I333">
    <cfRule type="notContainsBlanks" dxfId="6062" priority="19048">
      <formula>LEN(TRIM(I333))&gt;0</formula>
    </cfRule>
  </conditionalFormatting>
  <conditionalFormatting sqref="Z12:Z38">
    <cfRule type="cellIs" dxfId="6061" priority="18972" operator="equal">
      <formula>"NH"</formula>
    </cfRule>
    <cfRule type="cellIs" dxfId="6060" priority="18973" operator="equal">
      <formula>"H"</formula>
    </cfRule>
  </conditionalFormatting>
  <conditionalFormatting sqref="N35">
    <cfRule type="expression" dxfId="6059" priority="18962">
      <formula>N35=" "</formula>
    </cfRule>
    <cfRule type="expression" dxfId="6058" priority="18963">
      <formula>N35="NO PRESENTÓ CERTIFICADO"</formula>
    </cfRule>
    <cfRule type="expression" dxfId="6057" priority="18964">
      <formula>N35="PRESENTÓ CERTIFICADO"</formula>
    </cfRule>
  </conditionalFormatting>
  <conditionalFormatting sqref="P35">
    <cfRule type="expression" dxfId="6056" priority="18943">
      <formula>Q35="NO SUBSANABLE"</formula>
    </cfRule>
    <cfRule type="expression" dxfId="6055" priority="18945">
      <formula>Q35="REQUERIMIENTOS SUBSANADOS"</formula>
    </cfRule>
    <cfRule type="expression" dxfId="6054" priority="18946">
      <formula>Q35="PENDIENTES POR SUBSANAR"</formula>
    </cfRule>
    <cfRule type="expression" dxfId="6053" priority="18951">
      <formula>Q35="SIN OBSERVACIÓN"</formula>
    </cfRule>
    <cfRule type="containsBlanks" dxfId="6052" priority="18952">
      <formula>LEN(TRIM(P35))=0</formula>
    </cfRule>
  </conditionalFormatting>
  <conditionalFormatting sqref="O35">
    <cfRule type="cellIs" dxfId="6051" priority="18944" operator="equal">
      <formula>"PENDIENTE POR DESCRIPCIÓN"</formula>
    </cfRule>
    <cfRule type="cellIs" dxfId="6050" priority="18948" operator="equal">
      <formula>"DESCRIPCIÓN INSUFICIENTE"</formula>
    </cfRule>
    <cfRule type="cellIs" dxfId="6049" priority="18949" operator="equal">
      <formula>"NO ESTÁ ACORDE A ITEM 5.2.1 (T.R.)"</formula>
    </cfRule>
    <cfRule type="cellIs" dxfId="6048" priority="18950" operator="equal">
      <formula>"ACORDE A ITEM 5.2.1 (T.R.)"</formula>
    </cfRule>
  </conditionalFormatting>
  <conditionalFormatting sqref="Q35">
    <cfRule type="containsBlanks" dxfId="6047" priority="18938">
      <formula>LEN(TRIM(Q35))=0</formula>
    </cfRule>
    <cfRule type="cellIs" dxfId="6046" priority="18947" operator="equal">
      <formula>"REQUERIMIENTOS SUBSANADOS"</formula>
    </cfRule>
    <cfRule type="containsText" dxfId="6045" priority="18953" operator="containsText" text="NO SUBSANABLE">
      <formula>NOT(ISERROR(SEARCH("NO SUBSANABLE",Q35)))</formula>
    </cfRule>
    <cfRule type="containsText" dxfId="6044" priority="18954" operator="containsText" text="PENDIENTES POR SUBSANAR">
      <formula>NOT(ISERROR(SEARCH("PENDIENTES POR SUBSANAR",Q35)))</formula>
    </cfRule>
    <cfRule type="containsText" dxfId="6043" priority="18955" operator="containsText" text="SIN OBSERVACIÓN">
      <formula>NOT(ISERROR(SEARCH("SIN OBSERVACIÓN",Q35)))</formula>
    </cfRule>
  </conditionalFormatting>
  <conditionalFormatting sqref="R35">
    <cfRule type="containsBlanks" dxfId="6042" priority="18937">
      <formula>LEN(TRIM(R35))=0</formula>
    </cfRule>
    <cfRule type="cellIs" dxfId="6041" priority="18939" operator="equal">
      <formula>"NO CUMPLEN CON LO SOLICITADO"</formula>
    </cfRule>
    <cfRule type="cellIs" dxfId="6040" priority="18940" operator="equal">
      <formula>"CUMPLEN CON LO SOLICITADO"</formula>
    </cfRule>
    <cfRule type="cellIs" dxfId="6039" priority="18941" operator="equal">
      <formula>"PENDIENTES"</formula>
    </cfRule>
    <cfRule type="cellIs" dxfId="6038" priority="18942" operator="equal">
      <formula>"NINGUNO"</formula>
    </cfRule>
  </conditionalFormatting>
  <conditionalFormatting sqref="H35">
    <cfRule type="notContainsBlanks" dxfId="6037" priority="18936">
      <formula>LEN(TRIM(H35))&gt;0</formula>
    </cfRule>
  </conditionalFormatting>
  <conditionalFormatting sqref="G35">
    <cfRule type="notContainsBlanks" dxfId="6036" priority="18935">
      <formula>LEN(TRIM(G35))&gt;0</formula>
    </cfRule>
  </conditionalFormatting>
  <conditionalFormatting sqref="F35 F38 F41">
    <cfRule type="notContainsBlanks" dxfId="6035" priority="18934">
      <formula>LEN(TRIM(F35))&gt;0</formula>
    </cfRule>
  </conditionalFormatting>
  <conditionalFormatting sqref="E35">
    <cfRule type="notContainsBlanks" dxfId="6034" priority="18933">
      <formula>LEN(TRIM(E35))&gt;0</formula>
    </cfRule>
  </conditionalFormatting>
  <conditionalFormatting sqref="D35">
    <cfRule type="notContainsBlanks" dxfId="6033" priority="18932">
      <formula>LEN(TRIM(D35))&gt;0</formula>
    </cfRule>
  </conditionalFormatting>
  <conditionalFormatting sqref="C35">
    <cfRule type="notContainsBlanks" dxfId="6032" priority="18931">
      <formula>LEN(TRIM(C35))&gt;0</formula>
    </cfRule>
  </conditionalFormatting>
  <conditionalFormatting sqref="I35">
    <cfRule type="notContainsBlanks" dxfId="6031" priority="18930">
      <formula>LEN(TRIM(I35))&gt;0</formula>
    </cfRule>
  </conditionalFormatting>
  <conditionalFormatting sqref="G38 G41">
    <cfRule type="notContainsBlanks" dxfId="6030" priority="18906">
      <formula>LEN(TRIM(G38))&gt;0</formula>
    </cfRule>
  </conditionalFormatting>
  <conditionalFormatting sqref="E38 E41">
    <cfRule type="notContainsBlanks" dxfId="6029" priority="18904">
      <formula>LEN(TRIM(E38))&gt;0</formula>
    </cfRule>
  </conditionalFormatting>
  <conditionalFormatting sqref="D38 D41">
    <cfRule type="notContainsBlanks" dxfId="6028" priority="18903">
      <formula>LEN(TRIM(D38))&gt;0</formula>
    </cfRule>
  </conditionalFormatting>
  <conditionalFormatting sqref="C38 C41">
    <cfRule type="notContainsBlanks" dxfId="6027" priority="18902">
      <formula>LEN(TRIM(C38))&gt;0</formula>
    </cfRule>
  </conditionalFormatting>
  <conditionalFormatting sqref="N44">
    <cfRule type="expression" dxfId="6026" priority="18898">
      <formula>N44=" "</formula>
    </cfRule>
    <cfRule type="expression" dxfId="6025" priority="18899">
      <formula>N44="NO PRESENTÓ CERTIFICADO"</formula>
    </cfRule>
    <cfRule type="expression" dxfId="6024" priority="18900">
      <formula>N44="PRESENTÓ CERTIFICADO"</formula>
    </cfRule>
  </conditionalFormatting>
  <conditionalFormatting sqref="P44">
    <cfRule type="expression" dxfId="6023" priority="18885">
      <formula>Q44="NO SUBSANABLE"</formula>
    </cfRule>
    <cfRule type="expression" dxfId="6022" priority="18887">
      <formula>Q44="REQUERIMIENTOS SUBSANADOS"</formula>
    </cfRule>
    <cfRule type="expression" dxfId="6021" priority="18888">
      <formula>Q44="PENDIENTES POR SUBSANAR"</formula>
    </cfRule>
    <cfRule type="expression" dxfId="6020" priority="18893">
      <formula>Q44="SIN OBSERVACIÓN"</formula>
    </cfRule>
    <cfRule type="containsBlanks" dxfId="6019" priority="18894">
      <formula>LEN(TRIM(P44))=0</formula>
    </cfRule>
  </conditionalFormatting>
  <conditionalFormatting sqref="O44">
    <cfRule type="cellIs" dxfId="6018" priority="18886" operator="equal">
      <formula>"PENDIENTE POR DESCRIPCIÓN"</formula>
    </cfRule>
    <cfRule type="cellIs" dxfId="6017" priority="18890" operator="equal">
      <formula>"DESCRIPCIÓN INSUFICIENTE"</formula>
    </cfRule>
    <cfRule type="cellIs" dxfId="6016" priority="18891" operator="equal">
      <formula>"NO ESTÁ ACORDE A ITEM 5.2.1 (T.R.)"</formula>
    </cfRule>
    <cfRule type="cellIs" dxfId="6015" priority="18892" operator="equal">
      <formula>"ACORDE A ITEM 5.2.1 (T.R.)"</formula>
    </cfRule>
  </conditionalFormatting>
  <conditionalFormatting sqref="Q44">
    <cfRule type="containsBlanks" dxfId="6014" priority="18880">
      <formula>LEN(TRIM(Q44))=0</formula>
    </cfRule>
    <cfRule type="cellIs" dxfId="6013" priority="18889" operator="equal">
      <formula>"REQUERIMIENTOS SUBSANADOS"</formula>
    </cfRule>
    <cfRule type="containsText" dxfId="6012" priority="18895" operator="containsText" text="NO SUBSANABLE">
      <formula>NOT(ISERROR(SEARCH("NO SUBSANABLE",Q44)))</formula>
    </cfRule>
    <cfRule type="containsText" dxfId="6011" priority="18896" operator="containsText" text="PENDIENTES POR SUBSANAR">
      <formula>NOT(ISERROR(SEARCH("PENDIENTES POR SUBSANAR",Q44)))</formula>
    </cfRule>
    <cfRule type="containsText" dxfId="6010" priority="18897" operator="containsText" text="SIN OBSERVACIÓN">
      <formula>NOT(ISERROR(SEARCH("SIN OBSERVACIÓN",Q44)))</formula>
    </cfRule>
  </conditionalFormatting>
  <conditionalFormatting sqref="R44">
    <cfRule type="containsBlanks" dxfId="6009" priority="18879">
      <formula>LEN(TRIM(R44))=0</formula>
    </cfRule>
    <cfRule type="cellIs" dxfId="6008" priority="18881" operator="equal">
      <formula>"NO CUMPLEN CON LO SOLICITADO"</formula>
    </cfRule>
    <cfRule type="cellIs" dxfId="6007" priority="18882" operator="equal">
      <formula>"CUMPLEN CON LO SOLICITADO"</formula>
    </cfRule>
    <cfRule type="cellIs" dxfId="6006" priority="18883" operator="equal">
      <formula>"PENDIENTES"</formula>
    </cfRule>
    <cfRule type="cellIs" dxfId="6005" priority="18884" operator="equal">
      <formula>"NINGUNO"</formula>
    </cfRule>
  </conditionalFormatting>
  <conditionalFormatting sqref="H44">
    <cfRule type="notContainsBlanks" dxfId="6004" priority="18878">
      <formula>LEN(TRIM(H44))&gt;0</formula>
    </cfRule>
  </conditionalFormatting>
  <conditionalFormatting sqref="G44">
    <cfRule type="notContainsBlanks" dxfId="6003" priority="18877">
      <formula>LEN(TRIM(G44))&gt;0</formula>
    </cfRule>
  </conditionalFormatting>
  <conditionalFormatting sqref="F44">
    <cfRule type="notContainsBlanks" dxfId="6002" priority="18876">
      <formula>LEN(TRIM(F44))&gt;0</formula>
    </cfRule>
  </conditionalFormatting>
  <conditionalFormatting sqref="E44">
    <cfRule type="notContainsBlanks" dxfId="6001" priority="18875">
      <formula>LEN(TRIM(E44))&gt;0</formula>
    </cfRule>
  </conditionalFormatting>
  <conditionalFormatting sqref="D44">
    <cfRule type="notContainsBlanks" dxfId="6000" priority="18874">
      <formula>LEN(TRIM(D44))&gt;0</formula>
    </cfRule>
  </conditionalFormatting>
  <conditionalFormatting sqref="C44">
    <cfRule type="notContainsBlanks" dxfId="5999" priority="18873">
      <formula>LEN(TRIM(C44))&gt;0</formula>
    </cfRule>
  </conditionalFormatting>
  <conditionalFormatting sqref="I44">
    <cfRule type="notContainsBlanks" dxfId="5998" priority="18872">
      <formula>LEN(TRIM(I44))&gt;0</formula>
    </cfRule>
  </conditionalFormatting>
  <conditionalFormatting sqref="T35">
    <cfRule type="cellIs" dxfId="5997" priority="18870" operator="equal">
      <formula>"NO"</formula>
    </cfRule>
    <cfRule type="cellIs" dxfId="5996" priority="18871" operator="equal">
      <formula>"SI"</formula>
    </cfRule>
  </conditionalFormatting>
  <conditionalFormatting sqref="N47">
    <cfRule type="expression" dxfId="5995" priority="18865">
      <formula>N47=" "</formula>
    </cfRule>
    <cfRule type="expression" dxfId="5994" priority="18866">
      <formula>N47="NO PRESENTÓ CERTIFICADO"</formula>
    </cfRule>
    <cfRule type="expression" dxfId="5993" priority="18867">
      <formula>N47="PRESENTÓ CERTIFICADO"</formula>
    </cfRule>
  </conditionalFormatting>
  <conditionalFormatting sqref="P47">
    <cfRule type="expression" dxfId="5992" priority="18852">
      <formula>Q47="NO SUBSANABLE"</formula>
    </cfRule>
    <cfRule type="expression" dxfId="5991" priority="18854">
      <formula>Q47="REQUERIMIENTOS SUBSANADOS"</formula>
    </cfRule>
    <cfRule type="expression" dxfId="5990" priority="18855">
      <formula>Q47="PENDIENTES POR SUBSANAR"</formula>
    </cfRule>
    <cfRule type="expression" dxfId="5989" priority="18860">
      <formula>Q47="SIN OBSERVACIÓN"</formula>
    </cfRule>
    <cfRule type="containsBlanks" dxfId="5988" priority="18861">
      <formula>LEN(TRIM(P47))=0</formula>
    </cfRule>
  </conditionalFormatting>
  <conditionalFormatting sqref="O47">
    <cfRule type="cellIs" dxfId="5987" priority="18853" operator="equal">
      <formula>"PENDIENTE POR DESCRIPCIÓN"</formula>
    </cfRule>
    <cfRule type="cellIs" dxfId="5986" priority="18857" operator="equal">
      <formula>"DESCRIPCIÓN INSUFICIENTE"</formula>
    </cfRule>
    <cfRule type="cellIs" dxfId="5985" priority="18858" operator="equal">
      <formula>"NO ESTÁ ACORDE A ITEM 5.2.1 (T.R.)"</formula>
    </cfRule>
    <cfRule type="cellIs" dxfId="5984" priority="18859" operator="equal">
      <formula>"ACORDE A ITEM 5.2.1 (T.R.)"</formula>
    </cfRule>
  </conditionalFormatting>
  <conditionalFormatting sqref="Q47">
    <cfRule type="containsBlanks" dxfId="5983" priority="18847">
      <formula>LEN(TRIM(Q47))=0</formula>
    </cfRule>
    <cfRule type="cellIs" dxfId="5982" priority="18856" operator="equal">
      <formula>"REQUERIMIENTOS SUBSANADOS"</formula>
    </cfRule>
    <cfRule type="containsText" dxfId="5981" priority="18862" operator="containsText" text="NO SUBSANABLE">
      <formula>NOT(ISERROR(SEARCH("NO SUBSANABLE",Q47)))</formula>
    </cfRule>
    <cfRule type="containsText" dxfId="5980" priority="18863" operator="containsText" text="PENDIENTES POR SUBSANAR">
      <formula>NOT(ISERROR(SEARCH("PENDIENTES POR SUBSANAR",Q47)))</formula>
    </cfRule>
    <cfRule type="containsText" dxfId="5979" priority="18864" operator="containsText" text="SIN OBSERVACIÓN">
      <formula>NOT(ISERROR(SEARCH("SIN OBSERVACIÓN",Q47)))</formula>
    </cfRule>
  </conditionalFormatting>
  <conditionalFormatting sqref="R47">
    <cfRule type="containsBlanks" dxfId="5978" priority="18846">
      <formula>LEN(TRIM(R47))=0</formula>
    </cfRule>
    <cfRule type="cellIs" dxfId="5977" priority="18848" operator="equal">
      <formula>"NO CUMPLEN CON LO SOLICITADO"</formula>
    </cfRule>
    <cfRule type="cellIs" dxfId="5976" priority="18849" operator="equal">
      <formula>"CUMPLEN CON LO SOLICITADO"</formula>
    </cfRule>
    <cfRule type="cellIs" dxfId="5975" priority="18850" operator="equal">
      <formula>"PENDIENTES"</formula>
    </cfRule>
    <cfRule type="cellIs" dxfId="5974" priority="18851" operator="equal">
      <formula>"NINGUNO"</formula>
    </cfRule>
  </conditionalFormatting>
  <conditionalFormatting sqref="H47">
    <cfRule type="notContainsBlanks" dxfId="5973" priority="18845">
      <formula>LEN(TRIM(H47))&gt;0</formula>
    </cfRule>
  </conditionalFormatting>
  <conditionalFormatting sqref="G47">
    <cfRule type="notContainsBlanks" dxfId="5972" priority="18844">
      <formula>LEN(TRIM(G47))&gt;0</formula>
    </cfRule>
  </conditionalFormatting>
  <conditionalFormatting sqref="F47">
    <cfRule type="notContainsBlanks" dxfId="5971" priority="18843">
      <formula>LEN(TRIM(F47))&gt;0</formula>
    </cfRule>
  </conditionalFormatting>
  <conditionalFormatting sqref="E47">
    <cfRule type="notContainsBlanks" dxfId="5970" priority="18842">
      <formula>LEN(TRIM(E47))&gt;0</formula>
    </cfRule>
  </conditionalFormatting>
  <conditionalFormatting sqref="D47">
    <cfRule type="notContainsBlanks" dxfId="5969" priority="18841">
      <formula>LEN(TRIM(D47))&gt;0</formula>
    </cfRule>
  </conditionalFormatting>
  <conditionalFormatting sqref="C47">
    <cfRule type="notContainsBlanks" dxfId="5968" priority="18840">
      <formula>LEN(TRIM(C47))&gt;0</formula>
    </cfRule>
  </conditionalFormatting>
  <conditionalFormatting sqref="I47">
    <cfRule type="notContainsBlanks" dxfId="5967" priority="18839">
      <formula>LEN(TRIM(I47))&gt;0</formula>
    </cfRule>
  </conditionalFormatting>
  <conditionalFormatting sqref="N57">
    <cfRule type="expression" dxfId="5966" priority="18758">
      <formula>N57=" "</formula>
    </cfRule>
    <cfRule type="expression" dxfId="5965" priority="18759">
      <formula>N57="NO PRESENTÓ CERTIFICADO"</formula>
    </cfRule>
    <cfRule type="expression" dxfId="5964" priority="18760">
      <formula>N57="PRESENTÓ CERTIFICADO"</formula>
    </cfRule>
  </conditionalFormatting>
  <conditionalFormatting sqref="P57">
    <cfRule type="expression" dxfId="5963" priority="18739">
      <formula>Q57="NO SUBSANABLE"</formula>
    </cfRule>
    <cfRule type="expression" dxfId="5962" priority="18741">
      <formula>Q57="REQUERIMIENTOS SUBSANADOS"</formula>
    </cfRule>
    <cfRule type="expression" dxfId="5961" priority="18742">
      <formula>Q57="PENDIENTES POR SUBSANAR"</formula>
    </cfRule>
    <cfRule type="expression" dxfId="5960" priority="18747">
      <formula>Q57="SIN OBSERVACIÓN"</formula>
    </cfRule>
    <cfRule type="containsBlanks" dxfId="5959" priority="18748">
      <formula>LEN(TRIM(P57))=0</formula>
    </cfRule>
  </conditionalFormatting>
  <conditionalFormatting sqref="O57">
    <cfRule type="cellIs" dxfId="5958" priority="18740" operator="equal">
      <formula>"PENDIENTE POR DESCRIPCIÓN"</formula>
    </cfRule>
    <cfRule type="cellIs" dxfId="5957" priority="18744" operator="equal">
      <formula>"DESCRIPCIÓN INSUFICIENTE"</formula>
    </cfRule>
    <cfRule type="cellIs" dxfId="5956" priority="18745" operator="equal">
      <formula>"NO ESTÁ ACORDE A ITEM 5.2.1 (T.R.)"</formula>
    </cfRule>
    <cfRule type="cellIs" dxfId="5955" priority="18746" operator="equal">
      <formula>"ACORDE A ITEM 5.2.1 (T.R.)"</formula>
    </cfRule>
  </conditionalFormatting>
  <conditionalFormatting sqref="H57">
    <cfRule type="notContainsBlanks" dxfId="5954" priority="18732">
      <formula>LEN(TRIM(H57))&gt;0</formula>
    </cfRule>
  </conditionalFormatting>
  <conditionalFormatting sqref="G57">
    <cfRule type="notContainsBlanks" dxfId="5953" priority="18731">
      <formula>LEN(TRIM(G57))&gt;0</formula>
    </cfRule>
  </conditionalFormatting>
  <conditionalFormatting sqref="F57 F60 F63">
    <cfRule type="notContainsBlanks" dxfId="5952" priority="18730">
      <formula>LEN(TRIM(F57))&gt;0</formula>
    </cfRule>
  </conditionalFormatting>
  <conditionalFormatting sqref="E57">
    <cfRule type="notContainsBlanks" dxfId="5951" priority="18729">
      <formula>LEN(TRIM(E57))&gt;0</formula>
    </cfRule>
  </conditionalFormatting>
  <conditionalFormatting sqref="D57">
    <cfRule type="notContainsBlanks" dxfId="5950" priority="18728">
      <formula>LEN(TRIM(D57))&gt;0</formula>
    </cfRule>
  </conditionalFormatting>
  <conditionalFormatting sqref="C57">
    <cfRule type="notContainsBlanks" dxfId="5949" priority="18727">
      <formula>LEN(TRIM(C57))&gt;0</formula>
    </cfRule>
  </conditionalFormatting>
  <conditionalFormatting sqref="I57">
    <cfRule type="notContainsBlanks" dxfId="5948" priority="18726">
      <formula>LEN(TRIM(I57))&gt;0</formula>
    </cfRule>
  </conditionalFormatting>
  <conditionalFormatting sqref="P60 P63">
    <cfRule type="expression" dxfId="5947" priority="18710">
      <formula>Q60="NO SUBSANABLE"</formula>
    </cfRule>
    <cfRule type="expression" dxfId="5946" priority="18712">
      <formula>Q60="REQUERIMIENTOS SUBSANADOS"</formula>
    </cfRule>
    <cfRule type="expression" dxfId="5945" priority="18713">
      <formula>Q60="PENDIENTES POR SUBSANAR"</formula>
    </cfRule>
    <cfRule type="expression" dxfId="5944" priority="18718">
      <formula>Q60="SIN OBSERVACIÓN"</formula>
    </cfRule>
    <cfRule type="containsBlanks" dxfId="5943" priority="18719">
      <formula>LEN(TRIM(P60))=0</formula>
    </cfRule>
  </conditionalFormatting>
  <conditionalFormatting sqref="H63">
    <cfRule type="notContainsBlanks" dxfId="5942" priority="18703">
      <formula>LEN(TRIM(H63))&gt;0</formula>
    </cfRule>
  </conditionalFormatting>
  <conditionalFormatting sqref="G60 G63">
    <cfRule type="notContainsBlanks" dxfId="5941" priority="18702">
      <formula>LEN(TRIM(G60))&gt;0</formula>
    </cfRule>
  </conditionalFormatting>
  <conditionalFormatting sqref="E60 E63">
    <cfRule type="notContainsBlanks" dxfId="5940" priority="18700">
      <formula>LEN(TRIM(E60))&gt;0</formula>
    </cfRule>
  </conditionalFormatting>
  <conditionalFormatting sqref="D60 D63">
    <cfRule type="notContainsBlanks" dxfId="5939" priority="18699">
      <formula>LEN(TRIM(D60))&gt;0</formula>
    </cfRule>
  </conditionalFormatting>
  <conditionalFormatting sqref="C60 C63">
    <cfRule type="notContainsBlanks" dxfId="5938" priority="18698">
      <formula>LEN(TRIM(C60))&gt;0</formula>
    </cfRule>
  </conditionalFormatting>
  <conditionalFormatting sqref="I63">
    <cfRule type="notContainsBlanks" dxfId="5937" priority="18697">
      <formula>LEN(TRIM(I63))&gt;0</formula>
    </cfRule>
  </conditionalFormatting>
  <conditionalFormatting sqref="G66">
    <cfRule type="notContainsBlanks" dxfId="5936" priority="18673">
      <formula>LEN(TRIM(G66))&gt;0</formula>
    </cfRule>
  </conditionalFormatting>
  <conditionalFormatting sqref="F66">
    <cfRule type="notContainsBlanks" dxfId="5935" priority="18672">
      <formula>LEN(TRIM(F66))&gt;0</formula>
    </cfRule>
  </conditionalFormatting>
  <conditionalFormatting sqref="E66">
    <cfRule type="notContainsBlanks" dxfId="5934" priority="18671">
      <formula>LEN(TRIM(E66))&gt;0</formula>
    </cfRule>
  </conditionalFormatting>
  <conditionalFormatting sqref="D66">
    <cfRule type="notContainsBlanks" dxfId="5933" priority="18670">
      <formula>LEN(TRIM(D66))&gt;0</formula>
    </cfRule>
  </conditionalFormatting>
  <conditionalFormatting sqref="C66">
    <cfRule type="notContainsBlanks" dxfId="5932" priority="18669">
      <formula>LEN(TRIM(C66))&gt;0</formula>
    </cfRule>
  </conditionalFormatting>
  <conditionalFormatting sqref="I66">
    <cfRule type="notContainsBlanks" dxfId="5931" priority="18668">
      <formula>LEN(TRIM(I66))&gt;0</formula>
    </cfRule>
  </conditionalFormatting>
  <conditionalFormatting sqref="T57">
    <cfRule type="cellIs" dxfId="5930" priority="18666" operator="equal">
      <formula>"NO"</formula>
    </cfRule>
    <cfRule type="cellIs" dxfId="5929" priority="18667" operator="equal">
      <formula>"SI"</formula>
    </cfRule>
  </conditionalFormatting>
  <conditionalFormatting sqref="N69">
    <cfRule type="expression" dxfId="5928" priority="18661">
      <formula>N69=" "</formula>
    </cfRule>
    <cfRule type="expression" dxfId="5927" priority="18662">
      <formula>N69="NO PRESENTÓ CERTIFICADO"</formula>
    </cfRule>
    <cfRule type="expression" dxfId="5926" priority="18663">
      <formula>N69="PRESENTÓ CERTIFICADO"</formula>
    </cfRule>
  </conditionalFormatting>
  <conditionalFormatting sqref="P69">
    <cfRule type="expression" dxfId="5925" priority="18648">
      <formula>Q69="NO SUBSANABLE"</formula>
    </cfRule>
    <cfRule type="expression" dxfId="5924" priority="18650">
      <formula>Q69="REQUERIMIENTOS SUBSANADOS"</formula>
    </cfRule>
    <cfRule type="expression" dxfId="5923" priority="18651">
      <formula>Q69="PENDIENTES POR SUBSANAR"</formula>
    </cfRule>
    <cfRule type="expression" dxfId="5922" priority="18656">
      <formula>Q69="SIN OBSERVACIÓN"</formula>
    </cfRule>
    <cfRule type="containsBlanks" dxfId="5921" priority="18657">
      <formula>LEN(TRIM(P69))=0</formula>
    </cfRule>
  </conditionalFormatting>
  <conditionalFormatting sqref="O69">
    <cfRule type="cellIs" dxfId="5920" priority="18649" operator="equal">
      <formula>"PENDIENTE POR DESCRIPCIÓN"</formula>
    </cfRule>
    <cfRule type="cellIs" dxfId="5919" priority="18653" operator="equal">
      <formula>"DESCRIPCIÓN INSUFICIENTE"</formula>
    </cfRule>
    <cfRule type="cellIs" dxfId="5918" priority="18654" operator="equal">
      <formula>"NO ESTÁ ACORDE A ITEM 5.2.1 (T.R.)"</formula>
    </cfRule>
    <cfRule type="cellIs" dxfId="5917" priority="18655" operator="equal">
      <formula>"ACORDE A ITEM 5.2.1 (T.R.)"</formula>
    </cfRule>
  </conditionalFormatting>
  <conditionalFormatting sqref="Q69">
    <cfRule type="containsBlanks" dxfId="5916" priority="18643">
      <formula>LEN(TRIM(Q69))=0</formula>
    </cfRule>
    <cfRule type="cellIs" dxfId="5915" priority="18652" operator="equal">
      <formula>"REQUERIMIENTOS SUBSANADOS"</formula>
    </cfRule>
    <cfRule type="containsText" dxfId="5914" priority="18658" operator="containsText" text="NO SUBSANABLE">
      <formula>NOT(ISERROR(SEARCH("NO SUBSANABLE",Q69)))</formula>
    </cfRule>
    <cfRule type="containsText" dxfId="5913" priority="18659" operator="containsText" text="PENDIENTES POR SUBSANAR">
      <formula>NOT(ISERROR(SEARCH("PENDIENTES POR SUBSANAR",Q69)))</formula>
    </cfRule>
    <cfRule type="containsText" dxfId="5912" priority="18660" operator="containsText" text="SIN OBSERVACIÓN">
      <formula>NOT(ISERROR(SEARCH("SIN OBSERVACIÓN",Q69)))</formula>
    </cfRule>
  </conditionalFormatting>
  <conditionalFormatting sqref="R69">
    <cfRule type="containsBlanks" dxfId="5911" priority="18642">
      <formula>LEN(TRIM(R69))=0</formula>
    </cfRule>
    <cfRule type="cellIs" dxfId="5910" priority="18644" operator="equal">
      <formula>"NO CUMPLEN CON LO SOLICITADO"</formula>
    </cfRule>
    <cfRule type="cellIs" dxfId="5909" priority="18645" operator="equal">
      <formula>"CUMPLEN CON LO SOLICITADO"</formula>
    </cfRule>
    <cfRule type="cellIs" dxfId="5908" priority="18646" operator="equal">
      <formula>"PENDIENTES"</formula>
    </cfRule>
    <cfRule type="cellIs" dxfId="5907" priority="18647" operator="equal">
      <formula>"NINGUNO"</formula>
    </cfRule>
  </conditionalFormatting>
  <conditionalFormatting sqref="H69">
    <cfRule type="notContainsBlanks" dxfId="5906" priority="18641">
      <formula>LEN(TRIM(H69))&gt;0</formula>
    </cfRule>
  </conditionalFormatting>
  <conditionalFormatting sqref="G69">
    <cfRule type="notContainsBlanks" dxfId="5905" priority="18640">
      <formula>LEN(TRIM(G69))&gt;0</formula>
    </cfRule>
  </conditionalFormatting>
  <conditionalFormatting sqref="F69">
    <cfRule type="notContainsBlanks" dxfId="5904" priority="18639">
      <formula>LEN(TRIM(F69))&gt;0</formula>
    </cfRule>
  </conditionalFormatting>
  <conditionalFormatting sqref="E69">
    <cfRule type="notContainsBlanks" dxfId="5903" priority="18638">
      <formula>LEN(TRIM(E69))&gt;0</formula>
    </cfRule>
  </conditionalFormatting>
  <conditionalFormatting sqref="D69">
    <cfRule type="notContainsBlanks" dxfId="5902" priority="18637">
      <formula>LEN(TRIM(D69))&gt;0</formula>
    </cfRule>
  </conditionalFormatting>
  <conditionalFormatting sqref="C69">
    <cfRule type="notContainsBlanks" dxfId="5901" priority="18636">
      <formula>LEN(TRIM(C69))&gt;0</formula>
    </cfRule>
  </conditionalFormatting>
  <conditionalFormatting sqref="I69">
    <cfRule type="notContainsBlanks" dxfId="5900" priority="18635">
      <formula>LEN(TRIM(I69))&gt;0</formula>
    </cfRule>
  </conditionalFormatting>
  <conditionalFormatting sqref="S69">
    <cfRule type="cellIs" dxfId="5899" priority="18633" operator="greaterThan">
      <formula>0</formula>
    </cfRule>
    <cfRule type="cellIs" dxfId="5898" priority="18634" operator="equal">
      <formula>0</formula>
    </cfRule>
  </conditionalFormatting>
  <conditionalFormatting sqref="P79">
    <cfRule type="expression" dxfId="5897" priority="18535">
      <formula>Q79="NO SUBSANABLE"</formula>
    </cfRule>
    <cfRule type="expression" dxfId="5896" priority="18537">
      <formula>Q79="REQUERIMIENTOS SUBSANADOS"</formula>
    </cfRule>
    <cfRule type="expression" dxfId="5895" priority="18538">
      <formula>Q79="PENDIENTES POR SUBSANAR"</formula>
    </cfRule>
    <cfRule type="expression" dxfId="5894" priority="18543">
      <formula>Q79="SIN OBSERVACIÓN"</formula>
    </cfRule>
    <cfRule type="containsBlanks" dxfId="5893" priority="18544">
      <formula>LEN(TRIM(P79))=0</formula>
    </cfRule>
  </conditionalFormatting>
  <conditionalFormatting sqref="Q79">
    <cfRule type="containsBlanks" dxfId="5892" priority="18530">
      <formula>LEN(TRIM(Q79))=0</formula>
    </cfRule>
    <cfRule type="cellIs" dxfId="5891" priority="18539" operator="equal">
      <formula>"REQUERIMIENTOS SUBSANADOS"</formula>
    </cfRule>
    <cfRule type="containsText" dxfId="5890" priority="18545" operator="containsText" text="NO SUBSANABLE">
      <formula>NOT(ISERROR(SEARCH("NO SUBSANABLE",Q79)))</formula>
    </cfRule>
    <cfRule type="containsText" dxfId="5889" priority="18546" operator="containsText" text="PENDIENTES POR SUBSANAR">
      <formula>NOT(ISERROR(SEARCH("PENDIENTES POR SUBSANAR",Q79)))</formula>
    </cfRule>
    <cfRule type="containsText" dxfId="5888" priority="18547" operator="containsText" text="SIN OBSERVACIÓN">
      <formula>NOT(ISERROR(SEARCH("SIN OBSERVACIÓN",Q79)))</formula>
    </cfRule>
  </conditionalFormatting>
  <conditionalFormatting sqref="R79">
    <cfRule type="containsBlanks" dxfId="5887" priority="18529">
      <formula>LEN(TRIM(R79))=0</formula>
    </cfRule>
    <cfRule type="cellIs" dxfId="5886" priority="18531" operator="equal">
      <formula>"NO CUMPLEN CON LO SOLICITADO"</formula>
    </cfRule>
    <cfRule type="cellIs" dxfId="5885" priority="18532" operator="equal">
      <formula>"CUMPLEN CON LO SOLICITADO"</formula>
    </cfRule>
    <cfRule type="cellIs" dxfId="5884" priority="18533" operator="equal">
      <formula>"PENDIENTES"</formula>
    </cfRule>
    <cfRule type="cellIs" dxfId="5883" priority="18534" operator="equal">
      <formula>"NINGUNO"</formula>
    </cfRule>
  </conditionalFormatting>
  <conditionalFormatting sqref="H79">
    <cfRule type="notContainsBlanks" dxfId="5882" priority="18528">
      <formula>LEN(TRIM(H79))&gt;0</formula>
    </cfRule>
  </conditionalFormatting>
  <conditionalFormatting sqref="G79">
    <cfRule type="notContainsBlanks" dxfId="5881" priority="18527">
      <formula>LEN(TRIM(G79))&gt;0</formula>
    </cfRule>
  </conditionalFormatting>
  <conditionalFormatting sqref="F79 F82">
    <cfRule type="notContainsBlanks" dxfId="5880" priority="18526">
      <formula>LEN(TRIM(F79))&gt;0</formula>
    </cfRule>
  </conditionalFormatting>
  <conditionalFormatting sqref="E79">
    <cfRule type="notContainsBlanks" dxfId="5879" priority="18525">
      <formula>LEN(TRIM(E79))&gt;0</formula>
    </cfRule>
  </conditionalFormatting>
  <conditionalFormatting sqref="D79">
    <cfRule type="notContainsBlanks" dxfId="5878" priority="18524">
      <formula>LEN(TRIM(D79))&gt;0</formula>
    </cfRule>
  </conditionalFormatting>
  <conditionalFormatting sqref="C79">
    <cfRule type="notContainsBlanks" dxfId="5877" priority="18523">
      <formula>LEN(TRIM(C79))&gt;0</formula>
    </cfRule>
  </conditionalFormatting>
  <conditionalFormatting sqref="I79">
    <cfRule type="notContainsBlanks" dxfId="5876" priority="18522">
      <formula>LEN(TRIM(I79))&gt;0</formula>
    </cfRule>
  </conditionalFormatting>
  <conditionalFormatting sqref="P82 P85">
    <cfRule type="expression" dxfId="5875" priority="18506">
      <formula>Q82="NO SUBSANABLE"</formula>
    </cfRule>
    <cfRule type="expression" dxfId="5874" priority="18508">
      <formula>Q82="REQUERIMIENTOS SUBSANADOS"</formula>
    </cfRule>
    <cfRule type="expression" dxfId="5873" priority="18509">
      <formula>Q82="PENDIENTES POR SUBSANAR"</formula>
    </cfRule>
    <cfRule type="expression" dxfId="5872" priority="18514">
      <formula>Q82="SIN OBSERVACIÓN"</formula>
    </cfRule>
    <cfRule type="containsBlanks" dxfId="5871" priority="18515">
      <formula>LEN(TRIM(P82))=0</formula>
    </cfRule>
  </conditionalFormatting>
  <conditionalFormatting sqref="G82 G85">
    <cfRule type="notContainsBlanks" dxfId="5870" priority="18498">
      <formula>LEN(TRIM(G82))&gt;0</formula>
    </cfRule>
  </conditionalFormatting>
  <conditionalFormatting sqref="F85">
    <cfRule type="notContainsBlanks" dxfId="5869" priority="18497">
      <formula>LEN(TRIM(F85))&gt;0</formula>
    </cfRule>
  </conditionalFormatting>
  <conditionalFormatting sqref="E82 E85">
    <cfRule type="notContainsBlanks" dxfId="5868" priority="18496">
      <formula>LEN(TRIM(E82))&gt;0</formula>
    </cfRule>
  </conditionalFormatting>
  <conditionalFormatting sqref="D82 D85">
    <cfRule type="notContainsBlanks" dxfId="5867" priority="18495">
      <formula>LEN(TRIM(D82))&gt;0</formula>
    </cfRule>
  </conditionalFormatting>
  <conditionalFormatting sqref="C82 C85">
    <cfRule type="notContainsBlanks" dxfId="5866" priority="18494">
      <formula>LEN(TRIM(C82))&gt;0</formula>
    </cfRule>
  </conditionalFormatting>
  <conditionalFormatting sqref="P88">
    <cfRule type="expression" dxfId="5865" priority="18477">
      <formula>Q88="NO SUBSANABLE"</formula>
    </cfRule>
    <cfRule type="expression" dxfId="5864" priority="18479">
      <formula>Q88="REQUERIMIENTOS SUBSANADOS"</formula>
    </cfRule>
    <cfRule type="expression" dxfId="5863" priority="18480">
      <formula>Q88="PENDIENTES POR SUBSANAR"</formula>
    </cfRule>
    <cfRule type="expression" dxfId="5862" priority="18485">
      <formula>Q88="SIN OBSERVACIÓN"</formula>
    </cfRule>
    <cfRule type="containsBlanks" dxfId="5861" priority="18486">
      <formula>LEN(TRIM(P88))=0</formula>
    </cfRule>
  </conditionalFormatting>
  <conditionalFormatting sqref="G88">
    <cfRule type="notContainsBlanks" dxfId="5860" priority="18469">
      <formula>LEN(TRIM(G88))&gt;0</formula>
    </cfRule>
  </conditionalFormatting>
  <conditionalFormatting sqref="F88">
    <cfRule type="notContainsBlanks" dxfId="5859" priority="18468">
      <formula>LEN(TRIM(F88))&gt;0</formula>
    </cfRule>
  </conditionalFormatting>
  <conditionalFormatting sqref="E88">
    <cfRule type="notContainsBlanks" dxfId="5858" priority="18467">
      <formula>LEN(TRIM(E88))&gt;0</formula>
    </cfRule>
  </conditionalFormatting>
  <conditionalFormatting sqref="D88">
    <cfRule type="notContainsBlanks" dxfId="5857" priority="18466">
      <formula>LEN(TRIM(D88))&gt;0</formula>
    </cfRule>
  </conditionalFormatting>
  <conditionalFormatting sqref="C88">
    <cfRule type="notContainsBlanks" dxfId="5856" priority="18465">
      <formula>LEN(TRIM(C88))&gt;0</formula>
    </cfRule>
  </conditionalFormatting>
  <conditionalFormatting sqref="I88">
    <cfRule type="notContainsBlanks" dxfId="5855" priority="18464">
      <formula>LEN(TRIM(I88))&gt;0</formula>
    </cfRule>
  </conditionalFormatting>
  <conditionalFormatting sqref="T79">
    <cfRule type="cellIs" dxfId="5854" priority="18462" operator="equal">
      <formula>"NO"</formula>
    </cfRule>
    <cfRule type="cellIs" dxfId="5853" priority="18463" operator="equal">
      <formula>"SI"</formula>
    </cfRule>
  </conditionalFormatting>
  <conditionalFormatting sqref="P91">
    <cfRule type="expression" dxfId="5852" priority="18444">
      <formula>Q91="NO SUBSANABLE"</formula>
    </cfRule>
    <cfRule type="expression" dxfId="5851" priority="18446">
      <formula>Q91="REQUERIMIENTOS SUBSANADOS"</formula>
    </cfRule>
    <cfRule type="expression" dxfId="5850" priority="18447">
      <formula>Q91="PENDIENTES POR SUBSANAR"</formula>
    </cfRule>
    <cfRule type="expression" dxfId="5849" priority="18452">
      <formula>Q91="SIN OBSERVACIÓN"</formula>
    </cfRule>
    <cfRule type="containsBlanks" dxfId="5848" priority="18453">
      <formula>LEN(TRIM(P91))=0</formula>
    </cfRule>
  </conditionalFormatting>
  <conditionalFormatting sqref="G91">
    <cfRule type="notContainsBlanks" dxfId="5847" priority="18436">
      <formula>LEN(TRIM(G91))&gt;0</formula>
    </cfRule>
  </conditionalFormatting>
  <conditionalFormatting sqref="F91">
    <cfRule type="notContainsBlanks" dxfId="5846" priority="18435">
      <formula>LEN(TRIM(F91))&gt;0</formula>
    </cfRule>
  </conditionalFormatting>
  <conditionalFormatting sqref="E91">
    <cfRule type="notContainsBlanks" dxfId="5845" priority="18434">
      <formula>LEN(TRIM(E91))&gt;0</formula>
    </cfRule>
  </conditionalFormatting>
  <conditionalFormatting sqref="D91">
    <cfRule type="notContainsBlanks" dxfId="5844" priority="18433">
      <formula>LEN(TRIM(D91))&gt;0</formula>
    </cfRule>
  </conditionalFormatting>
  <conditionalFormatting sqref="C91">
    <cfRule type="notContainsBlanks" dxfId="5843" priority="18432">
      <formula>LEN(TRIM(C91))&gt;0</formula>
    </cfRule>
  </conditionalFormatting>
  <conditionalFormatting sqref="I91">
    <cfRule type="notContainsBlanks" dxfId="5842" priority="18431">
      <formula>LEN(TRIM(I91))&gt;0</formula>
    </cfRule>
  </conditionalFormatting>
  <conditionalFormatting sqref="N101">
    <cfRule type="expression" dxfId="5841" priority="18350">
      <formula>N101=" "</formula>
    </cfRule>
    <cfRule type="expression" dxfId="5840" priority="18351">
      <formula>N101="NO PRESENTÓ CERTIFICADO"</formula>
    </cfRule>
    <cfRule type="expression" dxfId="5839" priority="18352">
      <formula>N101="PRESENTÓ CERTIFICADO"</formula>
    </cfRule>
  </conditionalFormatting>
  <conditionalFormatting sqref="O101">
    <cfRule type="cellIs" dxfId="5838" priority="18332" operator="equal">
      <formula>"PENDIENTE POR DESCRIPCIÓN"</formula>
    </cfRule>
    <cfRule type="cellIs" dxfId="5837" priority="18336" operator="equal">
      <formula>"DESCRIPCIÓN INSUFICIENTE"</formula>
    </cfRule>
    <cfRule type="cellIs" dxfId="5836" priority="18337" operator="equal">
      <formula>"NO ESTÁ ACORDE A ITEM 5.2.1 (T.R.)"</formula>
    </cfRule>
    <cfRule type="cellIs" dxfId="5835" priority="18338" operator="equal">
      <formula>"ACORDE A ITEM 5.2.1 (T.R.)"</formula>
    </cfRule>
  </conditionalFormatting>
  <conditionalFormatting sqref="H101">
    <cfRule type="notContainsBlanks" dxfId="5834" priority="18324">
      <formula>LEN(TRIM(H101))&gt;0</formula>
    </cfRule>
  </conditionalFormatting>
  <conditionalFormatting sqref="G101">
    <cfRule type="notContainsBlanks" dxfId="5833" priority="18323">
      <formula>LEN(TRIM(G101))&gt;0</formula>
    </cfRule>
  </conditionalFormatting>
  <conditionalFormatting sqref="F101">
    <cfRule type="notContainsBlanks" dxfId="5832" priority="18322">
      <formula>LEN(TRIM(F101))&gt;0</formula>
    </cfRule>
  </conditionalFormatting>
  <conditionalFormatting sqref="E101">
    <cfRule type="notContainsBlanks" dxfId="5831" priority="18321">
      <formula>LEN(TRIM(E101))&gt;0</formula>
    </cfRule>
  </conditionalFormatting>
  <conditionalFormatting sqref="D101">
    <cfRule type="notContainsBlanks" dxfId="5830" priority="18320">
      <formula>LEN(TRIM(D101))&gt;0</formula>
    </cfRule>
  </conditionalFormatting>
  <conditionalFormatting sqref="C101">
    <cfRule type="notContainsBlanks" dxfId="5829" priority="18319">
      <formula>LEN(TRIM(C101))&gt;0</formula>
    </cfRule>
  </conditionalFormatting>
  <conditionalFormatting sqref="I101">
    <cfRule type="notContainsBlanks" dxfId="5828" priority="18318">
      <formula>LEN(TRIM(I101))&gt;0</formula>
    </cfRule>
  </conditionalFormatting>
  <conditionalFormatting sqref="G104 G107">
    <cfRule type="notContainsBlanks" dxfId="5827" priority="18294">
      <formula>LEN(TRIM(G104))&gt;0</formula>
    </cfRule>
  </conditionalFormatting>
  <conditionalFormatting sqref="F104 F107 F110">
    <cfRule type="notContainsBlanks" dxfId="5826" priority="18293">
      <formula>LEN(TRIM(F104))&gt;0</formula>
    </cfRule>
  </conditionalFormatting>
  <conditionalFormatting sqref="E104 E107">
    <cfRule type="notContainsBlanks" dxfId="5825" priority="18292">
      <formula>LEN(TRIM(E104))&gt;0</formula>
    </cfRule>
  </conditionalFormatting>
  <conditionalFormatting sqref="D104 D107">
    <cfRule type="notContainsBlanks" dxfId="5824" priority="18291">
      <formula>LEN(TRIM(D104))&gt;0</formula>
    </cfRule>
  </conditionalFormatting>
  <conditionalFormatting sqref="C104 C107">
    <cfRule type="notContainsBlanks" dxfId="5823" priority="18290">
      <formula>LEN(TRIM(C104))&gt;0</formula>
    </cfRule>
  </conditionalFormatting>
  <conditionalFormatting sqref="G110">
    <cfRule type="notContainsBlanks" dxfId="5822" priority="18265">
      <formula>LEN(TRIM(G110))&gt;0</formula>
    </cfRule>
  </conditionalFormatting>
  <conditionalFormatting sqref="E110">
    <cfRule type="notContainsBlanks" dxfId="5821" priority="18263">
      <formula>LEN(TRIM(E110))&gt;0</formula>
    </cfRule>
  </conditionalFormatting>
  <conditionalFormatting sqref="D110">
    <cfRule type="notContainsBlanks" dxfId="5820" priority="18262">
      <formula>LEN(TRIM(D110))&gt;0</formula>
    </cfRule>
  </conditionalFormatting>
  <conditionalFormatting sqref="C110">
    <cfRule type="notContainsBlanks" dxfId="5819" priority="18261">
      <formula>LEN(TRIM(C110))&gt;0</formula>
    </cfRule>
  </conditionalFormatting>
  <conditionalFormatting sqref="T101">
    <cfRule type="cellIs" dxfId="5818" priority="18258" operator="equal">
      <formula>"NO"</formula>
    </cfRule>
    <cfRule type="cellIs" dxfId="5817" priority="18259" operator="equal">
      <formula>"SI"</formula>
    </cfRule>
  </conditionalFormatting>
  <conditionalFormatting sqref="G113">
    <cfRule type="notContainsBlanks" dxfId="5816" priority="18232">
      <formula>LEN(TRIM(G113))&gt;0</formula>
    </cfRule>
  </conditionalFormatting>
  <conditionalFormatting sqref="F113">
    <cfRule type="notContainsBlanks" dxfId="5815" priority="18231">
      <formula>LEN(TRIM(F113))&gt;0</formula>
    </cfRule>
  </conditionalFormatting>
  <conditionalFormatting sqref="E113">
    <cfRule type="notContainsBlanks" dxfId="5814" priority="18230">
      <formula>LEN(TRIM(E113))&gt;0</formula>
    </cfRule>
  </conditionalFormatting>
  <conditionalFormatting sqref="D113">
    <cfRule type="notContainsBlanks" dxfId="5813" priority="18229">
      <formula>LEN(TRIM(D113))&gt;0</formula>
    </cfRule>
  </conditionalFormatting>
  <conditionalFormatting sqref="C113">
    <cfRule type="notContainsBlanks" dxfId="5812" priority="18228">
      <formula>LEN(TRIM(C113))&gt;0</formula>
    </cfRule>
  </conditionalFormatting>
  <conditionalFormatting sqref="G123">
    <cfRule type="notContainsBlanks" dxfId="5811" priority="18119">
      <formula>LEN(TRIM(G123))&gt;0</formula>
    </cfRule>
  </conditionalFormatting>
  <conditionalFormatting sqref="F123">
    <cfRule type="notContainsBlanks" dxfId="5810" priority="18118">
      <formula>LEN(TRIM(F123))&gt;0</formula>
    </cfRule>
  </conditionalFormatting>
  <conditionalFormatting sqref="E123">
    <cfRule type="notContainsBlanks" dxfId="5809" priority="18117">
      <formula>LEN(TRIM(E123))&gt;0</formula>
    </cfRule>
  </conditionalFormatting>
  <conditionalFormatting sqref="D123">
    <cfRule type="notContainsBlanks" dxfId="5808" priority="18116">
      <formula>LEN(TRIM(D123))&gt;0</formula>
    </cfRule>
  </conditionalFormatting>
  <conditionalFormatting sqref="C123">
    <cfRule type="notContainsBlanks" dxfId="5807" priority="18115">
      <formula>LEN(TRIM(C123))&gt;0</formula>
    </cfRule>
  </conditionalFormatting>
  <conditionalFormatting sqref="G126 G129">
    <cfRule type="notContainsBlanks" dxfId="5806" priority="18090">
      <formula>LEN(TRIM(G126))&gt;0</formula>
    </cfRule>
  </conditionalFormatting>
  <conditionalFormatting sqref="F126">
    <cfRule type="notContainsBlanks" dxfId="5805" priority="18089">
      <formula>LEN(TRIM(F126))&gt;0</formula>
    </cfRule>
  </conditionalFormatting>
  <conditionalFormatting sqref="E126 E129">
    <cfRule type="notContainsBlanks" dxfId="5804" priority="18088">
      <formula>LEN(TRIM(E126))&gt;0</formula>
    </cfRule>
  </conditionalFormatting>
  <conditionalFormatting sqref="D126 D129">
    <cfRule type="notContainsBlanks" dxfId="5803" priority="18087">
      <formula>LEN(TRIM(D126))&gt;0</formula>
    </cfRule>
  </conditionalFormatting>
  <conditionalFormatting sqref="C126 C129">
    <cfRule type="notContainsBlanks" dxfId="5802" priority="18086">
      <formula>LEN(TRIM(C126))&gt;0</formula>
    </cfRule>
  </conditionalFormatting>
  <conditionalFormatting sqref="G132">
    <cfRule type="notContainsBlanks" dxfId="5801" priority="18061">
      <formula>LEN(TRIM(G132))&gt;0</formula>
    </cfRule>
  </conditionalFormatting>
  <conditionalFormatting sqref="F132">
    <cfRule type="notContainsBlanks" dxfId="5800" priority="18060">
      <formula>LEN(TRIM(F132))&gt;0</formula>
    </cfRule>
  </conditionalFormatting>
  <conditionalFormatting sqref="E132">
    <cfRule type="notContainsBlanks" dxfId="5799" priority="18059">
      <formula>LEN(TRIM(E132))&gt;0</formula>
    </cfRule>
  </conditionalFormatting>
  <conditionalFormatting sqref="D132">
    <cfRule type="notContainsBlanks" dxfId="5798" priority="18058">
      <formula>LEN(TRIM(D132))&gt;0</formula>
    </cfRule>
  </conditionalFormatting>
  <conditionalFormatting sqref="C132">
    <cfRule type="notContainsBlanks" dxfId="5797" priority="18057">
      <formula>LEN(TRIM(C132))&gt;0</formula>
    </cfRule>
  </conditionalFormatting>
  <conditionalFormatting sqref="T123">
    <cfRule type="cellIs" dxfId="5796" priority="18054" operator="equal">
      <formula>"NO"</formula>
    </cfRule>
    <cfRule type="cellIs" dxfId="5795" priority="18055" operator="equal">
      <formula>"SI"</formula>
    </cfRule>
  </conditionalFormatting>
  <conditionalFormatting sqref="G135">
    <cfRule type="notContainsBlanks" dxfId="5794" priority="18028">
      <formula>LEN(TRIM(G135))&gt;0</formula>
    </cfRule>
  </conditionalFormatting>
  <conditionalFormatting sqref="E135">
    <cfRule type="notContainsBlanks" dxfId="5793" priority="18026">
      <formula>LEN(TRIM(E135))&gt;0</formula>
    </cfRule>
  </conditionalFormatting>
  <conditionalFormatting sqref="D135">
    <cfRule type="notContainsBlanks" dxfId="5792" priority="18025">
      <formula>LEN(TRIM(D135))&gt;0</formula>
    </cfRule>
  </conditionalFormatting>
  <conditionalFormatting sqref="C135">
    <cfRule type="notContainsBlanks" dxfId="5791" priority="18024">
      <formula>LEN(TRIM(C135))&gt;0</formula>
    </cfRule>
  </conditionalFormatting>
  <conditionalFormatting sqref="N19">
    <cfRule type="expression" dxfId="5790" priority="15714">
      <formula>N19=" "</formula>
    </cfRule>
    <cfRule type="expression" dxfId="5789" priority="15715">
      <formula>N19="NO PRESENTÓ CERTIFICADO"</formula>
    </cfRule>
    <cfRule type="expression" dxfId="5788" priority="15716">
      <formula>N19="PRESENTÓ CERTIFICADO"</formula>
    </cfRule>
  </conditionalFormatting>
  <conditionalFormatting sqref="O19">
    <cfRule type="cellIs" dxfId="5787" priority="15710" operator="equal">
      <formula>"PENDIENTE POR DESCRIPCIÓN"</formula>
    </cfRule>
    <cfRule type="cellIs" dxfId="5786" priority="15711" operator="equal">
      <formula>"DESCRIPCIÓN INSUFICIENTE"</formula>
    </cfRule>
    <cfRule type="cellIs" dxfId="5785" priority="15712" operator="equal">
      <formula>"NO ESTÁ ACORDE A ITEM 5.2.1 (T.R.)"</formula>
    </cfRule>
    <cfRule type="cellIs" dxfId="5784" priority="15713" operator="equal">
      <formula>"ACORDE A ITEM 5.2.1 (T.R.)"</formula>
    </cfRule>
  </conditionalFormatting>
  <conditionalFormatting sqref="Q19">
    <cfRule type="containsBlanks" dxfId="5783" priority="15701">
      <formula>LEN(TRIM(Q19))=0</formula>
    </cfRule>
    <cfRule type="cellIs" dxfId="5782" priority="15706" operator="equal">
      <formula>"REQUERIMIENTOS SUBSANADOS"</formula>
    </cfRule>
    <cfRule type="containsText" dxfId="5781" priority="15707" operator="containsText" text="NO SUBSANABLE">
      <formula>NOT(ISERROR(SEARCH("NO SUBSANABLE",Q19)))</formula>
    </cfRule>
    <cfRule type="containsText" dxfId="5780" priority="15708" operator="containsText" text="PENDIENTES POR SUBSANAR">
      <formula>NOT(ISERROR(SEARCH("PENDIENTES POR SUBSANAR",Q19)))</formula>
    </cfRule>
    <cfRule type="containsText" dxfId="5779" priority="15709" operator="containsText" text="SIN OBSERVACIÓN">
      <formula>NOT(ISERROR(SEARCH("SIN OBSERVACIÓN",Q19)))</formula>
    </cfRule>
  </conditionalFormatting>
  <conditionalFormatting sqref="R19">
    <cfRule type="containsBlanks" dxfId="5778" priority="15700">
      <formula>LEN(TRIM(R19))=0</formula>
    </cfRule>
    <cfRule type="cellIs" dxfId="5777" priority="15702" operator="equal">
      <formula>"NO CUMPLEN CON LO SOLICITADO"</formula>
    </cfRule>
    <cfRule type="cellIs" dxfId="5776" priority="15703" operator="equal">
      <formula>"CUMPLEN CON LO SOLICITADO"</formula>
    </cfRule>
    <cfRule type="cellIs" dxfId="5775" priority="15704" operator="equal">
      <formula>"PENDIENTES"</formula>
    </cfRule>
    <cfRule type="cellIs" dxfId="5774" priority="15705" operator="equal">
      <formula>"NINGUNO"</formula>
    </cfRule>
  </conditionalFormatting>
  <conditionalFormatting sqref="P38">
    <cfRule type="expression" dxfId="5773" priority="15668">
      <formula>Q38="NO SUBSANABLE"</formula>
    </cfRule>
    <cfRule type="expression" dxfId="5772" priority="15669">
      <formula>Q38="REQUERIMIENTOS SUBSANADOS"</formula>
    </cfRule>
    <cfRule type="expression" dxfId="5771" priority="15670">
      <formula>Q38="PENDIENTES POR SUBSANAR"</formula>
    </cfRule>
    <cfRule type="expression" dxfId="5770" priority="15671">
      <formula>Q38="SIN OBSERVACIÓN"</formula>
    </cfRule>
    <cfRule type="containsBlanks" dxfId="5769" priority="15672">
      <formula>LEN(TRIM(P38))=0</formula>
    </cfRule>
  </conditionalFormatting>
  <conditionalFormatting sqref="P41">
    <cfRule type="expression" dxfId="5768" priority="15673">
      <formula>Q41="NO SUBSANABLE"</formula>
    </cfRule>
    <cfRule type="expression" dxfId="5767" priority="15674">
      <formula>Q41="REQUERIMIENTOS SUBSANADOS"</formula>
    </cfRule>
    <cfRule type="expression" dxfId="5766" priority="15675">
      <formula>Q41="PENDIENTES POR SUBSANAR"</formula>
    </cfRule>
    <cfRule type="expression" dxfId="5765" priority="15676">
      <formula>Q41="SIN OBSERVACIÓN"</formula>
    </cfRule>
    <cfRule type="containsBlanks" dxfId="5764" priority="15677">
      <formula>LEN(TRIM(P41))=0</formula>
    </cfRule>
  </conditionalFormatting>
  <conditionalFormatting sqref="P66">
    <cfRule type="expression" dxfId="5763" priority="15659">
      <formula>Q66="NO SUBSANABLE"</formula>
    </cfRule>
    <cfRule type="expression" dxfId="5762" priority="15660">
      <formula>Q66="REQUERIMIENTOS SUBSANADOS"</formula>
    </cfRule>
    <cfRule type="expression" dxfId="5761" priority="15661">
      <formula>Q66="PENDIENTES POR SUBSANAR"</formula>
    </cfRule>
    <cfRule type="expression" dxfId="5760" priority="15663">
      <formula>Q66="SIN OBSERVACIÓN"</formula>
    </cfRule>
    <cfRule type="containsBlanks" dxfId="5759" priority="15664">
      <formula>LEN(TRIM(P66))=0</formula>
    </cfRule>
  </conditionalFormatting>
  <conditionalFormatting sqref="B358">
    <cfRule type="cellIs" dxfId="5758" priority="14428" operator="equal">
      <formula>"NO CUMPLE CON LA EXPERIENCIA REQUERIDA"</formula>
    </cfRule>
    <cfRule type="cellIs" dxfId="5757" priority="14429" operator="equal">
      <formula>"CUMPLE CON LA EXPERIENCIA REQUERIDA"</formula>
    </cfRule>
  </conditionalFormatting>
  <conditionalFormatting sqref="H343">
    <cfRule type="notContainsBlanks" dxfId="5756" priority="14427">
      <formula>LEN(TRIM(H343))&gt;0</formula>
    </cfRule>
  </conditionalFormatting>
  <conditionalFormatting sqref="G343">
    <cfRule type="notContainsBlanks" dxfId="5755" priority="14426">
      <formula>LEN(TRIM(G343))&gt;0</formula>
    </cfRule>
  </conditionalFormatting>
  <conditionalFormatting sqref="F343">
    <cfRule type="notContainsBlanks" dxfId="5754" priority="14425">
      <formula>LEN(TRIM(F343))&gt;0</formula>
    </cfRule>
  </conditionalFormatting>
  <conditionalFormatting sqref="E343">
    <cfRule type="notContainsBlanks" dxfId="5753" priority="14424">
      <formula>LEN(TRIM(E343))&gt;0</formula>
    </cfRule>
  </conditionalFormatting>
  <conditionalFormatting sqref="D343">
    <cfRule type="notContainsBlanks" dxfId="5752" priority="14423">
      <formula>LEN(TRIM(D343))&gt;0</formula>
    </cfRule>
  </conditionalFormatting>
  <conditionalFormatting sqref="C343">
    <cfRule type="notContainsBlanks" dxfId="5751" priority="14422">
      <formula>LEN(TRIM(C343))&gt;0</formula>
    </cfRule>
  </conditionalFormatting>
  <conditionalFormatting sqref="I343">
    <cfRule type="notContainsBlanks" dxfId="5750" priority="14421">
      <formula>LEN(TRIM(I343))&gt;0</formula>
    </cfRule>
  </conditionalFormatting>
  <conditionalFormatting sqref="H346">
    <cfRule type="notContainsBlanks" dxfId="5749" priority="14398">
      <formula>LEN(TRIM(H346))&gt;0</formula>
    </cfRule>
  </conditionalFormatting>
  <conditionalFormatting sqref="G346 G349">
    <cfRule type="notContainsBlanks" dxfId="5748" priority="14397">
      <formula>LEN(TRIM(G346))&gt;0</formula>
    </cfRule>
  </conditionalFormatting>
  <conditionalFormatting sqref="F346">
    <cfRule type="notContainsBlanks" dxfId="5747" priority="14396">
      <formula>LEN(TRIM(F346))&gt;0</formula>
    </cfRule>
  </conditionalFormatting>
  <conditionalFormatting sqref="E346 E349">
    <cfRule type="notContainsBlanks" dxfId="5746" priority="14395">
      <formula>LEN(TRIM(E346))&gt;0</formula>
    </cfRule>
  </conditionalFormatting>
  <conditionalFormatting sqref="D346 D349">
    <cfRule type="notContainsBlanks" dxfId="5745" priority="14394">
      <formula>LEN(TRIM(D346))&gt;0</formula>
    </cfRule>
  </conditionalFormatting>
  <conditionalFormatting sqref="C346 C349">
    <cfRule type="notContainsBlanks" dxfId="5744" priority="14393">
      <formula>LEN(TRIM(C346))&gt;0</formula>
    </cfRule>
  </conditionalFormatting>
  <conditionalFormatting sqref="I349">
    <cfRule type="notContainsBlanks" dxfId="5743" priority="14392">
      <formula>LEN(TRIM(I349))&gt;0</formula>
    </cfRule>
  </conditionalFormatting>
  <conditionalFormatting sqref="G352">
    <cfRule type="notContainsBlanks" dxfId="5742" priority="14368">
      <formula>LEN(TRIM(G352))&gt;0</formula>
    </cfRule>
  </conditionalFormatting>
  <conditionalFormatting sqref="E352">
    <cfRule type="notContainsBlanks" dxfId="5741" priority="14366">
      <formula>LEN(TRIM(E352))&gt;0</formula>
    </cfRule>
  </conditionalFormatting>
  <conditionalFormatting sqref="D352">
    <cfRule type="notContainsBlanks" dxfId="5740" priority="14365">
      <formula>LEN(TRIM(D352))&gt;0</formula>
    </cfRule>
  </conditionalFormatting>
  <conditionalFormatting sqref="C352">
    <cfRule type="notContainsBlanks" dxfId="5739" priority="14364">
      <formula>LEN(TRIM(C352))&gt;0</formula>
    </cfRule>
  </conditionalFormatting>
  <conditionalFormatting sqref="T343">
    <cfRule type="cellIs" dxfId="5738" priority="14361" operator="equal">
      <formula>"NO"</formula>
    </cfRule>
    <cfRule type="cellIs" dxfId="5737" priority="14362" operator="equal">
      <formula>"SI"</formula>
    </cfRule>
  </conditionalFormatting>
  <conditionalFormatting sqref="P355">
    <cfRule type="expression" dxfId="5736" priority="14343">
      <formula>Q355="NO SUBSANABLE"</formula>
    </cfRule>
    <cfRule type="expression" dxfId="5735" priority="14345">
      <formula>Q355="REQUERIMIENTOS SUBSANADOS"</formula>
    </cfRule>
    <cfRule type="expression" dxfId="5734" priority="14346">
      <formula>Q355="PENDIENTES POR SUBSANAR"</formula>
    </cfRule>
    <cfRule type="expression" dxfId="5733" priority="14351">
      <formula>Q355="SIN OBSERVACIÓN"</formula>
    </cfRule>
    <cfRule type="containsBlanks" dxfId="5732" priority="14352">
      <formula>LEN(TRIM(P355))=0</formula>
    </cfRule>
  </conditionalFormatting>
  <conditionalFormatting sqref="G355">
    <cfRule type="notContainsBlanks" dxfId="5731" priority="14335">
      <formula>LEN(TRIM(G355))&gt;0</formula>
    </cfRule>
  </conditionalFormatting>
  <conditionalFormatting sqref="E355">
    <cfRule type="notContainsBlanks" dxfId="5730" priority="14333">
      <formula>LEN(TRIM(E355))&gt;0</formula>
    </cfRule>
  </conditionalFormatting>
  <conditionalFormatting sqref="D355">
    <cfRule type="notContainsBlanks" dxfId="5729" priority="14332">
      <formula>LEN(TRIM(D355))&gt;0</formula>
    </cfRule>
  </conditionalFormatting>
  <conditionalFormatting sqref="C355">
    <cfRule type="notContainsBlanks" dxfId="5728" priority="14331">
      <formula>LEN(TRIM(C355))&gt;0</formula>
    </cfRule>
  </conditionalFormatting>
  <conditionalFormatting sqref="N365">
    <cfRule type="expression" dxfId="5727" priority="14255">
      <formula>N365=" "</formula>
    </cfRule>
    <cfRule type="expression" dxfId="5726" priority="14256">
      <formula>N365="NO PRESENTÓ CERTIFICADO"</formula>
    </cfRule>
    <cfRule type="expression" dxfId="5725" priority="14257">
      <formula>N365="PRESENTÓ CERTIFICADO"</formula>
    </cfRule>
  </conditionalFormatting>
  <conditionalFormatting sqref="O365">
    <cfRule type="cellIs" dxfId="5724" priority="14241" operator="equal">
      <formula>"PENDIENTE POR DESCRIPCIÓN"</formula>
    </cfRule>
    <cfRule type="cellIs" dxfId="5723" priority="14245" operator="equal">
      <formula>"DESCRIPCIÓN INSUFICIENTE"</formula>
    </cfRule>
    <cfRule type="cellIs" dxfId="5722" priority="14246" operator="equal">
      <formula>"NO ESTÁ ACORDE A ITEM 5.2.1 (T.R.)"</formula>
    </cfRule>
    <cfRule type="cellIs" dxfId="5721" priority="14247" operator="equal">
      <formula>"ACORDE A ITEM 5.2.1 (T.R.)"</formula>
    </cfRule>
  </conditionalFormatting>
  <conditionalFormatting sqref="Q365">
    <cfRule type="containsBlanks" dxfId="5720" priority="14235">
      <formula>LEN(TRIM(Q365))=0</formula>
    </cfRule>
    <cfRule type="cellIs" dxfId="5719" priority="14244" operator="equal">
      <formula>"REQUERIMIENTOS SUBSANADOS"</formula>
    </cfRule>
    <cfRule type="containsText" dxfId="5718" priority="14250" operator="containsText" text="NO SUBSANABLE">
      <formula>NOT(ISERROR(SEARCH("NO SUBSANABLE",Q365)))</formula>
    </cfRule>
    <cfRule type="containsText" dxfId="5717" priority="14251" operator="containsText" text="PENDIENTES POR SUBSANAR">
      <formula>NOT(ISERROR(SEARCH("PENDIENTES POR SUBSANAR",Q365)))</formula>
    </cfRule>
    <cfRule type="containsText" dxfId="5716" priority="14252" operator="containsText" text="SIN OBSERVACIÓN">
      <formula>NOT(ISERROR(SEARCH("SIN OBSERVACIÓN",Q365)))</formula>
    </cfRule>
  </conditionalFormatting>
  <conditionalFormatting sqref="R365">
    <cfRule type="containsBlanks" dxfId="5715" priority="14234">
      <formula>LEN(TRIM(R365))=0</formula>
    </cfRule>
    <cfRule type="cellIs" dxfId="5714" priority="14236" operator="equal">
      <formula>"NO CUMPLEN CON LO SOLICITADO"</formula>
    </cfRule>
    <cfRule type="cellIs" dxfId="5713" priority="14237" operator="equal">
      <formula>"CUMPLEN CON LO SOLICITADO"</formula>
    </cfRule>
    <cfRule type="cellIs" dxfId="5712" priority="14238" operator="equal">
      <formula>"PENDIENTES"</formula>
    </cfRule>
    <cfRule type="cellIs" dxfId="5711" priority="14239" operator="equal">
      <formula>"NINGUNO"</formula>
    </cfRule>
  </conditionalFormatting>
  <conditionalFormatting sqref="B380">
    <cfRule type="cellIs" dxfId="5710" priority="14230" operator="equal">
      <formula>"NO CUMPLE CON LA EXPERIENCIA REQUERIDA"</formula>
    </cfRule>
    <cfRule type="cellIs" dxfId="5709" priority="14231" operator="equal">
      <formula>"CUMPLE CON LA EXPERIENCIA REQUERIDA"</formula>
    </cfRule>
  </conditionalFormatting>
  <conditionalFormatting sqref="H365">
    <cfRule type="notContainsBlanks" dxfId="5708" priority="14229">
      <formula>LEN(TRIM(H365))&gt;0</formula>
    </cfRule>
  </conditionalFormatting>
  <conditionalFormatting sqref="G365">
    <cfRule type="notContainsBlanks" dxfId="5707" priority="14228">
      <formula>LEN(TRIM(G365))&gt;0</formula>
    </cfRule>
  </conditionalFormatting>
  <conditionalFormatting sqref="F365">
    <cfRule type="notContainsBlanks" dxfId="5706" priority="14227">
      <formula>LEN(TRIM(F365))&gt;0</formula>
    </cfRule>
  </conditionalFormatting>
  <conditionalFormatting sqref="E365">
    <cfRule type="notContainsBlanks" dxfId="5705" priority="14226">
      <formula>LEN(TRIM(E365))&gt;0</formula>
    </cfRule>
  </conditionalFormatting>
  <conditionalFormatting sqref="D365">
    <cfRule type="notContainsBlanks" dxfId="5704" priority="14225">
      <formula>LEN(TRIM(D365))&gt;0</formula>
    </cfRule>
  </conditionalFormatting>
  <conditionalFormatting sqref="C365">
    <cfRule type="notContainsBlanks" dxfId="5703" priority="14224">
      <formula>LEN(TRIM(C365))&gt;0</formula>
    </cfRule>
  </conditionalFormatting>
  <conditionalFormatting sqref="I365">
    <cfRule type="notContainsBlanks" dxfId="5702" priority="14223">
      <formula>LEN(TRIM(I365))&gt;0</formula>
    </cfRule>
  </conditionalFormatting>
  <conditionalFormatting sqref="P368">
    <cfRule type="expression" dxfId="5701" priority="14207">
      <formula>Q368="NO SUBSANABLE"</formula>
    </cfRule>
    <cfRule type="expression" dxfId="5700" priority="14209">
      <formula>Q368="REQUERIMIENTOS SUBSANADOS"</formula>
    </cfRule>
    <cfRule type="expression" dxfId="5699" priority="14210">
      <formula>Q368="PENDIENTES POR SUBSANAR"</formula>
    </cfRule>
    <cfRule type="expression" dxfId="5698" priority="14215">
      <formula>Q368="SIN OBSERVACIÓN"</formula>
    </cfRule>
    <cfRule type="containsBlanks" dxfId="5697" priority="14216">
      <formula>LEN(TRIM(P368))=0</formula>
    </cfRule>
  </conditionalFormatting>
  <conditionalFormatting sqref="G368 G371">
    <cfRule type="notContainsBlanks" dxfId="5696" priority="14199">
      <formula>LEN(TRIM(G368))&gt;0</formula>
    </cfRule>
  </conditionalFormatting>
  <conditionalFormatting sqref="F368 F371">
    <cfRule type="notContainsBlanks" dxfId="5695" priority="14198">
      <formula>LEN(TRIM(F368))&gt;0</formula>
    </cfRule>
  </conditionalFormatting>
  <conditionalFormatting sqref="E368 E371">
    <cfRule type="notContainsBlanks" dxfId="5694" priority="14197">
      <formula>LEN(TRIM(E368))&gt;0</formula>
    </cfRule>
  </conditionalFormatting>
  <conditionalFormatting sqref="D368 D371">
    <cfRule type="notContainsBlanks" dxfId="5693" priority="14196">
      <formula>LEN(TRIM(D368))&gt;0</formula>
    </cfRule>
  </conditionalFormatting>
  <conditionalFormatting sqref="C368 C371">
    <cfRule type="notContainsBlanks" dxfId="5692" priority="14195">
      <formula>LEN(TRIM(C368))&gt;0</formula>
    </cfRule>
  </conditionalFormatting>
  <conditionalFormatting sqref="O374">
    <cfRule type="cellIs" dxfId="5691" priority="14179" operator="equal">
      <formula>"PENDIENTE POR DESCRIPCIÓN"</formula>
    </cfRule>
    <cfRule type="cellIs" dxfId="5690" priority="14183" operator="equal">
      <formula>"DESCRIPCIÓN INSUFICIENTE"</formula>
    </cfRule>
    <cfRule type="cellIs" dxfId="5689" priority="14184" operator="equal">
      <formula>"NO ESTÁ ACORDE A ITEM 5.2.1 (T.R.)"</formula>
    </cfRule>
    <cfRule type="cellIs" dxfId="5688" priority="14185" operator="equal">
      <formula>"ACORDE A ITEM 5.2.1 (T.R.)"</formula>
    </cfRule>
  </conditionalFormatting>
  <conditionalFormatting sqref="Q374">
    <cfRule type="containsBlanks" dxfId="5687" priority="14173">
      <formula>LEN(TRIM(Q374))=0</formula>
    </cfRule>
    <cfRule type="cellIs" dxfId="5686" priority="14182" operator="equal">
      <formula>"REQUERIMIENTOS SUBSANADOS"</formula>
    </cfRule>
    <cfRule type="containsText" dxfId="5685" priority="14188" operator="containsText" text="NO SUBSANABLE">
      <formula>NOT(ISERROR(SEARCH("NO SUBSANABLE",Q374)))</formula>
    </cfRule>
    <cfRule type="containsText" dxfId="5684" priority="14189" operator="containsText" text="PENDIENTES POR SUBSANAR">
      <formula>NOT(ISERROR(SEARCH("PENDIENTES POR SUBSANAR",Q374)))</formula>
    </cfRule>
    <cfRule type="containsText" dxfId="5683" priority="14190" operator="containsText" text="SIN OBSERVACIÓN">
      <formula>NOT(ISERROR(SEARCH("SIN OBSERVACIÓN",Q374)))</formula>
    </cfRule>
  </conditionalFormatting>
  <conditionalFormatting sqref="R374">
    <cfRule type="containsBlanks" dxfId="5682" priority="14172">
      <formula>LEN(TRIM(R374))=0</formula>
    </cfRule>
    <cfRule type="cellIs" dxfId="5681" priority="14174" operator="equal">
      <formula>"NO CUMPLEN CON LO SOLICITADO"</formula>
    </cfRule>
    <cfRule type="cellIs" dxfId="5680" priority="14175" operator="equal">
      <formula>"CUMPLEN CON LO SOLICITADO"</formula>
    </cfRule>
    <cfRule type="cellIs" dxfId="5679" priority="14176" operator="equal">
      <formula>"PENDIENTES"</formula>
    </cfRule>
    <cfRule type="cellIs" dxfId="5678" priority="14177" operator="equal">
      <formula>"NINGUNO"</formula>
    </cfRule>
  </conditionalFormatting>
  <conditionalFormatting sqref="G374">
    <cfRule type="notContainsBlanks" dxfId="5677" priority="14170">
      <formula>LEN(TRIM(G374))&gt;0</formula>
    </cfRule>
  </conditionalFormatting>
  <conditionalFormatting sqref="F374">
    <cfRule type="notContainsBlanks" dxfId="5676" priority="14169">
      <formula>LEN(TRIM(F374))&gt;0</formula>
    </cfRule>
  </conditionalFormatting>
  <conditionalFormatting sqref="E374">
    <cfRule type="notContainsBlanks" dxfId="5675" priority="14168">
      <formula>LEN(TRIM(E374))&gt;0</formula>
    </cfRule>
  </conditionalFormatting>
  <conditionalFormatting sqref="D374">
    <cfRule type="notContainsBlanks" dxfId="5674" priority="14167">
      <formula>LEN(TRIM(D374))&gt;0</formula>
    </cfRule>
  </conditionalFormatting>
  <conditionalFormatting sqref="C374">
    <cfRule type="notContainsBlanks" dxfId="5673" priority="14166">
      <formula>LEN(TRIM(C374))&gt;0</formula>
    </cfRule>
  </conditionalFormatting>
  <conditionalFormatting sqref="T365">
    <cfRule type="cellIs" dxfId="5672" priority="14163" operator="equal">
      <formula>"NO"</formula>
    </cfRule>
    <cfRule type="cellIs" dxfId="5671" priority="14164" operator="equal">
      <formula>"SI"</formula>
    </cfRule>
  </conditionalFormatting>
  <conditionalFormatting sqref="G377">
    <cfRule type="notContainsBlanks" dxfId="5670" priority="14137">
      <formula>LEN(TRIM(G377))&gt;0</formula>
    </cfRule>
  </conditionalFormatting>
  <conditionalFormatting sqref="F377">
    <cfRule type="notContainsBlanks" dxfId="5669" priority="14136">
      <formula>LEN(TRIM(F377))&gt;0</formula>
    </cfRule>
  </conditionalFormatting>
  <conditionalFormatting sqref="E377">
    <cfRule type="notContainsBlanks" dxfId="5668" priority="14135">
      <formula>LEN(TRIM(E377))&gt;0</formula>
    </cfRule>
  </conditionalFormatting>
  <conditionalFormatting sqref="D377">
    <cfRule type="notContainsBlanks" dxfId="5667" priority="14134">
      <formula>LEN(TRIM(D377))&gt;0</formula>
    </cfRule>
  </conditionalFormatting>
  <conditionalFormatting sqref="C377">
    <cfRule type="notContainsBlanks" dxfId="5666" priority="14133">
      <formula>LEN(TRIM(C377))&gt;0</formula>
    </cfRule>
  </conditionalFormatting>
  <conditionalFormatting sqref="T50">
    <cfRule type="cellIs" dxfId="5665" priority="14058" operator="equal">
      <formula>"NO CUMPLE"</formula>
    </cfRule>
    <cfRule type="cellIs" dxfId="5664" priority="14059" operator="equal">
      <formula>"CUMPLE"</formula>
    </cfRule>
  </conditionalFormatting>
  <conditionalFormatting sqref="S16 S19 S22 S25">
    <cfRule type="cellIs" dxfId="5663" priority="14056" operator="greaterThan">
      <formula>0</formula>
    </cfRule>
    <cfRule type="cellIs" dxfId="5662" priority="14057" operator="equal">
      <formula>0</formula>
    </cfRule>
  </conditionalFormatting>
  <conditionalFormatting sqref="S35 S38 S41 S44 S47">
    <cfRule type="cellIs" dxfId="5661" priority="14054" operator="greaterThan">
      <formula>0</formula>
    </cfRule>
    <cfRule type="cellIs" dxfId="5660" priority="14055" operator="equal">
      <formula>0</formula>
    </cfRule>
  </conditionalFormatting>
  <conditionalFormatting sqref="S79 S82 S85 S88 S91">
    <cfRule type="cellIs" dxfId="5659" priority="14050" operator="greaterThan">
      <formula>0</formula>
    </cfRule>
    <cfRule type="cellIs" dxfId="5658" priority="14051" operator="equal">
      <formula>0</formula>
    </cfRule>
  </conditionalFormatting>
  <conditionalFormatting sqref="S107 S110 S113">
    <cfRule type="cellIs" dxfId="5657" priority="14048" operator="greaterThan">
      <formula>0</formula>
    </cfRule>
    <cfRule type="cellIs" dxfId="5656" priority="14049" operator="equal">
      <formula>0</formula>
    </cfRule>
  </conditionalFormatting>
  <conditionalFormatting sqref="S123 S126 S129 S132 S135">
    <cfRule type="cellIs" dxfId="5655" priority="14046" operator="greaterThan">
      <formula>0</formula>
    </cfRule>
    <cfRule type="cellIs" dxfId="5654" priority="14047" operator="equal">
      <formula>0</formula>
    </cfRule>
  </conditionalFormatting>
  <conditionalFormatting sqref="S145 S148 S151 S154 S157">
    <cfRule type="cellIs" dxfId="5653" priority="14044" operator="greaterThan">
      <formula>0</formula>
    </cfRule>
    <cfRule type="cellIs" dxfId="5652" priority="14045" operator="equal">
      <formula>0</formula>
    </cfRule>
  </conditionalFormatting>
  <conditionalFormatting sqref="S167 S170 S173 S176 S179">
    <cfRule type="cellIs" dxfId="5651" priority="14042" operator="greaterThan">
      <formula>0</formula>
    </cfRule>
    <cfRule type="cellIs" dxfId="5650" priority="14043" operator="equal">
      <formula>0</formula>
    </cfRule>
  </conditionalFormatting>
  <conditionalFormatting sqref="S189 S192 S195 S198 S201">
    <cfRule type="cellIs" dxfId="5649" priority="14040" operator="greaterThan">
      <formula>0</formula>
    </cfRule>
    <cfRule type="cellIs" dxfId="5648" priority="14041" operator="equal">
      <formula>0</formula>
    </cfRule>
  </conditionalFormatting>
  <conditionalFormatting sqref="S211 S214 S217 S220 S223">
    <cfRule type="cellIs" dxfId="5647" priority="14038" operator="greaterThan">
      <formula>0</formula>
    </cfRule>
    <cfRule type="cellIs" dxfId="5646" priority="14039" operator="equal">
      <formula>0</formula>
    </cfRule>
  </conditionalFormatting>
  <conditionalFormatting sqref="S233 S236 S239 S242 S245">
    <cfRule type="cellIs" dxfId="5645" priority="14036" operator="greaterThan">
      <formula>0</formula>
    </cfRule>
    <cfRule type="cellIs" dxfId="5644" priority="14037" operator="equal">
      <formula>0</formula>
    </cfRule>
  </conditionalFormatting>
  <conditionalFormatting sqref="S255 S258 S261 S264 S267">
    <cfRule type="cellIs" dxfId="5643" priority="14034" operator="greaterThan">
      <formula>0</formula>
    </cfRule>
    <cfRule type="cellIs" dxfId="5642" priority="14035" operator="equal">
      <formula>0</formula>
    </cfRule>
  </conditionalFormatting>
  <conditionalFormatting sqref="S277 S280 S283 S286 S289">
    <cfRule type="cellIs" dxfId="5641" priority="14032" operator="greaterThan">
      <formula>0</formula>
    </cfRule>
    <cfRule type="cellIs" dxfId="5640" priority="14033" operator="equal">
      <formula>0</formula>
    </cfRule>
  </conditionalFormatting>
  <conditionalFormatting sqref="S305 S308 S311">
    <cfRule type="cellIs" dxfId="5639" priority="14030" operator="greaterThan">
      <formula>0</formula>
    </cfRule>
    <cfRule type="cellIs" dxfId="5638" priority="14031" operator="equal">
      <formula>0</formula>
    </cfRule>
  </conditionalFormatting>
  <conditionalFormatting sqref="S321 S324 S327 S330 S333">
    <cfRule type="cellIs" dxfId="5637" priority="14028" operator="greaterThan">
      <formula>0</formula>
    </cfRule>
    <cfRule type="cellIs" dxfId="5636" priority="14029" operator="equal">
      <formula>0</formula>
    </cfRule>
  </conditionalFormatting>
  <conditionalFormatting sqref="S343 S346 S349 S352 S355">
    <cfRule type="cellIs" dxfId="5635" priority="14026" operator="greaterThan">
      <formula>0</formula>
    </cfRule>
    <cfRule type="cellIs" dxfId="5634" priority="14027" operator="equal">
      <formula>0</formula>
    </cfRule>
  </conditionalFormatting>
  <conditionalFormatting sqref="S365 S368 S371 S374 S377">
    <cfRule type="cellIs" dxfId="5633" priority="14024" operator="greaterThan">
      <formula>0</formula>
    </cfRule>
    <cfRule type="cellIs" dxfId="5632" priority="14025" operator="equal">
      <formula>0</formula>
    </cfRule>
  </conditionalFormatting>
  <conditionalFormatting sqref="T72">
    <cfRule type="cellIs" dxfId="5631" priority="14022" operator="equal">
      <formula>"NO CUMPLE"</formula>
    </cfRule>
    <cfRule type="cellIs" dxfId="5630" priority="14023" operator="equal">
      <formula>"CUMPLE"</formula>
    </cfRule>
  </conditionalFormatting>
  <conditionalFormatting sqref="T94">
    <cfRule type="cellIs" dxfId="5629" priority="14020" operator="equal">
      <formula>"NO CUMPLE"</formula>
    </cfRule>
    <cfRule type="cellIs" dxfId="5628" priority="14021" operator="equal">
      <formula>"CUMPLE"</formula>
    </cfRule>
  </conditionalFormatting>
  <conditionalFormatting sqref="T116">
    <cfRule type="cellIs" dxfId="5627" priority="14018" operator="equal">
      <formula>"NO CUMPLE"</formula>
    </cfRule>
    <cfRule type="cellIs" dxfId="5626" priority="14019" operator="equal">
      <formula>"CUMPLE"</formula>
    </cfRule>
  </conditionalFormatting>
  <conditionalFormatting sqref="T138">
    <cfRule type="cellIs" dxfId="5625" priority="14016" operator="equal">
      <formula>"NO CUMPLE"</formula>
    </cfRule>
    <cfRule type="cellIs" dxfId="5624" priority="14017" operator="equal">
      <formula>"CUMPLE"</formula>
    </cfRule>
  </conditionalFormatting>
  <conditionalFormatting sqref="T160">
    <cfRule type="cellIs" dxfId="5623" priority="14014" operator="equal">
      <formula>"NO CUMPLE"</formula>
    </cfRule>
    <cfRule type="cellIs" dxfId="5622" priority="14015" operator="equal">
      <formula>"CUMPLE"</formula>
    </cfRule>
  </conditionalFormatting>
  <conditionalFormatting sqref="T182">
    <cfRule type="cellIs" dxfId="5621" priority="14012" operator="equal">
      <formula>"NO CUMPLE"</formula>
    </cfRule>
    <cfRule type="cellIs" dxfId="5620" priority="14013" operator="equal">
      <formula>"CUMPLE"</formula>
    </cfRule>
  </conditionalFormatting>
  <conditionalFormatting sqref="T204">
    <cfRule type="cellIs" dxfId="5619" priority="14010" operator="equal">
      <formula>"NO CUMPLE"</formula>
    </cfRule>
    <cfRule type="cellIs" dxfId="5618" priority="14011" operator="equal">
      <formula>"CUMPLE"</formula>
    </cfRule>
  </conditionalFormatting>
  <conditionalFormatting sqref="T226">
    <cfRule type="cellIs" dxfId="5617" priority="14008" operator="equal">
      <formula>"NO CUMPLE"</formula>
    </cfRule>
    <cfRule type="cellIs" dxfId="5616" priority="14009" operator="equal">
      <formula>"CUMPLE"</formula>
    </cfRule>
  </conditionalFormatting>
  <conditionalFormatting sqref="T248">
    <cfRule type="cellIs" dxfId="5615" priority="14006" operator="equal">
      <formula>"NO CUMPLE"</formula>
    </cfRule>
    <cfRule type="cellIs" dxfId="5614" priority="14007" operator="equal">
      <formula>"CUMPLE"</formula>
    </cfRule>
  </conditionalFormatting>
  <conditionalFormatting sqref="T270">
    <cfRule type="cellIs" dxfId="5613" priority="14004" operator="equal">
      <formula>"NO CUMPLE"</formula>
    </cfRule>
    <cfRule type="cellIs" dxfId="5612" priority="14005" operator="equal">
      <formula>"CUMPLE"</formula>
    </cfRule>
  </conditionalFormatting>
  <conditionalFormatting sqref="T292">
    <cfRule type="cellIs" dxfId="5611" priority="14002" operator="equal">
      <formula>"NO CUMPLE"</formula>
    </cfRule>
    <cfRule type="cellIs" dxfId="5610" priority="14003" operator="equal">
      <formula>"CUMPLE"</formula>
    </cfRule>
  </conditionalFormatting>
  <conditionalFormatting sqref="T314">
    <cfRule type="cellIs" dxfId="5609" priority="14000" operator="equal">
      <formula>"NO CUMPLE"</formula>
    </cfRule>
    <cfRule type="cellIs" dxfId="5608" priority="14001" operator="equal">
      <formula>"CUMPLE"</formula>
    </cfRule>
  </conditionalFormatting>
  <conditionalFormatting sqref="T336">
    <cfRule type="cellIs" dxfId="5607" priority="13998" operator="equal">
      <formula>"NO CUMPLE"</formula>
    </cfRule>
    <cfRule type="cellIs" dxfId="5606" priority="13999" operator="equal">
      <formula>"CUMPLE"</formula>
    </cfRule>
  </conditionalFormatting>
  <conditionalFormatting sqref="T358">
    <cfRule type="cellIs" dxfId="5605" priority="13996" operator="equal">
      <formula>"NO CUMPLE"</formula>
    </cfRule>
    <cfRule type="cellIs" dxfId="5604" priority="13997" operator="equal">
      <formula>"CUMPLE"</formula>
    </cfRule>
  </conditionalFormatting>
  <conditionalFormatting sqref="T380">
    <cfRule type="cellIs" dxfId="5603" priority="13994" operator="equal">
      <formula>"NO CUMPLE"</formula>
    </cfRule>
    <cfRule type="cellIs" dxfId="5602" priority="13995" operator="equal">
      <formula>"CUMPLE"</formula>
    </cfRule>
  </conditionalFormatting>
  <conditionalFormatting sqref="J19">
    <cfRule type="cellIs" dxfId="5601" priority="13988" operator="equal">
      <formula>"NO CUMPLE"</formula>
    </cfRule>
    <cfRule type="cellIs" dxfId="5600" priority="13989" operator="equal">
      <formula>"CUMPLE"</formula>
    </cfRule>
  </conditionalFormatting>
  <conditionalFormatting sqref="J20:J21">
    <cfRule type="cellIs" dxfId="5599" priority="13982" operator="equal">
      <formula>"NO CUMPLE"</formula>
    </cfRule>
    <cfRule type="cellIs" dxfId="5598" priority="13983" operator="equal">
      <formula>"CUMPLE"</formula>
    </cfRule>
  </conditionalFormatting>
  <conditionalFormatting sqref="J22">
    <cfRule type="cellIs" dxfId="5597" priority="13974" operator="equal">
      <formula>"NO CUMPLE"</formula>
    </cfRule>
    <cfRule type="cellIs" dxfId="5596" priority="13975" operator="equal">
      <formula>"CUMPLE"</formula>
    </cfRule>
  </conditionalFormatting>
  <conditionalFormatting sqref="J23:J24">
    <cfRule type="cellIs" dxfId="5595" priority="13968" operator="equal">
      <formula>"NO CUMPLE"</formula>
    </cfRule>
    <cfRule type="cellIs" dxfId="5594" priority="13969" operator="equal">
      <formula>"CUMPLE"</formula>
    </cfRule>
  </conditionalFormatting>
  <conditionalFormatting sqref="J25">
    <cfRule type="cellIs" dxfId="5593" priority="13960" operator="equal">
      <formula>"NO CUMPLE"</formula>
    </cfRule>
    <cfRule type="cellIs" dxfId="5592" priority="13961" operator="equal">
      <formula>"CUMPLE"</formula>
    </cfRule>
  </conditionalFormatting>
  <conditionalFormatting sqref="J26:J27">
    <cfRule type="cellIs" dxfId="5591" priority="13954" operator="equal">
      <formula>"NO CUMPLE"</formula>
    </cfRule>
    <cfRule type="cellIs" dxfId="5590" priority="13955" operator="equal">
      <formula>"CUMPLE"</formula>
    </cfRule>
  </conditionalFormatting>
  <conditionalFormatting sqref="N387">
    <cfRule type="expression" dxfId="5589" priority="12829">
      <formula>N387=" "</formula>
    </cfRule>
    <cfRule type="expression" dxfId="5588" priority="12830">
      <formula>N387="NO PRESENTÓ CERTIFICADO"</formula>
    </cfRule>
    <cfRule type="expression" dxfId="5587" priority="12831">
      <formula>N387="PRESENTÓ CERTIFICADO"</formula>
    </cfRule>
  </conditionalFormatting>
  <conditionalFormatting sqref="P387">
    <cfRule type="expression" dxfId="5586" priority="12816">
      <formula>Q387="NO SUBSANABLE"</formula>
    </cfRule>
    <cfRule type="expression" dxfId="5585" priority="12818">
      <formula>Q387="REQUERIMIENTOS SUBSANADOS"</formula>
    </cfRule>
    <cfRule type="expression" dxfId="5584" priority="12819">
      <formula>Q387="PENDIENTES POR SUBSANAR"</formula>
    </cfRule>
    <cfRule type="expression" dxfId="5583" priority="12824">
      <formula>Q387="SIN OBSERVACIÓN"</formula>
    </cfRule>
    <cfRule type="containsBlanks" dxfId="5582" priority="12825">
      <formula>LEN(TRIM(P387))=0</formula>
    </cfRule>
  </conditionalFormatting>
  <conditionalFormatting sqref="O387">
    <cfRule type="cellIs" dxfId="5581" priority="12817" operator="equal">
      <formula>"PENDIENTE POR DESCRIPCIÓN"</formula>
    </cfRule>
    <cfRule type="cellIs" dxfId="5580" priority="12821" operator="equal">
      <formula>"DESCRIPCIÓN INSUFICIENTE"</formula>
    </cfRule>
    <cfRule type="cellIs" dxfId="5579" priority="12822" operator="equal">
      <formula>"NO ESTÁ ACORDE A ITEM 5.2.1 (T.R.)"</formula>
    </cfRule>
    <cfRule type="cellIs" dxfId="5578" priority="12823" operator="equal">
      <formula>"ACORDE A ITEM 5.2.1 (T.R.)"</formula>
    </cfRule>
  </conditionalFormatting>
  <conditionalFormatting sqref="Q387">
    <cfRule type="containsBlanks" dxfId="5577" priority="12811">
      <formula>LEN(TRIM(Q387))=0</formula>
    </cfRule>
    <cfRule type="cellIs" dxfId="5576" priority="12820" operator="equal">
      <formula>"REQUERIMIENTOS SUBSANADOS"</formula>
    </cfRule>
    <cfRule type="containsText" dxfId="5575" priority="12826" operator="containsText" text="NO SUBSANABLE">
      <formula>NOT(ISERROR(SEARCH("NO SUBSANABLE",Q387)))</formula>
    </cfRule>
    <cfRule type="containsText" dxfId="5574" priority="12827" operator="containsText" text="PENDIENTES POR SUBSANAR">
      <formula>NOT(ISERROR(SEARCH("PENDIENTES POR SUBSANAR",Q387)))</formula>
    </cfRule>
    <cfRule type="containsText" dxfId="5573" priority="12828" operator="containsText" text="SIN OBSERVACIÓN">
      <formula>NOT(ISERROR(SEARCH("SIN OBSERVACIÓN",Q387)))</formula>
    </cfRule>
  </conditionalFormatting>
  <conditionalFormatting sqref="R387">
    <cfRule type="containsBlanks" dxfId="5572" priority="12810">
      <formula>LEN(TRIM(R387))=0</formula>
    </cfRule>
    <cfRule type="cellIs" dxfId="5571" priority="12812" operator="equal">
      <formula>"NO CUMPLEN CON LO SOLICITADO"</formula>
    </cfRule>
    <cfRule type="cellIs" dxfId="5570" priority="12813" operator="equal">
      <formula>"CUMPLEN CON LO SOLICITADO"</formula>
    </cfRule>
    <cfRule type="cellIs" dxfId="5569" priority="12814" operator="equal">
      <formula>"PENDIENTES"</formula>
    </cfRule>
    <cfRule type="cellIs" dxfId="5568" priority="12815" operator="equal">
      <formula>"NINGUNO"</formula>
    </cfRule>
  </conditionalFormatting>
  <conditionalFormatting sqref="B402">
    <cfRule type="cellIs" dxfId="5567" priority="12808" operator="equal">
      <formula>"NO CUMPLE CON LA EXPERIENCIA REQUERIDA"</formula>
    </cfRule>
    <cfRule type="cellIs" dxfId="5566" priority="12809" operator="equal">
      <formula>"CUMPLE CON LA EXPERIENCIA REQUERIDA"</formula>
    </cfRule>
  </conditionalFormatting>
  <conditionalFormatting sqref="H387">
    <cfRule type="notContainsBlanks" dxfId="5565" priority="12807">
      <formula>LEN(TRIM(H387))&gt;0</formula>
    </cfRule>
  </conditionalFormatting>
  <conditionalFormatting sqref="G387">
    <cfRule type="notContainsBlanks" dxfId="5564" priority="12806">
      <formula>LEN(TRIM(G387))&gt;0</formula>
    </cfRule>
  </conditionalFormatting>
  <conditionalFormatting sqref="F387">
    <cfRule type="notContainsBlanks" dxfId="5563" priority="12805">
      <formula>LEN(TRIM(F387))&gt;0</formula>
    </cfRule>
  </conditionalFormatting>
  <conditionalFormatting sqref="E387">
    <cfRule type="notContainsBlanks" dxfId="5562" priority="12804">
      <formula>LEN(TRIM(E387))&gt;0</formula>
    </cfRule>
  </conditionalFormatting>
  <conditionalFormatting sqref="D387">
    <cfRule type="notContainsBlanks" dxfId="5561" priority="12803">
      <formula>LEN(TRIM(D387))&gt;0</formula>
    </cfRule>
  </conditionalFormatting>
  <conditionalFormatting sqref="C387">
    <cfRule type="notContainsBlanks" dxfId="5560" priority="12802">
      <formula>LEN(TRIM(C387))&gt;0</formula>
    </cfRule>
  </conditionalFormatting>
  <conditionalFormatting sqref="I387">
    <cfRule type="notContainsBlanks" dxfId="5559" priority="12801">
      <formula>LEN(TRIM(I387))&gt;0</formula>
    </cfRule>
  </conditionalFormatting>
  <conditionalFormatting sqref="G390 G393">
    <cfRule type="notContainsBlanks" dxfId="5558" priority="12777">
      <formula>LEN(TRIM(G390))&gt;0</formula>
    </cfRule>
  </conditionalFormatting>
  <conditionalFormatting sqref="F390">
    <cfRule type="notContainsBlanks" dxfId="5557" priority="12776">
      <formula>LEN(TRIM(F390))&gt;0</formula>
    </cfRule>
  </conditionalFormatting>
  <conditionalFormatting sqref="E390 E393">
    <cfRule type="notContainsBlanks" dxfId="5556" priority="12775">
      <formula>LEN(TRIM(E390))&gt;0</formula>
    </cfRule>
  </conditionalFormatting>
  <conditionalFormatting sqref="D390 D393">
    <cfRule type="notContainsBlanks" dxfId="5555" priority="12774">
      <formula>LEN(TRIM(D390))&gt;0</formula>
    </cfRule>
  </conditionalFormatting>
  <conditionalFormatting sqref="C390 C393">
    <cfRule type="notContainsBlanks" dxfId="5554" priority="12773">
      <formula>LEN(TRIM(C390))&gt;0</formula>
    </cfRule>
  </conditionalFormatting>
  <conditionalFormatting sqref="G396">
    <cfRule type="notContainsBlanks" dxfId="5553" priority="12748">
      <formula>LEN(TRIM(G396))&gt;0</formula>
    </cfRule>
  </conditionalFormatting>
  <conditionalFormatting sqref="F396">
    <cfRule type="notContainsBlanks" dxfId="5552" priority="12747">
      <formula>LEN(TRIM(F396))&gt;0</formula>
    </cfRule>
  </conditionalFormatting>
  <conditionalFormatting sqref="E396">
    <cfRule type="notContainsBlanks" dxfId="5551" priority="12746">
      <formula>LEN(TRIM(E396))&gt;0</formula>
    </cfRule>
  </conditionalFormatting>
  <conditionalFormatting sqref="D396">
    <cfRule type="notContainsBlanks" dxfId="5550" priority="12745">
      <formula>LEN(TRIM(D396))&gt;0</formula>
    </cfRule>
  </conditionalFormatting>
  <conditionalFormatting sqref="C396">
    <cfRule type="notContainsBlanks" dxfId="5549" priority="12744">
      <formula>LEN(TRIM(C396))&gt;0</formula>
    </cfRule>
  </conditionalFormatting>
  <conditionalFormatting sqref="T387">
    <cfRule type="cellIs" dxfId="5548" priority="12741" operator="equal">
      <formula>"NO"</formula>
    </cfRule>
    <cfRule type="cellIs" dxfId="5547" priority="12742" operator="equal">
      <formula>"SI"</formula>
    </cfRule>
  </conditionalFormatting>
  <conditionalFormatting sqref="G399">
    <cfRule type="notContainsBlanks" dxfId="5546" priority="12717">
      <formula>LEN(TRIM(G399))&gt;0</formula>
    </cfRule>
  </conditionalFormatting>
  <conditionalFormatting sqref="E399">
    <cfRule type="notContainsBlanks" dxfId="5545" priority="12715">
      <formula>LEN(TRIM(E399))&gt;0</formula>
    </cfRule>
  </conditionalFormatting>
  <conditionalFormatting sqref="D399">
    <cfRule type="notContainsBlanks" dxfId="5544" priority="12714">
      <formula>LEN(TRIM(D399))&gt;0</formula>
    </cfRule>
  </conditionalFormatting>
  <conditionalFormatting sqref="C399">
    <cfRule type="notContainsBlanks" dxfId="5543" priority="12713">
      <formula>LEN(TRIM(C399))&gt;0</formula>
    </cfRule>
  </conditionalFormatting>
  <conditionalFormatting sqref="S387 S390 S393 S396 S399">
    <cfRule type="cellIs" dxfId="5542" priority="12710" operator="greaterThan">
      <formula>0</formula>
    </cfRule>
    <cfRule type="cellIs" dxfId="5541" priority="12711" operator="equal">
      <formula>0</formula>
    </cfRule>
  </conditionalFormatting>
  <conditionalFormatting sqref="T402">
    <cfRule type="cellIs" dxfId="5540" priority="12708" operator="equal">
      <formula>"NO CUMPLE"</formula>
    </cfRule>
    <cfRule type="cellIs" dxfId="5539" priority="12709" operator="equal">
      <formula>"CUMPLE"</formula>
    </cfRule>
  </conditionalFormatting>
  <conditionalFormatting sqref="N409">
    <cfRule type="expression" dxfId="5538" priority="12635">
      <formula>N409=" "</formula>
    </cfRule>
    <cfRule type="expression" dxfId="5537" priority="12636">
      <formula>N409="NO PRESENTÓ CERTIFICADO"</formula>
    </cfRule>
    <cfRule type="expression" dxfId="5536" priority="12637">
      <formula>N409="PRESENTÓ CERTIFICADO"</formula>
    </cfRule>
  </conditionalFormatting>
  <conditionalFormatting sqref="B424">
    <cfRule type="cellIs" dxfId="5535" priority="12614" operator="equal">
      <formula>"NO CUMPLE CON LA EXPERIENCIA REQUERIDA"</formula>
    </cfRule>
    <cfRule type="cellIs" dxfId="5534" priority="12615" operator="equal">
      <formula>"CUMPLE CON LA EXPERIENCIA REQUERIDA"</formula>
    </cfRule>
  </conditionalFormatting>
  <conditionalFormatting sqref="H409">
    <cfRule type="notContainsBlanks" dxfId="5533" priority="12613">
      <formula>LEN(TRIM(H409))&gt;0</formula>
    </cfRule>
  </conditionalFormatting>
  <conditionalFormatting sqref="G409">
    <cfRule type="notContainsBlanks" dxfId="5532" priority="12612">
      <formula>LEN(TRIM(G409))&gt;0</formula>
    </cfRule>
  </conditionalFormatting>
  <conditionalFormatting sqref="F409">
    <cfRule type="notContainsBlanks" dxfId="5531" priority="12611">
      <formula>LEN(TRIM(F409))&gt;0</formula>
    </cfRule>
  </conditionalFormatting>
  <conditionalFormatting sqref="E409">
    <cfRule type="notContainsBlanks" dxfId="5530" priority="12610">
      <formula>LEN(TRIM(E409))&gt;0</formula>
    </cfRule>
  </conditionalFormatting>
  <conditionalFormatting sqref="D409">
    <cfRule type="notContainsBlanks" dxfId="5529" priority="12609">
      <formula>LEN(TRIM(D409))&gt;0</formula>
    </cfRule>
  </conditionalFormatting>
  <conditionalFormatting sqref="C409">
    <cfRule type="notContainsBlanks" dxfId="5528" priority="12608">
      <formula>LEN(TRIM(C409))&gt;0</formula>
    </cfRule>
  </conditionalFormatting>
  <conditionalFormatting sqref="I409">
    <cfRule type="notContainsBlanks" dxfId="5527" priority="12607">
      <formula>LEN(TRIM(I409))&gt;0</formula>
    </cfRule>
  </conditionalFormatting>
  <conditionalFormatting sqref="G412 G415">
    <cfRule type="notContainsBlanks" dxfId="5526" priority="12583">
      <formula>LEN(TRIM(G412))&gt;0</formula>
    </cfRule>
  </conditionalFormatting>
  <conditionalFormatting sqref="F412 F415">
    <cfRule type="notContainsBlanks" dxfId="5525" priority="12582">
      <formula>LEN(TRIM(F412))&gt;0</formula>
    </cfRule>
  </conditionalFormatting>
  <conditionalFormatting sqref="E412 E415">
    <cfRule type="notContainsBlanks" dxfId="5524" priority="12581">
      <formula>LEN(TRIM(E412))&gt;0</formula>
    </cfRule>
  </conditionalFormatting>
  <conditionalFormatting sqref="D412 D415">
    <cfRule type="notContainsBlanks" dxfId="5523" priority="12580">
      <formula>LEN(TRIM(D412))&gt;0</formula>
    </cfRule>
  </conditionalFormatting>
  <conditionalFormatting sqref="C412 C415">
    <cfRule type="notContainsBlanks" dxfId="5522" priority="12579">
      <formula>LEN(TRIM(C412))&gt;0</formula>
    </cfRule>
  </conditionalFormatting>
  <conditionalFormatting sqref="G418">
    <cfRule type="notContainsBlanks" dxfId="5521" priority="12554">
      <formula>LEN(TRIM(G418))&gt;0</formula>
    </cfRule>
  </conditionalFormatting>
  <conditionalFormatting sqref="F418">
    <cfRule type="notContainsBlanks" dxfId="5520" priority="12553">
      <formula>LEN(TRIM(F418))&gt;0</formula>
    </cfRule>
  </conditionalFormatting>
  <conditionalFormatting sqref="E418">
    <cfRule type="notContainsBlanks" dxfId="5519" priority="12552">
      <formula>LEN(TRIM(E418))&gt;0</formula>
    </cfRule>
  </conditionalFormatting>
  <conditionalFormatting sqref="D418">
    <cfRule type="notContainsBlanks" dxfId="5518" priority="12551">
      <formula>LEN(TRIM(D418))&gt;0</formula>
    </cfRule>
  </conditionalFormatting>
  <conditionalFormatting sqref="C418">
    <cfRule type="notContainsBlanks" dxfId="5517" priority="12550">
      <formula>LEN(TRIM(C418))&gt;0</formula>
    </cfRule>
  </conditionalFormatting>
  <conditionalFormatting sqref="T409">
    <cfRule type="cellIs" dxfId="5516" priority="12547" operator="equal">
      <formula>"NO"</formula>
    </cfRule>
    <cfRule type="cellIs" dxfId="5515" priority="12548" operator="equal">
      <formula>"SI"</formula>
    </cfRule>
  </conditionalFormatting>
  <conditionalFormatting sqref="G421">
    <cfRule type="notContainsBlanks" dxfId="5514" priority="12523">
      <formula>LEN(TRIM(G421))&gt;0</formula>
    </cfRule>
  </conditionalFormatting>
  <conditionalFormatting sqref="F421">
    <cfRule type="notContainsBlanks" dxfId="5513" priority="12522">
      <formula>LEN(TRIM(F421))&gt;0</formula>
    </cfRule>
  </conditionalFormatting>
  <conditionalFormatting sqref="E421">
    <cfRule type="notContainsBlanks" dxfId="5512" priority="12521">
      <formula>LEN(TRIM(E421))&gt;0</formula>
    </cfRule>
  </conditionalFormatting>
  <conditionalFormatting sqref="D421">
    <cfRule type="notContainsBlanks" dxfId="5511" priority="12520">
      <formula>LEN(TRIM(D421))&gt;0</formula>
    </cfRule>
  </conditionalFormatting>
  <conditionalFormatting sqref="C421">
    <cfRule type="notContainsBlanks" dxfId="5510" priority="12519">
      <formula>LEN(TRIM(C421))&gt;0</formula>
    </cfRule>
  </conditionalFormatting>
  <conditionalFormatting sqref="S409 S412 S415 S418 S421">
    <cfRule type="cellIs" dxfId="5509" priority="12516" operator="greaterThan">
      <formula>0</formula>
    </cfRule>
    <cfRule type="cellIs" dxfId="5508" priority="12517" operator="equal">
      <formula>0</formula>
    </cfRule>
  </conditionalFormatting>
  <conditionalFormatting sqref="T424">
    <cfRule type="cellIs" dxfId="5507" priority="12514" operator="equal">
      <formula>"NO CUMPLE"</formula>
    </cfRule>
    <cfRule type="cellIs" dxfId="5506" priority="12515" operator="equal">
      <formula>"CUMPLE"</formula>
    </cfRule>
  </conditionalFormatting>
  <conditionalFormatting sqref="P431">
    <cfRule type="expression" dxfId="5505" priority="12428">
      <formula>Q431="NO SUBSANABLE"</formula>
    </cfRule>
    <cfRule type="expression" dxfId="5504" priority="12430">
      <formula>Q431="REQUERIMIENTOS SUBSANADOS"</formula>
    </cfRule>
    <cfRule type="expression" dxfId="5503" priority="12431">
      <formula>Q431="PENDIENTES POR SUBSANAR"</formula>
    </cfRule>
    <cfRule type="expression" dxfId="5502" priority="12436">
      <formula>Q431="SIN OBSERVACIÓN"</formula>
    </cfRule>
    <cfRule type="containsBlanks" dxfId="5501" priority="12437">
      <formula>LEN(TRIM(P431))=0</formula>
    </cfRule>
  </conditionalFormatting>
  <conditionalFormatting sqref="Q431">
    <cfRule type="containsBlanks" dxfId="5500" priority="12423">
      <formula>LEN(TRIM(Q431))=0</formula>
    </cfRule>
    <cfRule type="cellIs" dxfId="5499" priority="12432" operator="equal">
      <formula>"REQUERIMIENTOS SUBSANADOS"</formula>
    </cfRule>
    <cfRule type="containsText" dxfId="5498" priority="12438" operator="containsText" text="NO SUBSANABLE">
      <formula>NOT(ISERROR(SEARCH("NO SUBSANABLE",Q431)))</formula>
    </cfRule>
    <cfRule type="containsText" dxfId="5497" priority="12439" operator="containsText" text="PENDIENTES POR SUBSANAR">
      <formula>NOT(ISERROR(SEARCH("PENDIENTES POR SUBSANAR",Q431)))</formula>
    </cfRule>
    <cfRule type="containsText" dxfId="5496" priority="12440" operator="containsText" text="SIN OBSERVACIÓN">
      <formula>NOT(ISERROR(SEARCH("SIN OBSERVACIÓN",Q431)))</formula>
    </cfRule>
  </conditionalFormatting>
  <conditionalFormatting sqref="R431">
    <cfRule type="containsBlanks" dxfId="5495" priority="12422">
      <formula>LEN(TRIM(R431))=0</formula>
    </cfRule>
    <cfRule type="cellIs" dxfId="5494" priority="12424" operator="equal">
      <formula>"NO CUMPLEN CON LO SOLICITADO"</formula>
    </cfRule>
    <cfRule type="cellIs" dxfId="5493" priority="12425" operator="equal">
      <formula>"CUMPLEN CON LO SOLICITADO"</formula>
    </cfRule>
    <cfRule type="cellIs" dxfId="5492" priority="12426" operator="equal">
      <formula>"PENDIENTES"</formula>
    </cfRule>
    <cfRule type="cellIs" dxfId="5491" priority="12427" operator="equal">
      <formula>"NINGUNO"</formula>
    </cfRule>
  </conditionalFormatting>
  <conditionalFormatting sqref="B446">
    <cfRule type="cellIs" dxfId="5490" priority="12420" operator="equal">
      <formula>"NO CUMPLE CON LA EXPERIENCIA REQUERIDA"</formula>
    </cfRule>
    <cfRule type="cellIs" dxfId="5489" priority="12421" operator="equal">
      <formula>"CUMPLE CON LA EXPERIENCIA REQUERIDA"</formula>
    </cfRule>
  </conditionalFormatting>
  <conditionalFormatting sqref="H431">
    <cfRule type="notContainsBlanks" dxfId="5488" priority="12419">
      <formula>LEN(TRIM(H431))&gt;0</formula>
    </cfRule>
  </conditionalFormatting>
  <conditionalFormatting sqref="G431">
    <cfRule type="notContainsBlanks" dxfId="5487" priority="12418">
      <formula>LEN(TRIM(G431))&gt;0</formula>
    </cfRule>
  </conditionalFormatting>
  <conditionalFormatting sqref="F431">
    <cfRule type="notContainsBlanks" dxfId="5486" priority="12417">
      <formula>LEN(TRIM(F431))&gt;0</formula>
    </cfRule>
  </conditionalFormatting>
  <conditionalFormatting sqref="E431">
    <cfRule type="notContainsBlanks" dxfId="5485" priority="12416">
      <formula>LEN(TRIM(E431))&gt;0</formula>
    </cfRule>
  </conditionalFormatting>
  <conditionalFormatting sqref="D431">
    <cfRule type="notContainsBlanks" dxfId="5484" priority="12415">
      <formula>LEN(TRIM(D431))&gt;0</formula>
    </cfRule>
  </conditionalFormatting>
  <conditionalFormatting sqref="C431">
    <cfRule type="notContainsBlanks" dxfId="5483" priority="12414">
      <formula>LEN(TRIM(C431))&gt;0</formula>
    </cfRule>
  </conditionalFormatting>
  <conditionalFormatting sqref="I431">
    <cfRule type="notContainsBlanks" dxfId="5482" priority="12413">
      <formula>LEN(TRIM(I431))&gt;0</formula>
    </cfRule>
  </conditionalFormatting>
  <conditionalFormatting sqref="G434 G437">
    <cfRule type="notContainsBlanks" dxfId="5481" priority="12389">
      <formula>LEN(TRIM(G434))&gt;0</formula>
    </cfRule>
  </conditionalFormatting>
  <conditionalFormatting sqref="F434 F437">
    <cfRule type="notContainsBlanks" dxfId="5480" priority="12388">
      <formula>LEN(TRIM(F434))&gt;0</formula>
    </cfRule>
  </conditionalFormatting>
  <conditionalFormatting sqref="E434 E437">
    <cfRule type="notContainsBlanks" dxfId="5479" priority="12387">
      <formula>LEN(TRIM(E434))&gt;0</formula>
    </cfRule>
  </conditionalFormatting>
  <conditionalFormatting sqref="D434 D437">
    <cfRule type="notContainsBlanks" dxfId="5478" priority="12386">
      <formula>LEN(TRIM(D434))&gt;0</formula>
    </cfRule>
  </conditionalFormatting>
  <conditionalFormatting sqref="C434 C437">
    <cfRule type="notContainsBlanks" dxfId="5477" priority="12385">
      <formula>LEN(TRIM(C434))&gt;0</formula>
    </cfRule>
  </conditionalFormatting>
  <conditionalFormatting sqref="G440">
    <cfRule type="notContainsBlanks" dxfId="5476" priority="12360">
      <formula>LEN(TRIM(G440))&gt;0</formula>
    </cfRule>
  </conditionalFormatting>
  <conditionalFormatting sqref="F440">
    <cfRule type="notContainsBlanks" dxfId="5475" priority="12359">
      <formula>LEN(TRIM(F440))&gt;0</formula>
    </cfRule>
  </conditionalFormatting>
  <conditionalFormatting sqref="E440">
    <cfRule type="notContainsBlanks" dxfId="5474" priority="12358">
      <formula>LEN(TRIM(E440))&gt;0</formula>
    </cfRule>
  </conditionalFormatting>
  <conditionalFormatting sqref="D440">
    <cfRule type="notContainsBlanks" dxfId="5473" priority="12357">
      <formula>LEN(TRIM(D440))&gt;0</formula>
    </cfRule>
  </conditionalFormatting>
  <conditionalFormatting sqref="C440">
    <cfRule type="notContainsBlanks" dxfId="5472" priority="12356">
      <formula>LEN(TRIM(C440))&gt;0</formula>
    </cfRule>
  </conditionalFormatting>
  <conditionalFormatting sqref="T431">
    <cfRule type="cellIs" dxfId="5471" priority="12353" operator="equal">
      <formula>"NO"</formula>
    </cfRule>
    <cfRule type="cellIs" dxfId="5470" priority="12354" operator="equal">
      <formula>"SI"</formula>
    </cfRule>
  </conditionalFormatting>
  <conditionalFormatting sqref="G443">
    <cfRule type="notContainsBlanks" dxfId="5469" priority="12329">
      <formula>LEN(TRIM(G443))&gt;0</formula>
    </cfRule>
  </conditionalFormatting>
  <conditionalFormatting sqref="F443">
    <cfRule type="notContainsBlanks" dxfId="5468" priority="12328">
      <formula>LEN(TRIM(F443))&gt;0</formula>
    </cfRule>
  </conditionalFormatting>
  <conditionalFormatting sqref="E443">
    <cfRule type="notContainsBlanks" dxfId="5467" priority="12327">
      <formula>LEN(TRIM(E443))&gt;0</formula>
    </cfRule>
  </conditionalFormatting>
  <conditionalFormatting sqref="D443">
    <cfRule type="notContainsBlanks" dxfId="5466" priority="12326">
      <formula>LEN(TRIM(D443))&gt;0</formula>
    </cfRule>
  </conditionalFormatting>
  <conditionalFormatting sqref="C443">
    <cfRule type="notContainsBlanks" dxfId="5465" priority="12325">
      <formula>LEN(TRIM(C443))&gt;0</formula>
    </cfRule>
  </conditionalFormatting>
  <conditionalFormatting sqref="S431 S434 S437 S440 S443">
    <cfRule type="cellIs" dxfId="5464" priority="12322" operator="greaterThan">
      <formula>0</formula>
    </cfRule>
    <cfRule type="cellIs" dxfId="5463" priority="12323" operator="equal">
      <formula>0</formula>
    </cfRule>
  </conditionalFormatting>
  <conditionalFormatting sqref="T446">
    <cfRule type="cellIs" dxfId="5462" priority="12320" operator="equal">
      <formula>"NO CUMPLE"</formula>
    </cfRule>
    <cfRule type="cellIs" dxfId="5461" priority="12321" operator="equal">
      <formula>"CUMPLE"</formula>
    </cfRule>
  </conditionalFormatting>
  <conditionalFormatting sqref="B468">
    <cfRule type="cellIs" dxfId="5460" priority="12226" operator="equal">
      <formula>"NO CUMPLE CON LA EXPERIENCIA REQUERIDA"</formula>
    </cfRule>
    <cfRule type="cellIs" dxfId="5459" priority="12227" operator="equal">
      <formula>"CUMPLE CON LA EXPERIENCIA REQUERIDA"</formula>
    </cfRule>
  </conditionalFormatting>
  <conditionalFormatting sqref="H453">
    <cfRule type="notContainsBlanks" dxfId="5458" priority="12225">
      <formula>LEN(TRIM(H453))&gt;0</formula>
    </cfRule>
  </conditionalFormatting>
  <conditionalFormatting sqref="G453">
    <cfRule type="notContainsBlanks" dxfId="5457" priority="12224">
      <formula>LEN(TRIM(G453))&gt;0</formula>
    </cfRule>
  </conditionalFormatting>
  <conditionalFormatting sqref="F453">
    <cfRule type="notContainsBlanks" dxfId="5456" priority="12223">
      <formula>LEN(TRIM(F453))&gt;0</formula>
    </cfRule>
  </conditionalFormatting>
  <conditionalFormatting sqref="E453">
    <cfRule type="notContainsBlanks" dxfId="5455" priority="12222">
      <formula>LEN(TRIM(E453))&gt;0</formula>
    </cfRule>
  </conditionalFormatting>
  <conditionalFormatting sqref="D453">
    <cfRule type="notContainsBlanks" dxfId="5454" priority="12221">
      <formula>LEN(TRIM(D453))&gt;0</formula>
    </cfRule>
  </conditionalFormatting>
  <conditionalFormatting sqref="C453">
    <cfRule type="notContainsBlanks" dxfId="5453" priority="12220">
      <formula>LEN(TRIM(C453))&gt;0</formula>
    </cfRule>
  </conditionalFormatting>
  <conditionalFormatting sqref="I453">
    <cfRule type="notContainsBlanks" dxfId="5452" priority="12219">
      <formula>LEN(TRIM(I453))&gt;0</formula>
    </cfRule>
  </conditionalFormatting>
  <conditionalFormatting sqref="N459">
    <cfRule type="expression" dxfId="5451" priority="12216">
      <formula>N459=" "</formula>
    </cfRule>
    <cfRule type="expression" dxfId="5450" priority="12217">
      <formula>N459="NO PRESENTÓ CERTIFICADO"</formula>
    </cfRule>
    <cfRule type="expression" dxfId="5449" priority="12218">
      <formula>N459="PRESENTÓ CERTIFICADO"</formula>
    </cfRule>
  </conditionalFormatting>
  <conditionalFormatting sqref="P459">
    <cfRule type="expression" dxfId="5448" priority="12203">
      <formula>Q459="NO SUBSANABLE"</formula>
    </cfRule>
    <cfRule type="expression" dxfId="5447" priority="12205">
      <formula>Q459="REQUERIMIENTOS SUBSANADOS"</formula>
    </cfRule>
    <cfRule type="expression" dxfId="5446" priority="12206">
      <formula>Q459="PENDIENTES POR SUBSANAR"</formula>
    </cfRule>
    <cfRule type="expression" dxfId="5445" priority="12211">
      <formula>Q459="SIN OBSERVACIÓN"</formula>
    </cfRule>
    <cfRule type="containsBlanks" dxfId="5444" priority="12212">
      <formula>LEN(TRIM(P459))=0</formula>
    </cfRule>
  </conditionalFormatting>
  <conditionalFormatting sqref="O459">
    <cfRule type="cellIs" dxfId="5443" priority="12204" operator="equal">
      <formula>"PENDIENTE POR DESCRIPCIÓN"</formula>
    </cfRule>
    <cfRule type="cellIs" dxfId="5442" priority="12208" operator="equal">
      <formula>"DESCRIPCIÓN INSUFICIENTE"</formula>
    </cfRule>
    <cfRule type="cellIs" dxfId="5441" priority="12209" operator="equal">
      <formula>"NO ESTÁ ACORDE A ITEM 5.2.1 (T.R.)"</formula>
    </cfRule>
    <cfRule type="cellIs" dxfId="5440" priority="12210" operator="equal">
      <formula>"ACORDE A ITEM 5.2.1 (T.R.)"</formula>
    </cfRule>
  </conditionalFormatting>
  <conditionalFormatting sqref="Q459">
    <cfRule type="containsBlanks" dxfId="5439" priority="12198">
      <formula>LEN(TRIM(Q459))=0</formula>
    </cfRule>
    <cfRule type="cellIs" dxfId="5438" priority="12207" operator="equal">
      <formula>"REQUERIMIENTOS SUBSANADOS"</formula>
    </cfRule>
    <cfRule type="containsText" dxfId="5437" priority="12213" operator="containsText" text="NO SUBSANABLE">
      <formula>NOT(ISERROR(SEARCH("NO SUBSANABLE",Q459)))</formula>
    </cfRule>
    <cfRule type="containsText" dxfId="5436" priority="12214" operator="containsText" text="PENDIENTES POR SUBSANAR">
      <formula>NOT(ISERROR(SEARCH("PENDIENTES POR SUBSANAR",Q459)))</formula>
    </cfRule>
    <cfRule type="containsText" dxfId="5435" priority="12215" operator="containsText" text="SIN OBSERVACIÓN">
      <formula>NOT(ISERROR(SEARCH("SIN OBSERVACIÓN",Q459)))</formula>
    </cfRule>
  </conditionalFormatting>
  <conditionalFormatting sqref="R459">
    <cfRule type="containsBlanks" dxfId="5434" priority="12197">
      <formula>LEN(TRIM(R459))=0</formula>
    </cfRule>
    <cfRule type="cellIs" dxfId="5433" priority="12199" operator="equal">
      <formula>"NO CUMPLEN CON LO SOLICITADO"</formula>
    </cfRule>
    <cfRule type="cellIs" dxfId="5432" priority="12200" operator="equal">
      <formula>"CUMPLEN CON LO SOLICITADO"</formula>
    </cfRule>
    <cfRule type="cellIs" dxfId="5431" priority="12201" operator="equal">
      <formula>"PENDIENTES"</formula>
    </cfRule>
    <cfRule type="cellIs" dxfId="5430" priority="12202" operator="equal">
      <formula>"NINGUNO"</formula>
    </cfRule>
  </conditionalFormatting>
  <conditionalFormatting sqref="H456 H459">
    <cfRule type="notContainsBlanks" dxfId="5429" priority="12196">
      <formula>LEN(TRIM(H456))&gt;0</formula>
    </cfRule>
  </conditionalFormatting>
  <conditionalFormatting sqref="G456 G459">
    <cfRule type="notContainsBlanks" dxfId="5428" priority="12195">
      <formula>LEN(TRIM(G456))&gt;0</formula>
    </cfRule>
  </conditionalFormatting>
  <conditionalFormatting sqref="F456 F459">
    <cfRule type="notContainsBlanks" dxfId="5427" priority="12194">
      <formula>LEN(TRIM(F456))&gt;0</formula>
    </cfRule>
  </conditionalFormatting>
  <conditionalFormatting sqref="E456 E459">
    <cfRule type="notContainsBlanks" dxfId="5426" priority="12193">
      <formula>LEN(TRIM(E456))&gt;0</formula>
    </cfRule>
  </conditionalFormatting>
  <conditionalFormatting sqref="D456 D459">
    <cfRule type="notContainsBlanks" dxfId="5425" priority="12192">
      <formula>LEN(TRIM(D456))&gt;0</formula>
    </cfRule>
  </conditionalFormatting>
  <conditionalFormatting sqref="C456 C459">
    <cfRule type="notContainsBlanks" dxfId="5424" priority="12191">
      <formula>LEN(TRIM(C456))&gt;0</formula>
    </cfRule>
  </conditionalFormatting>
  <conditionalFormatting sqref="I456 I459">
    <cfRule type="notContainsBlanks" dxfId="5423" priority="12190">
      <formula>LEN(TRIM(I456))&gt;0</formula>
    </cfRule>
  </conditionalFormatting>
  <conditionalFormatting sqref="N462">
    <cfRule type="expression" dxfId="5422" priority="12187">
      <formula>N462=" "</formula>
    </cfRule>
    <cfRule type="expression" dxfId="5421" priority="12188">
      <formula>N462="NO PRESENTÓ CERTIFICADO"</formula>
    </cfRule>
    <cfRule type="expression" dxfId="5420" priority="12189">
      <formula>N462="PRESENTÓ CERTIFICADO"</formula>
    </cfRule>
  </conditionalFormatting>
  <conditionalFormatting sqref="P462">
    <cfRule type="expression" dxfId="5419" priority="12174">
      <formula>Q462="NO SUBSANABLE"</formula>
    </cfRule>
    <cfRule type="expression" dxfId="5418" priority="12176">
      <formula>Q462="REQUERIMIENTOS SUBSANADOS"</formula>
    </cfRule>
    <cfRule type="expression" dxfId="5417" priority="12177">
      <formula>Q462="PENDIENTES POR SUBSANAR"</formula>
    </cfRule>
    <cfRule type="expression" dxfId="5416" priority="12182">
      <formula>Q462="SIN OBSERVACIÓN"</formula>
    </cfRule>
    <cfRule type="containsBlanks" dxfId="5415" priority="12183">
      <formula>LEN(TRIM(P462))=0</formula>
    </cfRule>
  </conditionalFormatting>
  <conditionalFormatting sqref="O462">
    <cfRule type="cellIs" dxfId="5414" priority="12175" operator="equal">
      <formula>"PENDIENTE POR DESCRIPCIÓN"</formula>
    </cfRule>
    <cfRule type="cellIs" dxfId="5413" priority="12179" operator="equal">
      <formula>"DESCRIPCIÓN INSUFICIENTE"</formula>
    </cfRule>
    <cfRule type="cellIs" dxfId="5412" priority="12180" operator="equal">
      <formula>"NO ESTÁ ACORDE A ITEM 5.2.1 (T.R.)"</formula>
    </cfRule>
    <cfRule type="cellIs" dxfId="5411" priority="12181" operator="equal">
      <formula>"ACORDE A ITEM 5.2.1 (T.R.)"</formula>
    </cfRule>
  </conditionalFormatting>
  <conditionalFormatting sqref="Q462">
    <cfRule type="containsBlanks" dxfId="5410" priority="12169">
      <formula>LEN(TRIM(Q462))=0</formula>
    </cfRule>
    <cfRule type="cellIs" dxfId="5409" priority="12178" operator="equal">
      <formula>"REQUERIMIENTOS SUBSANADOS"</formula>
    </cfRule>
    <cfRule type="containsText" dxfId="5408" priority="12184" operator="containsText" text="NO SUBSANABLE">
      <formula>NOT(ISERROR(SEARCH("NO SUBSANABLE",Q462)))</formula>
    </cfRule>
    <cfRule type="containsText" dxfId="5407" priority="12185" operator="containsText" text="PENDIENTES POR SUBSANAR">
      <formula>NOT(ISERROR(SEARCH("PENDIENTES POR SUBSANAR",Q462)))</formula>
    </cfRule>
    <cfRule type="containsText" dxfId="5406" priority="12186" operator="containsText" text="SIN OBSERVACIÓN">
      <formula>NOT(ISERROR(SEARCH("SIN OBSERVACIÓN",Q462)))</formula>
    </cfRule>
  </conditionalFormatting>
  <conditionalFormatting sqref="R462">
    <cfRule type="containsBlanks" dxfId="5405" priority="12168">
      <formula>LEN(TRIM(R462))=0</formula>
    </cfRule>
    <cfRule type="cellIs" dxfId="5404" priority="12170" operator="equal">
      <formula>"NO CUMPLEN CON LO SOLICITADO"</formula>
    </cfRule>
    <cfRule type="cellIs" dxfId="5403" priority="12171" operator="equal">
      <formula>"CUMPLEN CON LO SOLICITADO"</formula>
    </cfRule>
    <cfRule type="cellIs" dxfId="5402" priority="12172" operator="equal">
      <formula>"PENDIENTES"</formula>
    </cfRule>
    <cfRule type="cellIs" dxfId="5401" priority="12173" operator="equal">
      <formula>"NINGUNO"</formula>
    </cfRule>
  </conditionalFormatting>
  <conditionalFormatting sqref="H462">
    <cfRule type="notContainsBlanks" dxfId="5400" priority="12167">
      <formula>LEN(TRIM(H462))&gt;0</formula>
    </cfRule>
  </conditionalFormatting>
  <conditionalFormatting sqref="G462">
    <cfRule type="notContainsBlanks" dxfId="5399" priority="12166">
      <formula>LEN(TRIM(G462))&gt;0</formula>
    </cfRule>
  </conditionalFormatting>
  <conditionalFormatting sqref="F462">
    <cfRule type="notContainsBlanks" dxfId="5398" priority="12165">
      <formula>LEN(TRIM(F462))&gt;0</formula>
    </cfRule>
  </conditionalFormatting>
  <conditionalFormatting sqref="E462">
    <cfRule type="notContainsBlanks" dxfId="5397" priority="12164">
      <formula>LEN(TRIM(E462))&gt;0</formula>
    </cfRule>
  </conditionalFormatting>
  <conditionalFormatting sqref="D462">
    <cfRule type="notContainsBlanks" dxfId="5396" priority="12163">
      <formula>LEN(TRIM(D462))&gt;0</formula>
    </cfRule>
  </conditionalFormatting>
  <conditionalFormatting sqref="C462">
    <cfRule type="notContainsBlanks" dxfId="5395" priority="12162">
      <formula>LEN(TRIM(C462))&gt;0</formula>
    </cfRule>
  </conditionalFormatting>
  <conditionalFormatting sqref="I462">
    <cfRule type="notContainsBlanks" dxfId="5394" priority="12161">
      <formula>LEN(TRIM(I462))&gt;0</formula>
    </cfRule>
  </conditionalFormatting>
  <conditionalFormatting sqref="T453">
    <cfRule type="cellIs" dxfId="5393" priority="12159" operator="equal">
      <formula>"NO"</formula>
    </cfRule>
    <cfRule type="cellIs" dxfId="5392" priority="12160" operator="equal">
      <formula>"SI"</formula>
    </cfRule>
  </conditionalFormatting>
  <conditionalFormatting sqref="N465">
    <cfRule type="expression" dxfId="5391" priority="12156">
      <formula>N465=" "</formula>
    </cfRule>
    <cfRule type="expression" dxfId="5390" priority="12157">
      <formula>N465="NO PRESENTÓ CERTIFICADO"</formula>
    </cfRule>
    <cfRule type="expression" dxfId="5389" priority="12158">
      <formula>N465="PRESENTÓ CERTIFICADO"</formula>
    </cfRule>
  </conditionalFormatting>
  <conditionalFormatting sqref="P465">
    <cfRule type="expression" dxfId="5388" priority="12143">
      <formula>Q465="NO SUBSANABLE"</formula>
    </cfRule>
    <cfRule type="expression" dxfId="5387" priority="12145">
      <formula>Q465="REQUERIMIENTOS SUBSANADOS"</formula>
    </cfRule>
    <cfRule type="expression" dxfId="5386" priority="12146">
      <formula>Q465="PENDIENTES POR SUBSANAR"</formula>
    </cfRule>
    <cfRule type="expression" dxfId="5385" priority="12151">
      <formula>Q465="SIN OBSERVACIÓN"</formula>
    </cfRule>
    <cfRule type="containsBlanks" dxfId="5384" priority="12152">
      <formula>LEN(TRIM(P465))=0</formula>
    </cfRule>
  </conditionalFormatting>
  <conditionalFormatting sqref="O465">
    <cfRule type="cellIs" dxfId="5383" priority="12144" operator="equal">
      <formula>"PENDIENTE POR DESCRIPCIÓN"</formula>
    </cfRule>
    <cfRule type="cellIs" dxfId="5382" priority="12148" operator="equal">
      <formula>"DESCRIPCIÓN INSUFICIENTE"</formula>
    </cfRule>
    <cfRule type="cellIs" dxfId="5381" priority="12149" operator="equal">
      <formula>"NO ESTÁ ACORDE A ITEM 5.2.1 (T.R.)"</formula>
    </cfRule>
    <cfRule type="cellIs" dxfId="5380" priority="12150" operator="equal">
      <formula>"ACORDE A ITEM 5.2.1 (T.R.)"</formula>
    </cfRule>
  </conditionalFormatting>
  <conditionalFormatting sqref="Q465">
    <cfRule type="containsBlanks" dxfId="5379" priority="12138">
      <formula>LEN(TRIM(Q465))=0</formula>
    </cfRule>
    <cfRule type="cellIs" dxfId="5378" priority="12147" operator="equal">
      <formula>"REQUERIMIENTOS SUBSANADOS"</formula>
    </cfRule>
    <cfRule type="containsText" dxfId="5377" priority="12153" operator="containsText" text="NO SUBSANABLE">
      <formula>NOT(ISERROR(SEARCH("NO SUBSANABLE",Q465)))</formula>
    </cfRule>
    <cfRule type="containsText" dxfId="5376" priority="12154" operator="containsText" text="PENDIENTES POR SUBSANAR">
      <formula>NOT(ISERROR(SEARCH("PENDIENTES POR SUBSANAR",Q465)))</formula>
    </cfRule>
    <cfRule type="containsText" dxfId="5375" priority="12155" operator="containsText" text="SIN OBSERVACIÓN">
      <formula>NOT(ISERROR(SEARCH("SIN OBSERVACIÓN",Q465)))</formula>
    </cfRule>
  </conditionalFormatting>
  <conditionalFormatting sqref="R465">
    <cfRule type="containsBlanks" dxfId="5374" priority="12137">
      <formula>LEN(TRIM(R465))=0</formula>
    </cfRule>
    <cfRule type="cellIs" dxfId="5373" priority="12139" operator="equal">
      <formula>"NO CUMPLEN CON LO SOLICITADO"</formula>
    </cfRule>
    <cfRule type="cellIs" dxfId="5372" priority="12140" operator="equal">
      <formula>"CUMPLEN CON LO SOLICITADO"</formula>
    </cfRule>
    <cfRule type="cellIs" dxfId="5371" priority="12141" operator="equal">
      <formula>"PENDIENTES"</formula>
    </cfRule>
    <cfRule type="cellIs" dxfId="5370" priority="12142" operator="equal">
      <formula>"NINGUNO"</formula>
    </cfRule>
  </conditionalFormatting>
  <conditionalFormatting sqref="H465">
    <cfRule type="notContainsBlanks" dxfId="5369" priority="12136">
      <formula>LEN(TRIM(H465))&gt;0</formula>
    </cfRule>
  </conditionalFormatting>
  <conditionalFormatting sqref="G465">
    <cfRule type="notContainsBlanks" dxfId="5368" priority="12135">
      <formula>LEN(TRIM(G465))&gt;0</formula>
    </cfRule>
  </conditionalFormatting>
  <conditionalFormatting sqref="F465">
    <cfRule type="notContainsBlanks" dxfId="5367" priority="12134">
      <formula>LEN(TRIM(F465))&gt;0</formula>
    </cfRule>
  </conditionalFormatting>
  <conditionalFormatting sqref="E465">
    <cfRule type="notContainsBlanks" dxfId="5366" priority="12133">
      <formula>LEN(TRIM(E465))&gt;0</formula>
    </cfRule>
  </conditionalFormatting>
  <conditionalFormatting sqref="D465">
    <cfRule type="notContainsBlanks" dxfId="5365" priority="12132">
      <formula>LEN(TRIM(D465))&gt;0</formula>
    </cfRule>
  </conditionalFormatting>
  <conditionalFormatting sqref="C465">
    <cfRule type="notContainsBlanks" dxfId="5364" priority="12131">
      <formula>LEN(TRIM(C465))&gt;0</formula>
    </cfRule>
  </conditionalFormatting>
  <conditionalFormatting sqref="I465">
    <cfRule type="notContainsBlanks" dxfId="5363" priority="12130">
      <formula>LEN(TRIM(I465))&gt;0</formula>
    </cfRule>
  </conditionalFormatting>
  <conditionalFormatting sqref="S453 S456 S459 S462 S465">
    <cfRule type="cellIs" dxfId="5362" priority="12128" operator="greaterThan">
      <formula>0</formula>
    </cfRule>
    <cfRule type="cellIs" dxfId="5361" priority="12129" operator="equal">
      <formula>0</formula>
    </cfRule>
  </conditionalFormatting>
  <conditionalFormatting sqref="T468">
    <cfRule type="cellIs" dxfId="5360" priority="12126" operator="equal">
      <formula>"NO CUMPLE"</formula>
    </cfRule>
    <cfRule type="cellIs" dxfId="5359" priority="12127" operator="equal">
      <formula>"CUMPLE"</formula>
    </cfRule>
  </conditionalFormatting>
  <conditionalFormatting sqref="B490">
    <cfRule type="cellIs" dxfId="5358" priority="12032" operator="equal">
      <formula>"NO CUMPLE CON LA EXPERIENCIA REQUERIDA"</formula>
    </cfRule>
    <cfRule type="cellIs" dxfId="5357" priority="12033" operator="equal">
      <formula>"CUMPLE CON LA EXPERIENCIA REQUERIDA"</formula>
    </cfRule>
  </conditionalFormatting>
  <conditionalFormatting sqref="H475">
    <cfRule type="notContainsBlanks" dxfId="5356" priority="12031">
      <formula>LEN(TRIM(H475))&gt;0</formula>
    </cfRule>
  </conditionalFormatting>
  <conditionalFormatting sqref="G475">
    <cfRule type="notContainsBlanks" dxfId="5355" priority="12030">
      <formula>LEN(TRIM(G475))&gt;0</formula>
    </cfRule>
  </conditionalFormatting>
  <conditionalFormatting sqref="F475">
    <cfRule type="notContainsBlanks" dxfId="5354" priority="12029">
      <formula>LEN(TRIM(F475))&gt;0</formula>
    </cfRule>
  </conditionalFormatting>
  <conditionalFormatting sqref="E475">
    <cfRule type="notContainsBlanks" dxfId="5353" priority="12028">
      <formula>LEN(TRIM(E475))&gt;0</formula>
    </cfRule>
  </conditionalFormatting>
  <conditionalFormatting sqref="D475">
    <cfRule type="notContainsBlanks" dxfId="5352" priority="12027">
      <formula>LEN(TRIM(D475))&gt;0</formula>
    </cfRule>
  </conditionalFormatting>
  <conditionalFormatting sqref="C475">
    <cfRule type="notContainsBlanks" dxfId="5351" priority="12026">
      <formula>LEN(TRIM(C475))&gt;0</formula>
    </cfRule>
  </conditionalFormatting>
  <conditionalFormatting sqref="I475">
    <cfRule type="notContainsBlanks" dxfId="5350" priority="12025">
      <formula>LEN(TRIM(I475))&gt;0</formula>
    </cfRule>
  </conditionalFormatting>
  <conditionalFormatting sqref="G478 G481">
    <cfRule type="notContainsBlanks" dxfId="5349" priority="12001">
      <formula>LEN(TRIM(G478))&gt;0</formula>
    </cfRule>
  </conditionalFormatting>
  <conditionalFormatting sqref="F478">
    <cfRule type="notContainsBlanks" dxfId="5348" priority="12000">
      <formula>LEN(TRIM(F478))&gt;0</formula>
    </cfRule>
  </conditionalFormatting>
  <conditionalFormatting sqref="E478 E481">
    <cfRule type="notContainsBlanks" dxfId="5347" priority="11999">
      <formula>LEN(TRIM(E478))&gt;0</formula>
    </cfRule>
  </conditionalFormatting>
  <conditionalFormatting sqref="D478 D481">
    <cfRule type="notContainsBlanks" dxfId="5346" priority="11998">
      <formula>LEN(TRIM(D478))&gt;0</formula>
    </cfRule>
  </conditionalFormatting>
  <conditionalFormatting sqref="C478 C481">
    <cfRule type="notContainsBlanks" dxfId="5345" priority="11997">
      <formula>LEN(TRIM(C478))&gt;0</formula>
    </cfRule>
  </conditionalFormatting>
  <conditionalFormatting sqref="G484">
    <cfRule type="notContainsBlanks" dxfId="5344" priority="11972">
      <formula>LEN(TRIM(G484))&gt;0</formula>
    </cfRule>
  </conditionalFormatting>
  <conditionalFormatting sqref="E484">
    <cfRule type="notContainsBlanks" dxfId="5343" priority="11970">
      <formula>LEN(TRIM(E484))&gt;0</formula>
    </cfRule>
  </conditionalFormatting>
  <conditionalFormatting sqref="D484">
    <cfRule type="notContainsBlanks" dxfId="5342" priority="11969">
      <formula>LEN(TRIM(D484))&gt;0</formula>
    </cfRule>
  </conditionalFormatting>
  <conditionalFormatting sqref="C484">
    <cfRule type="notContainsBlanks" dxfId="5341" priority="11968">
      <formula>LEN(TRIM(C484))&gt;0</formula>
    </cfRule>
  </conditionalFormatting>
  <conditionalFormatting sqref="T475">
    <cfRule type="cellIs" dxfId="5340" priority="11965" operator="equal">
      <formula>"NO"</formula>
    </cfRule>
    <cfRule type="cellIs" dxfId="5339" priority="11966" operator="equal">
      <formula>"SI"</formula>
    </cfRule>
  </conditionalFormatting>
  <conditionalFormatting sqref="G487">
    <cfRule type="notContainsBlanks" dxfId="5338" priority="11941">
      <formula>LEN(TRIM(G487))&gt;0</formula>
    </cfRule>
  </conditionalFormatting>
  <conditionalFormatting sqref="E487">
    <cfRule type="notContainsBlanks" dxfId="5337" priority="11939">
      <formula>LEN(TRIM(E487))&gt;0</formula>
    </cfRule>
  </conditionalFormatting>
  <conditionalFormatting sqref="D487">
    <cfRule type="notContainsBlanks" dxfId="5336" priority="11938">
      <formula>LEN(TRIM(D487))&gt;0</formula>
    </cfRule>
  </conditionalFormatting>
  <conditionalFormatting sqref="C487">
    <cfRule type="notContainsBlanks" dxfId="5335" priority="11937">
      <formula>LEN(TRIM(C487))&gt;0</formula>
    </cfRule>
  </conditionalFormatting>
  <conditionalFormatting sqref="I487">
    <cfRule type="notContainsBlanks" dxfId="5334" priority="11936">
      <formula>LEN(TRIM(I487))&gt;0</formula>
    </cfRule>
  </conditionalFormatting>
  <conditionalFormatting sqref="S475 S478 S481 S484 S487">
    <cfRule type="cellIs" dxfId="5333" priority="11934" operator="greaterThan">
      <formula>0</formula>
    </cfRule>
    <cfRule type="cellIs" dxfId="5332" priority="11935" operator="equal">
      <formula>0</formula>
    </cfRule>
  </conditionalFormatting>
  <conditionalFormatting sqref="T490">
    <cfRule type="cellIs" dxfId="5331" priority="11932" operator="equal">
      <formula>"NO CUMPLE"</formula>
    </cfRule>
    <cfRule type="cellIs" dxfId="5330" priority="11933" operator="equal">
      <formula>"CUMPLE"</formula>
    </cfRule>
  </conditionalFormatting>
  <conditionalFormatting sqref="B512">
    <cfRule type="cellIs" dxfId="5329" priority="11838" operator="equal">
      <formula>"NO CUMPLE CON LA EXPERIENCIA REQUERIDA"</formula>
    </cfRule>
    <cfRule type="cellIs" dxfId="5328" priority="11839" operator="equal">
      <formula>"CUMPLE CON LA EXPERIENCIA REQUERIDA"</formula>
    </cfRule>
  </conditionalFormatting>
  <conditionalFormatting sqref="H497">
    <cfRule type="notContainsBlanks" dxfId="5327" priority="11837">
      <formula>LEN(TRIM(H497))&gt;0</formula>
    </cfRule>
  </conditionalFormatting>
  <conditionalFormatting sqref="G497">
    <cfRule type="notContainsBlanks" dxfId="5326" priority="11836">
      <formula>LEN(TRIM(G497))&gt;0</formula>
    </cfRule>
  </conditionalFormatting>
  <conditionalFormatting sqref="F497">
    <cfRule type="notContainsBlanks" dxfId="5325" priority="11835">
      <formula>LEN(TRIM(F497))&gt;0</formula>
    </cfRule>
  </conditionalFormatting>
  <conditionalFormatting sqref="E497">
    <cfRule type="notContainsBlanks" dxfId="5324" priority="11834">
      <formula>LEN(TRIM(E497))&gt;0</formula>
    </cfRule>
  </conditionalFormatting>
  <conditionalFormatting sqref="D497">
    <cfRule type="notContainsBlanks" dxfId="5323" priority="11833">
      <formula>LEN(TRIM(D497))&gt;0</formula>
    </cfRule>
  </conditionalFormatting>
  <conditionalFormatting sqref="C497">
    <cfRule type="notContainsBlanks" dxfId="5322" priority="11832">
      <formula>LEN(TRIM(C497))&gt;0</formula>
    </cfRule>
  </conditionalFormatting>
  <conditionalFormatting sqref="I497">
    <cfRule type="notContainsBlanks" dxfId="5321" priority="11831">
      <formula>LEN(TRIM(I497))&gt;0</formula>
    </cfRule>
  </conditionalFormatting>
  <conditionalFormatting sqref="P500">
    <cfRule type="expression" dxfId="5320" priority="11815">
      <formula>Q500="NO SUBSANABLE"</formula>
    </cfRule>
    <cfRule type="expression" dxfId="5319" priority="11817">
      <formula>Q500="REQUERIMIENTOS SUBSANADOS"</formula>
    </cfRule>
    <cfRule type="expression" dxfId="5318" priority="11818">
      <formula>Q500="PENDIENTES POR SUBSANAR"</formula>
    </cfRule>
    <cfRule type="expression" dxfId="5317" priority="11823">
      <formula>Q500="SIN OBSERVACIÓN"</formula>
    </cfRule>
    <cfRule type="containsBlanks" dxfId="5316" priority="11824">
      <formula>LEN(TRIM(P500))=0</formula>
    </cfRule>
  </conditionalFormatting>
  <conditionalFormatting sqref="G500 G503">
    <cfRule type="notContainsBlanks" dxfId="5315" priority="11807">
      <formula>LEN(TRIM(G500))&gt;0</formula>
    </cfRule>
  </conditionalFormatting>
  <conditionalFormatting sqref="F500 F503">
    <cfRule type="notContainsBlanks" dxfId="5314" priority="11806">
      <formula>LEN(TRIM(F500))&gt;0</formula>
    </cfRule>
  </conditionalFormatting>
  <conditionalFormatting sqref="E500 E503">
    <cfRule type="notContainsBlanks" dxfId="5313" priority="11805">
      <formula>LEN(TRIM(E500))&gt;0</formula>
    </cfRule>
  </conditionalFormatting>
  <conditionalFormatting sqref="D500 D503">
    <cfRule type="notContainsBlanks" dxfId="5312" priority="11804">
      <formula>LEN(TRIM(D500))&gt;0</formula>
    </cfRule>
  </conditionalFormatting>
  <conditionalFormatting sqref="C500 C503">
    <cfRule type="notContainsBlanks" dxfId="5311" priority="11803">
      <formula>LEN(TRIM(C500))&gt;0</formula>
    </cfRule>
  </conditionalFormatting>
  <conditionalFormatting sqref="P506">
    <cfRule type="expression" dxfId="5310" priority="11786">
      <formula>Q506="NO SUBSANABLE"</formula>
    </cfRule>
    <cfRule type="expression" dxfId="5309" priority="11788">
      <formula>Q506="REQUERIMIENTOS SUBSANADOS"</formula>
    </cfRule>
    <cfRule type="expression" dxfId="5308" priority="11789">
      <formula>Q506="PENDIENTES POR SUBSANAR"</formula>
    </cfRule>
    <cfRule type="expression" dxfId="5307" priority="11794">
      <formula>Q506="SIN OBSERVACIÓN"</formula>
    </cfRule>
    <cfRule type="containsBlanks" dxfId="5306" priority="11795">
      <formula>LEN(TRIM(P506))=0</formula>
    </cfRule>
  </conditionalFormatting>
  <conditionalFormatting sqref="H506">
    <cfRule type="notContainsBlanks" dxfId="5305" priority="11779">
      <formula>LEN(TRIM(H506))&gt;0</formula>
    </cfRule>
  </conditionalFormatting>
  <conditionalFormatting sqref="G506">
    <cfRule type="notContainsBlanks" dxfId="5304" priority="11778">
      <formula>LEN(TRIM(G506))&gt;0</formula>
    </cfRule>
  </conditionalFormatting>
  <conditionalFormatting sqref="F506">
    <cfRule type="notContainsBlanks" dxfId="5303" priority="11777">
      <formula>LEN(TRIM(F506))&gt;0</formula>
    </cfRule>
  </conditionalFormatting>
  <conditionalFormatting sqref="E506">
    <cfRule type="notContainsBlanks" dxfId="5302" priority="11776">
      <formula>LEN(TRIM(E506))&gt;0</formula>
    </cfRule>
  </conditionalFormatting>
  <conditionalFormatting sqref="D506">
    <cfRule type="notContainsBlanks" dxfId="5301" priority="11775">
      <formula>LEN(TRIM(D506))&gt;0</formula>
    </cfRule>
  </conditionalFormatting>
  <conditionalFormatting sqref="C506">
    <cfRule type="notContainsBlanks" dxfId="5300" priority="11774">
      <formula>LEN(TRIM(C506))&gt;0</formula>
    </cfRule>
  </conditionalFormatting>
  <conditionalFormatting sqref="I506">
    <cfRule type="notContainsBlanks" dxfId="5299" priority="11773">
      <formula>LEN(TRIM(I506))&gt;0</formula>
    </cfRule>
  </conditionalFormatting>
  <conditionalFormatting sqref="T497">
    <cfRule type="cellIs" dxfId="5298" priority="11771" operator="equal">
      <formula>"NO"</formula>
    </cfRule>
    <cfRule type="cellIs" dxfId="5297" priority="11772" operator="equal">
      <formula>"SI"</formula>
    </cfRule>
  </conditionalFormatting>
  <conditionalFormatting sqref="P509">
    <cfRule type="expression" dxfId="5296" priority="11755">
      <formula>Q509="NO SUBSANABLE"</formula>
    </cfRule>
    <cfRule type="expression" dxfId="5295" priority="11757">
      <formula>Q509="REQUERIMIENTOS SUBSANADOS"</formula>
    </cfRule>
    <cfRule type="expression" dxfId="5294" priority="11758">
      <formula>Q509="PENDIENTES POR SUBSANAR"</formula>
    </cfRule>
    <cfRule type="expression" dxfId="5293" priority="11763">
      <formula>Q509="SIN OBSERVACIÓN"</formula>
    </cfRule>
    <cfRule type="containsBlanks" dxfId="5292" priority="11764">
      <formula>LEN(TRIM(P509))=0</formula>
    </cfRule>
  </conditionalFormatting>
  <conditionalFormatting sqref="Q509">
    <cfRule type="containsBlanks" dxfId="5291" priority="11750">
      <formula>LEN(TRIM(Q509))=0</formula>
    </cfRule>
    <cfRule type="cellIs" dxfId="5290" priority="11759" operator="equal">
      <formula>"REQUERIMIENTOS SUBSANADOS"</formula>
    </cfRule>
    <cfRule type="containsText" dxfId="5289" priority="11765" operator="containsText" text="NO SUBSANABLE">
      <formula>NOT(ISERROR(SEARCH("NO SUBSANABLE",Q509)))</formula>
    </cfRule>
    <cfRule type="containsText" dxfId="5288" priority="11766" operator="containsText" text="PENDIENTES POR SUBSANAR">
      <formula>NOT(ISERROR(SEARCH("PENDIENTES POR SUBSANAR",Q509)))</formula>
    </cfRule>
    <cfRule type="containsText" dxfId="5287" priority="11767" operator="containsText" text="SIN OBSERVACIÓN">
      <formula>NOT(ISERROR(SEARCH("SIN OBSERVACIÓN",Q509)))</formula>
    </cfRule>
  </conditionalFormatting>
  <conditionalFormatting sqref="R509">
    <cfRule type="containsBlanks" dxfId="5286" priority="11749">
      <formula>LEN(TRIM(R509))=0</formula>
    </cfRule>
    <cfRule type="cellIs" dxfId="5285" priority="11751" operator="equal">
      <formula>"NO CUMPLEN CON LO SOLICITADO"</formula>
    </cfRule>
    <cfRule type="cellIs" dxfId="5284" priority="11752" operator="equal">
      <formula>"CUMPLEN CON LO SOLICITADO"</formula>
    </cfRule>
    <cfRule type="cellIs" dxfId="5283" priority="11753" operator="equal">
      <formula>"PENDIENTES"</formula>
    </cfRule>
    <cfRule type="cellIs" dxfId="5282" priority="11754" operator="equal">
      <formula>"NINGUNO"</formula>
    </cfRule>
  </conditionalFormatting>
  <conditionalFormatting sqref="G509">
    <cfRule type="notContainsBlanks" dxfId="5281" priority="11747">
      <formula>LEN(TRIM(G509))&gt;0</formula>
    </cfRule>
  </conditionalFormatting>
  <conditionalFormatting sqref="F509">
    <cfRule type="notContainsBlanks" dxfId="5280" priority="11746">
      <formula>LEN(TRIM(F509))&gt;0</formula>
    </cfRule>
  </conditionalFormatting>
  <conditionalFormatting sqref="E509">
    <cfRule type="notContainsBlanks" dxfId="5279" priority="11745">
      <formula>LEN(TRIM(E509))&gt;0</formula>
    </cfRule>
  </conditionalFormatting>
  <conditionalFormatting sqref="D509">
    <cfRule type="notContainsBlanks" dxfId="5278" priority="11744">
      <formula>LEN(TRIM(D509))&gt;0</formula>
    </cfRule>
  </conditionalFormatting>
  <conditionalFormatting sqref="C509">
    <cfRule type="notContainsBlanks" dxfId="5277" priority="11743">
      <formula>LEN(TRIM(C509))&gt;0</formula>
    </cfRule>
  </conditionalFormatting>
  <conditionalFormatting sqref="I509">
    <cfRule type="notContainsBlanks" dxfId="5276" priority="11742">
      <formula>LEN(TRIM(I509))&gt;0</formula>
    </cfRule>
  </conditionalFormatting>
  <conditionalFormatting sqref="S497 S500 S503 S506 S509">
    <cfRule type="cellIs" dxfId="5275" priority="11740" operator="greaterThan">
      <formula>0</formula>
    </cfRule>
    <cfRule type="cellIs" dxfId="5274" priority="11741" operator="equal">
      <formula>0</formula>
    </cfRule>
  </conditionalFormatting>
  <conditionalFormatting sqref="T512">
    <cfRule type="cellIs" dxfId="5273" priority="11738" operator="equal">
      <formula>"NO CUMPLE"</formula>
    </cfRule>
    <cfRule type="cellIs" dxfId="5272" priority="11739" operator="equal">
      <formula>"CUMPLE"</formula>
    </cfRule>
  </conditionalFormatting>
  <conditionalFormatting sqref="B534">
    <cfRule type="cellIs" dxfId="5271" priority="11644" operator="equal">
      <formula>"NO CUMPLE CON LA EXPERIENCIA REQUERIDA"</formula>
    </cfRule>
    <cfRule type="cellIs" dxfId="5270" priority="11645" operator="equal">
      <formula>"CUMPLE CON LA EXPERIENCIA REQUERIDA"</formula>
    </cfRule>
  </conditionalFormatting>
  <conditionalFormatting sqref="H519">
    <cfRule type="notContainsBlanks" dxfId="5269" priority="11643">
      <formula>LEN(TRIM(H519))&gt;0</formula>
    </cfRule>
  </conditionalFormatting>
  <conditionalFormatting sqref="G519">
    <cfRule type="notContainsBlanks" dxfId="5268" priority="11642">
      <formula>LEN(TRIM(G519))&gt;0</formula>
    </cfRule>
  </conditionalFormatting>
  <conditionalFormatting sqref="F519">
    <cfRule type="notContainsBlanks" dxfId="5267" priority="11641">
      <formula>LEN(TRIM(F519))&gt;0</formula>
    </cfRule>
  </conditionalFormatting>
  <conditionalFormatting sqref="E519">
    <cfRule type="notContainsBlanks" dxfId="5266" priority="11640">
      <formula>LEN(TRIM(E519))&gt;0</formula>
    </cfRule>
  </conditionalFormatting>
  <conditionalFormatting sqref="D519">
    <cfRule type="notContainsBlanks" dxfId="5265" priority="11639">
      <formula>LEN(TRIM(D519))&gt;0</formula>
    </cfRule>
  </conditionalFormatting>
  <conditionalFormatting sqref="C519">
    <cfRule type="notContainsBlanks" dxfId="5264" priority="11638">
      <formula>LEN(TRIM(C519))&gt;0</formula>
    </cfRule>
  </conditionalFormatting>
  <conditionalFormatting sqref="I519">
    <cfRule type="notContainsBlanks" dxfId="5263" priority="11637">
      <formula>LEN(TRIM(I519))&gt;0</formula>
    </cfRule>
  </conditionalFormatting>
  <conditionalFormatting sqref="N522 N525">
    <cfRule type="expression" dxfId="5262" priority="11634">
      <formula>N522=" "</formula>
    </cfRule>
    <cfRule type="expression" dxfId="5261" priority="11635">
      <formula>N522="NO PRESENTÓ CERTIFICADO"</formula>
    </cfRule>
    <cfRule type="expression" dxfId="5260" priority="11636">
      <formula>N522="PRESENTÓ CERTIFICADO"</formula>
    </cfRule>
  </conditionalFormatting>
  <conditionalFormatting sqref="P522 P525">
    <cfRule type="expression" dxfId="5259" priority="11621">
      <formula>Q522="NO SUBSANABLE"</formula>
    </cfRule>
    <cfRule type="expression" dxfId="5258" priority="11623">
      <formula>Q522="REQUERIMIENTOS SUBSANADOS"</formula>
    </cfRule>
    <cfRule type="expression" dxfId="5257" priority="11624">
      <formula>Q522="PENDIENTES POR SUBSANAR"</formula>
    </cfRule>
    <cfRule type="expression" dxfId="5256" priority="11629">
      <formula>Q522="SIN OBSERVACIÓN"</formula>
    </cfRule>
    <cfRule type="containsBlanks" dxfId="5255" priority="11630">
      <formula>LEN(TRIM(P522))=0</formula>
    </cfRule>
  </conditionalFormatting>
  <conditionalFormatting sqref="O522 O525">
    <cfRule type="cellIs" dxfId="5254" priority="11622" operator="equal">
      <formula>"PENDIENTE POR DESCRIPCIÓN"</formula>
    </cfRule>
    <cfRule type="cellIs" dxfId="5253" priority="11626" operator="equal">
      <formula>"DESCRIPCIÓN INSUFICIENTE"</formula>
    </cfRule>
    <cfRule type="cellIs" dxfId="5252" priority="11627" operator="equal">
      <formula>"NO ESTÁ ACORDE A ITEM 5.2.1 (T.R.)"</formula>
    </cfRule>
    <cfRule type="cellIs" dxfId="5251" priority="11628" operator="equal">
      <formula>"ACORDE A ITEM 5.2.1 (T.R.)"</formula>
    </cfRule>
  </conditionalFormatting>
  <conditionalFormatting sqref="Q525">
    <cfRule type="containsBlanks" dxfId="5250" priority="11616">
      <formula>LEN(TRIM(Q525))=0</formula>
    </cfRule>
    <cfRule type="cellIs" dxfId="5249" priority="11625" operator="equal">
      <formula>"REQUERIMIENTOS SUBSANADOS"</formula>
    </cfRule>
    <cfRule type="containsText" dxfId="5248" priority="11631" operator="containsText" text="NO SUBSANABLE">
      <formula>NOT(ISERROR(SEARCH("NO SUBSANABLE",Q525)))</formula>
    </cfRule>
    <cfRule type="containsText" dxfId="5247" priority="11632" operator="containsText" text="PENDIENTES POR SUBSANAR">
      <formula>NOT(ISERROR(SEARCH("PENDIENTES POR SUBSANAR",Q525)))</formula>
    </cfRule>
    <cfRule type="containsText" dxfId="5246" priority="11633" operator="containsText" text="SIN OBSERVACIÓN">
      <formula>NOT(ISERROR(SEARCH("SIN OBSERVACIÓN",Q525)))</formula>
    </cfRule>
  </conditionalFormatting>
  <conditionalFormatting sqref="R525">
    <cfRule type="containsBlanks" dxfId="5245" priority="11615">
      <formula>LEN(TRIM(R525))=0</formula>
    </cfRule>
    <cfRule type="cellIs" dxfId="5244" priority="11617" operator="equal">
      <formula>"NO CUMPLEN CON LO SOLICITADO"</formula>
    </cfRule>
    <cfRule type="cellIs" dxfId="5243" priority="11618" operator="equal">
      <formula>"CUMPLEN CON LO SOLICITADO"</formula>
    </cfRule>
    <cfRule type="cellIs" dxfId="5242" priority="11619" operator="equal">
      <formula>"PENDIENTES"</formula>
    </cfRule>
    <cfRule type="cellIs" dxfId="5241" priority="11620" operator="equal">
      <formula>"NINGUNO"</formula>
    </cfRule>
  </conditionalFormatting>
  <conditionalFormatting sqref="H525">
    <cfRule type="notContainsBlanks" dxfId="5240" priority="11614">
      <formula>LEN(TRIM(H525))&gt;0</formula>
    </cfRule>
  </conditionalFormatting>
  <conditionalFormatting sqref="G522 G525">
    <cfRule type="notContainsBlanks" dxfId="5239" priority="11613">
      <formula>LEN(TRIM(G522))&gt;0</formula>
    </cfRule>
  </conditionalFormatting>
  <conditionalFormatting sqref="F522 F525">
    <cfRule type="notContainsBlanks" dxfId="5238" priority="11612">
      <formula>LEN(TRIM(F522))&gt;0</formula>
    </cfRule>
  </conditionalFormatting>
  <conditionalFormatting sqref="E522 E525">
    <cfRule type="notContainsBlanks" dxfId="5237" priority="11611">
      <formula>LEN(TRIM(E522))&gt;0</formula>
    </cfRule>
  </conditionalFormatting>
  <conditionalFormatting sqref="D522 D525">
    <cfRule type="notContainsBlanks" dxfId="5236" priority="11610">
      <formula>LEN(TRIM(D522))&gt;0</formula>
    </cfRule>
  </conditionalFormatting>
  <conditionalFormatting sqref="C522 C525">
    <cfRule type="notContainsBlanks" dxfId="5235" priority="11609">
      <formula>LEN(TRIM(C522))&gt;0</formula>
    </cfRule>
  </conditionalFormatting>
  <conditionalFormatting sqref="I522 I525">
    <cfRule type="notContainsBlanks" dxfId="5234" priority="11608">
      <formula>LEN(TRIM(I522))&gt;0</formula>
    </cfRule>
  </conditionalFormatting>
  <conditionalFormatting sqref="N528">
    <cfRule type="expression" dxfId="5233" priority="11605">
      <formula>N528=" "</formula>
    </cfRule>
    <cfRule type="expression" dxfId="5232" priority="11606">
      <formula>N528="NO PRESENTÓ CERTIFICADO"</formula>
    </cfRule>
    <cfRule type="expression" dxfId="5231" priority="11607">
      <formula>N528="PRESENTÓ CERTIFICADO"</formula>
    </cfRule>
  </conditionalFormatting>
  <conditionalFormatting sqref="P528">
    <cfRule type="expression" dxfId="5230" priority="11592">
      <formula>Q528="NO SUBSANABLE"</formula>
    </cfRule>
    <cfRule type="expression" dxfId="5229" priority="11594">
      <formula>Q528="REQUERIMIENTOS SUBSANADOS"</formula>
    </cfRule>
    <cfRule type="expression" dxfId="5228" priority="11595">
      <formula>Q528="PENDIENTES POR SUBSANAR"</formula>
    </cfRule>
    <cfRule type="expression" dxfId="5227" priority="11600">
      <formula>Q528="SIN OBSERVACIÓN"</formula>
    </cfRule>
    <cfRule type="containsBlanks" dxfId="5226" priority="11601">
      <formula>LEN(TRIM(P528))=0</formula>
    </cfRule>
  </conditionalFormatting>
  <conditionalFormatting sqref="O528">
    <cfRule type="cellIs" dxfId="5225" priority="11593" operator="equal">
      <formula>"PENDIENTE POR DESCRIPCIÓN"</formula>
    </cfRule>
    <cfRule type="cellIs" dxfId="5224" priority="11597" operator="equal">
      <formula>"DESCRIPCIÓN INSUFICIENTE"</formula>
    </cfRule>
    <cfRule type="cellIs" dxfId="5223" priority="11598" operator="equal">
      <formula>"NO ESTÁ ACORDE A ITEM 5.2.1 (T.R.)"</formula>
    </cfRule>
    <cfRule type="cellIs" dxfId="5222" priority="11599" operator="equal">
      <formula>"ACORDE A ITEM 5.2.1 (T.R.)"</formula>
    </cfRule>
  </conditionalFormatting>
  <conditionalFormatting sqref="Q528">
    <cfRule type="containsBlanks" dxfId="5221" priority="11587">
      <formula>LEN(TRIM(Q528))=0</formula>
    </cfRule>
    <cfRule type="cellIs" dxfId="5220" priority="11596" operator="equal">
      <formula>"REQUERIMIENTOS SUBSANADOS"</formula>
    </cfRule>
    <cfRule type="containsText" dxfId="5219" priority="11602" operator="containsText" text="NO SUBSANABLE">
      <formula>NOT(ISERROR(SEARCH("NO SUBSANABLE",Q528)))</formula>
    </cfRule>
    <cfRule type="containsText" dxfId="5218" priority="11603" operator="containsText" text="PENDIENTES POR SUBSANAR">
      <formula>NOT(ISERROR(SEARCH("PENDIENTES POR SUBSANAR",Q528)))</formula>
    </cfRule>
    <cfRule type="containsText" dxfId="5217" priority="11604" operator="containsText" text="SIN OBSERVACIÓN">
      <formula>NOT(ISERROR(SEARCH("SIN OBSERVACIÓN",Q528)))</formula>
    </cfRule>
  </conditionalFormatting>
  <conditionalFormatting sqref="R528">
    <cfRule type="containsBlanks" dxfId="5216" priority="11586">
      <formula>LEN(TRIM(R528))=0</formula>
    </cfRule>
    <cfRule type="cellIs" dxfId="5215" priority="11588" operator="equal">
      <formula>"NO CUMPLEN CON LO SOLICITADO"</formula>
    </cfRule>
    <cfRule type="cellIs" dxfId="5214" priority="11589" operator="equal">
      <formula>"CUMPLEN CON LO SOLICITADO"</formula>
    </cfRule>
    <cfRule type="cellIs" dxfId="5213" priority="11590" operator="equal">
      <formula>"PENDIENTES"</formula>
    </cfRule>
    <cfRule type="cellIs" dxfId="5212" priority="11591" operator="equal">
      <formula>"NINGUNO"</formula>
    </cfRule>
  </conditionalFormatting>
  <conditionalFormatting sqref="H528">
    <cfRule type="notContainsBlanks" dxfId="5211" priority="11585">
      <formula>LEN(TRIM(H528))&gt;0</formula>
    </cfRule>
  </conditionalFormatting>
  <conditionalFormatting sqref="G528">
    <cfRule type="notContainsBlanks" dxfId="5210" priority="11584">
      <formula>LEN(TRIM(G528))&gt;0</formula>
    </cfRule>
  </conditionalFormatting>
  <conditionalFormatting sqref="F528">
    <cfRule type="notContainsBlanks" dxfId="5209" priority="11583">
      <formula>LEN(TRIM(F528))&gt;0</formula>
    </cfRule>
  </conditionalFormatting>
  <conditionalFormatting sqref="E528">
    <cfRule type="notContainsBlanks" dxfId="5208" priority="11582">
      <formula>LEN(TRIM(E528))&gt;0</formula>
    </cfRule>
  </conditionalFormatting>
  <conditionalFormatting sqref="D528">
    <cfRule type="notContainsBlanks" dxfId="5207" priority="11581">
      <formula>LEN(TRIM(D528))&gt;0</formula>
    </cfRule>
  </conditionalFormatting>
  <conditionalFormatting sqref="C528">
    <cfRule type="notContainsBlanks" dxfId="5206" priority="11580">
      <formula>LEN(TRIM(C528))&gt;0</formula>
    </cfRule>
  </conditionalFormatting>
  <conditionalFormatting sqref="I528">
    <cfRule type="notContainsBlanks" dxfId="5205" priority="11579">
      <formula>LEN(TRIM(I528))&gt;0</formula>
    </cfRule>
  </conditionalFormatting>
  <conditionalFormatting sqref="T519">
    <cfRule type="cellIs" dxfId="5204" priority="11577" operator="equal">
      <formula>"NO"</formula>
    </cfRule>
    <cfRule type="cellIs" dxfId="5203" priority="11578" operator="equal">
      <formula>"SI"</formula>
    </cfRule>
  </conditionalFormatting>
  <conditionalFormatting sqref="N531">
    <cfRule type="expression" dxfId="5202" priority="11574">
      <formula>N531=" "</formula>
    </cfRule>
    <cfRule type="expression" dxfId="5201" priority="11575">
      <formula>N531="NO PRESENTÓ CERTIFICADO"</formula>
    </cfRule>
    <cfRule type="expression" dxfId="5200" priority="11576">
      <formula>N531="PRESENTÓ CERTIFICADO"</formula>
    </cfRule>
  </conditionalFormatting>
  <conditionalFormatting sqref="P531">
    <cfRule type="expression" dxfId="5199" priority="11561">
      <formula>Q531="NO SUBSANABLE"</formula>
    </cfRule>
    <cfRule type="expression" dxfId="5198" priority="11563">
      <formula>Q531="REQUERIMIENTOS SUBSANADOS"</formula>
    </cfRule>
    <cfRule type="expression" dxfId="5197" priority="11564">
      <formula>Q531="PENDIENTES POR SUBSANAR"</formula>
    </cfRule>
    <cfRule type="expression" dxfId="5196" priority="11569">
      <formula>Q531="SIN OBSERVACIÓN"</formula>
    </cfRule>
    <cfRule type="containsBlanks" dxfId="5195" priority="11570">
      <formula>LEN(TRIM(P531))=0</formula>
    </cfRule>
  </conditionalFormatting>
  <conditionalFormatting sqref="O531">
    <cfRule type="cellIs" dxfId="5194" priority="11562" operator="equal">
      <formula>"PENDIENTE POR DESCRIPCIÓN"</formula>
    </cfRule>
    <cfRule type="cellIs" dxfId="5193" priority="11566" operator="equal">
      <formula>"DESCRIPCIÓN INSUFICIENTE"</formula>
    </cfRule>
    <cfRule type="cellIs" dxfId="5192" priority="11567" operator="equal">
      <formula>"NO ESTÁ ACORDE A ITEM 5.2.1 (T.R.)"</formula>
    </cfRule>
    <cfRule type="cellIs" dxfId="5191" priority="11568" operator="equal">
      <formula>"ACORDE A ITEM 5.2.1 (T.R.)"</formula>
    </cfRule>
  </conditionalFormatting>
  <conditionalFormatting sqref="Q531">
    <cfRule type="containsBlanks" dxfId="5190" priority="11556">
      <formula>LEN(TRIM(Q531))=0</formula>
    </cfRule>
    <cfRule type="cellIs" dxfId="5189" priority="11565" operator="equal">
      <formula>"REQUERIMIENTOS SUBSANADOS"</formula>
    </cfRule>
    <cfRule type="containsText" dxfId="5188" priority="11571" operator="containsText" text="NO SUBSANABLE">
      <formula>NOT(ISERROR(SEARCH("NO SUBSANABLE",Q531)))</formula>
    </cfRule>
    <cfRule type="containsText" dxfId="5187" priority="11572" operator="containsText" text="PENDIENTES POR SUBSANAR">
      <formula>NOT(ISERROR(SEARCH("PENDIENTES POR SUBSANAR",Q531)))</formula>
    </cfRule>
    <cfRule type="containsText" dxfId="5186" priority="11573" operator="containsText" text="SIN OBSERVACIÓN">
      <formula>NOT(ISERROR(SEARCH("SIN OBSERVACIÓN",Q531)))</formula>
    </cfRule>
  </conditionalFormatting>
  <conditionalFormatting sqref="R531">
    <cfRule type="containsBlanks" dxfId="5185" priority="11555">
      <formula>LEN(TRIM(R531))=0</formula>
    </cfRule>
    <cfRule type="cellIs" dxfId="5184" priority="11557" operator="equal">
      <formula>"NO CUMPLEN CON LO SOLICITADO"</formula>
    </cfRule>
    <cfRule type="cellIs" dxfId="5183" priority="11558" operator="equal">
      <formula>"CUMPLEN CON LO SOLICITADO"</formula>
    </cfRule>
    <cfRule type="cellIs" dxfId="5182" priority="11559" operator="equal">
      <formula>"PENDIENTES"</formula>
    </cfRule>
    <cfRule type="cellIs" dxfId="5181" priority="11560" operator="equal">
      <formula>"NINGUNO"</formula>
    </cfRule>
  </conditionalFormatting>
  <conditionalFormatting sqref="H531">
    <cfRule type="notContainsBlanks" dxfId="5180" priority="11554">
      <formula>LEN(TRIM(H531))&gt;0</formula>
    </cfRule>
  </conditionalFormatting>
  <conditionalFormatting sqref="G531">
    <cfRule type="notContainsBlanks" dxfId="5179" priority="11553">
      <formula>LEN(TRIM(G531))&gt;0</formula>
    </cfRule>
  </conditionalFormatting>
  <conditionalFormatting sqref="F531">
    <cfRule type="notContainsBlanks" dxfId="5178" priority="11552">
      <formula>LEN(TRIM(F531))&gt;0</formula>
    </cfRule>
  </conditionalFormatting>
  <conditionalFormatting sqref="E531">
    <cfRule type="notContainsBlanks" dxfId="5177" priority="11551">
      <formula>LEN(TRIM(E531))&gt;0</formula>
    </cfRule>
  </conditionalFormatting>
  <conditionalFormatting sqref="D531">
    <cfRule type="notContainsBlanks" dxfId="5176" priority="11550">
      <formula>LEN(TRIM(D531))&gt;0</formula>
    </cfRule>
  </conditionalFormatting>
  <conditionalFormatting sqref="C531">
    <cfRule type="notContainsBlanks" dxfId="5175" priority="11549">
      <formula>LEN(TRIM(C531))&gt;0</formula>
    </cfRule>
  </conditionalFormatting>
  <conditionalFormatting sqref="I531">
    <cfRule type="notContainsBlanks" dxfId="5174" priority="11548">
      <formula>LEN(TRIM(I531))&gt;0</formula>
    </cfRule>
  </conditionalFormatting>
  <conditionalFormatting sqref="S519 S522 S525 S528 S531">
    <cfRule type="cellIs" dxfId="5173" priority="11546" operator="greaterThan">
      <formula>0</formula>
    </cfRule>
    <cfRule type="cellIs" dxfId="5172" priority="11547" operator="equal">
      <formula>0</formula>
    </cfRule>
  </conditionalFormatting>
  <conditionalFormatting sqref="T534">
    <cfRule type="cellIs" dxfId="5171" priority="11544" operator="equal">
      <formula>"NO CUMPLE"</formula>
    </cfRule>
    <cfRule type="cellIs" dxfId="5170" priority="11545" operator="equal">
      <formula>"CUMPLE"</formula>
    </cfRule>
  </conditionalFormatting>
  <conditionalFormatting sqref="P541">
    <cfRule type="expression" dxfId="5169" priority="11458">
      <formula>Q541="NO SUBSANABLE"</formula>
    </cfRule>
    <cfRule type="expression" dxfId="5168" priority="11460">
      <formula>Q541="REQUERIMIENTOS SUBSANADOS"</formula>
    </cfRule>
    <cfRule type="expression" dxfId="5167" priority="11461">
      <formula>Q541="PENDIENTES POR SUBSANAR"</formula>
    </cfRule>
    <cfRule type="expression" dxfId="5166" priority="11466">
      <formula>Q541="SIN OBSERVACIÓN"</formula>
    </cfRule>
    <cfRule type="containsBlanks" dxfId="5165" priority="11467">
      <formula>LEN(TRIM(P541))=0</formula>
    </cfRule>
  </conditionalFormatting>
  <conditionalFormatting sqref="Q541">
    <cfRule type="containsBlanks" dxfId="5164" priority="11453">
      <formula>LEN(TRIM(Q541))=0</formula>
    </cfRule>
    <cfRule type="cellIs" dxfId="5163" priority="11462" operator="equal">
      <formula>"REQUERIMIENTOS SUBSANADOS"</formula>
    </cfRule>
    <cfRule type="containsText" dxfId="5162" priority="11468" operator="containsText" text="NO SUBSANABLE">
      <formula>NOT(ISERROR(SEARCH("NO SUBSANABLE",Q541)))</formula>
    </cfRule>
    <cfRule type="containsText" dxfId="5161" priority="11469" operator="containsText" text="PENDIENTES POR SUBSANAR">
      <formula>NOT(ISERROR(SEARCH("PENDIENTES POR SUBSANAR",Q541)))</formula>
    </cfRule>
    <cfRule type="containsText" dxfId="5160" priority="11470" operator="containsText" text="SIN OBSERVACIÓN">
      <formula>NOT(ISERROR(SEARCH("SIN OBSERVACIÓN",Q541)))</formula>
    </cfRule>
  </conditionalFormatting>
  <conditionalFormatting sqref="R541">
    <cfRule type="containsBlanks" dxfId="5159" priority="11452">
      <formula>LEN(TRIM(R541))=0</formula>
    </cfRule>
    <cfRule type="cellIs" dxfId="5158" priority="11454" operator="equal">
      <formula>"NO CUMPLEN CON LO SOLICITADO"</formula>
    </cfRule>
    <cfRule type="cellIs" dxfId="5157" priority="11455" operator="equal">
      <formula>"CUMPLEN CON LO SOLICITADO"</formula>
    </cfRule>
    <cfRule type="cellIs" dxfId="5156" priority="11456" operator="equal">
      <formula>"PENDIENTES"</formula>
    </cfRule>
    <cfRule type="cellIs" dxfId="5155" priority="11457" operator="equal">
      <formula>"NINGUNO"</formula>
    </cfRule>
  </conditionalFormatting>
  <conditionalFormatting sqref="B556">
    <cfRule type="cellIs" dxfId="5154" priority="11450" operator="equal">
      <formula>"NO CUMPLE CON LA EXPERIENCIA REQUERIDA"</formula>
    </cfRule>
    <cfRule type="cellIs" dxfId="5153" priority="11451" operator="equal">
      <formula>"CUMPLE CON LA EXPERIENCIA REQUERIDA"</formula>
    </cfRule>
  </conditionalFormatting>
  <conditionalFormatting sqref="H541">
    <cfRule type="notContainsBlanks" dxfId="5152" priority="11449">
      <formula>LEN(TRIM(H541))&gt;0</formula>
    </cfRule>
  </conditionalFormatting>
  <conditionalFormatting sqref="G541">
    <cfRule type="notContainsBlanks" dxfId="5151" priority="11448">
      <formula>LEN(TRIM(G541))&gt;0</formula>
    </cfRule>
  </conditionalFormatting>
  <conditionalFormatting sqref="F541">
    <cfRule type="notContainsBlanks" dxfId="5150" priority="11447">
      <formula>LEN(TRIM(F541))&gt;0</formula>
    </cfRule>
  </conditionalFormatting>
  <conditionalFormatting sqref="E541">
    <cfRule type="notContainsBlanks" dxfId="5149" priority="11446">
      <formula>LEN(TRIM(E541))&gt;0</formula>
    </cfRule>
  </conditionalFormatting>
  <conditionalFormatting sqref="D541">
    <cfRule type="notContainsBlanks" dxfId="5148" priority="11445">
      <formula>LEN(TRIM(D541))&gt;0</formula>
    </cfRule>
  </conditionalFormatting>
  <conditionalFormatting sqref="C541">
    <cfRule type="notContainsBlanks" dxfId="5147" priority="11444">
      <formula>LEN(TRIM(C541))&gt;0</formula>
    </cfRule>
  </conditionalFormatting>
  <conditionalFormatting sqref="I541">
    <cfRule type="notContainsBlanks" dxfId="5146" priority="11443">
      <formula>LEN(TRIM(I541))&gt;0</formula>
    </cfRule>
  </conditionalFormatting>
  <conditionalFormatting sqref="N547">
    <cfRule type="expression" dxfId="5145" priority="11440">
      <formula>N547=" "</formula>
    </cfRule>
    <cfRule type="expression" dxfId="5144" priority="11441">
      <formula>N547="NO PRESENTÓ CERTIFICADO"</formula>
    </cfRule>
    <cfRule type="expression" dxfId="5143" priority="11442">
      <formula>N547="PRESENTÓ CERTIFICADO"</formula>
    </cfRule>
  </conditionalFormatting>
  <conditionalFormatting sqref="P547">
    <cfRule type="expression" dxfId="5142" priority="11427">
      <formula>Q547="NO SUBSANABLE"</formula>
    </cfRule>
    <cfRule type="expression" dxfId="5141" priority="11429">
      <formula>Q547="REQUERIMIENTOS SUBSANADOS"</formula>
    </cfRule>
    <cfRule type="expression" dxfId="5140" priority="11430">
      <formula>Q547="PENDIENTES POR SUBSANAR"</formula>
    </cfRule>
    <cfRule type="expression" dxfId="5139" priority="11435">
      <formula>Q547="SIN OBSERVACIÓN"</formula>
    </cfRule>
    <cfRule type="containsBlanks" dxfId="5138" priority="11436">
      <formula>LEN(TRIM(P547))=0</formula>
    </cfRule>
  </conditionalFormatting>
  <conditionalFormatting sqref="O547">
    <cfRule type="cellIs" dxfId="5137" priority="11428" operator="equal">
      <formula>"PENDIENTE POR DESCRIPCIÓN"</formula>
    </cfRule>
    <cfRule type="cellIs" dxfId="5136" priority="11432" operator="equal">
      <formula>"DESCRIPCIÓN INSUFICIENTE"</formula>
    </cfRule>
    <cfRule type="cellIs" dxfId="5135" priority="11433" operator="equal">
      <formula>"NO ESTÁ ACORDE A ITEM 5.2.1 (T.R.)"</formula>
    </cfRule>
    <cfRule type="cellIs" dxfId="5134" priority="11434" operator="equal">
      <formula>"ACORDE A ITEM 5.2.1 (T.R.)"</formula>
    </cfRule>
  </conditionalFormatting>
  <conditionalFormatting sqref="Q547">
    <cfRule type="containsBlanks" dxfId="5133" priority="11422">
      <formula>LEN(TRIM(Q547))=0</formula>
    </cfRule>
    <cfRule type="cellIs" dxfId="5132" priority="11431" operator="equal">
      <formula>"REQUERIMIENTOS SUBSANADOS"</formula>
    </cfRule>
    <cfRule type="containsText" dxfId="5131" priority="11437" operator="containsText" text="NO SUBSANABLE">
      <formula>NOT(ISERROR(SEARCH("NO SUBSANABLE",Q547)))</formula>
    </cfRule>
    <cfRule type="containsText" dxfId="5130" priority="11438" operator="containsText" text="PENDIENTES POR SUBSANAR">
      <formula>NOT(ISERROR(SEARCH("PENDIENTES POR SUBSANAR",Q547)))</formula>
    </cfRule>
    <cfRule type="containsText" dxfId="5129" priority="11439" operator="containsText" text="SIN OBSERVACIÓN">
      <formula>NOT(ISERROR(SEARCH("SIN OBSERVACIÓN",Q547)))</formula>
    </cfRule>
  </conditionalFormatting>
  <conditionalFormatting sqref="R547">
    <cfRule type="containsBlanks" dxfId="5128" priority="11421">
      <formula>LEN(TRIM(R547))=0</formula>
    </cfRule>
    <cfRule type="cellIs" dxfId="5127" priority="11423" operator="equal">
      <formula>"NO CUMPLEN CON LO SOLICITADO"</formula>
    </cfRule>
    <cfRule type="cellIs" dxfId="5126" priority="11424" operator="equal">
      <formula>"CUMPLEN CON LO SOLICITADO"</formula>
    </cfRule>
    <cfRule type="cellIs" dxfId="5125" priority="11425" operator="equal">
      <formula>"PENDIENTES"</formula>
    </cfRule>
    <cfRule type="cellIs" dxfId="5124" priority="11426" operator="equal">
      <formula>"NINGUNO"</formula>
    </cfRule>
  </conditionalFormatting>
  <conditionalFormatting sqref="H547">
    <cfRule type="notContainsBlanks" dxfId="5123" priority="11420">
      <formula>LEN(TRIM(H547))&gt;0</formula>
    </cfRule>
  </conditionalFormatting>
  <conditionalFormatting sqref="G544 G547">
    <cfRule type="notContainsBlanks" dxfId="5122" priority="11419">
      <formula>LEN(TRIM(G544))&gt;0</formula>
    </cfRule>
  </conditionalFormatting>
  <conditionalFormatting sqref="F544 F547">
    <cfRule type="notContainsBlanks" dxfId="5121" priority="11418">
      <formula>LEN(TRIM(F544))&gt;0</formula>
    </cfRule>
  </conditionalFormatting>
  <conditionalFormatting sqref="E544 E547">
    <cfRule type="notContainsBlanks" dxfId="5120" priority="11417">
      <formula>LEN(TRIM(E544))&gt;0</formula>
    </cfRule>
  </conditionalFormatting>
  <conditionalFormatting sqref="D544 D547">
    <cfRule type="notContainsBlanks" dxfId="5119" priority="11416">
      <formula>LEN(TRIM(D544))&gt;0</formula>
    </cfRule>
  </conditionalFormatting>
  <conditionalFormatting sqref="C544 C547">
    <cfRule type="notContainsBlanks" dxfId="5118" priority="11415">
      <formula>LEN(TRIM(C544))&gt;0</formula>
    </cfRule>
  </conditionalFormatting>
  <conditionalFormatting sqref="I547">
    <cfRule type="notContainsBlanks" dxfId="5117" priority="11414">
      <formula>LEN(TRIM(I547))&gt;0</formula>
    </cfRule>
  </conditionalFormatting>
  <conditionalFormatting sqref="N550">
    <cfRule type="expression" dxfId="5116" priority="11411">
      <formula>N550=" "</formula>
    </cfRule>
    <cfRule type="expression" dxfId="5115" priority="11412">
      <formula>N550="NO PRESENTÓ CERTIFICADO"</formula>
    </cfRule>
    <cfRule type="expression" dxfId="5114" priority="11413">
      <formula>N550="PRESENTÓ CERTIFICADO"</formula>
    </cfRule>
  </conditionalFormatting>
  <conditionalFormatting sqref="P550">
    <cfRule type="expression" dxfId="5113" priority="11398">
      <formula>Q550="NO SUBSANABLE"</formula>
    </cfRule>
    <cfRule type="expression" dxfId="5112" priority="11400">
      <formula>Q550="REQUERIMIENTOS SUBSANADOS"</formula>
    </cfRule>
    <cfRule type="expression" dxfId="5111" priority="11401">
      <formula>Q550="PENDIENTES POR SUBSANAR"</formula>
    </cfRule>
    <cfRule type="expression" dxfId="5110" priority="11406">
      <formula>Q550="SIN OBSERVACIÓN"</formula>
    </cfRule>
    <cfRule type="containsBlanks" dxfId="5109" priority="11407">
      <formula>LEN(TRIM(P550))=0</formula>
    </cfRule>
  </conditionalFormatting>
  <conditionalFormatting sqref="O550">
    <cfRule type="cellIs" dxfId="5108" priority="11399" operator="equal">
      <formula>"PENDIENTE POR DESCRIPCIÓN"</formula>
    </cfRule>
    <cfRule type="cellIs" dxfId="5107" priority="11403" operator="equal">
      <formula>"DESCRIPCIÓN INSUFICIENTE"</formula>
    </cfRule>
    <cfRule type="cellIs" dxfId="5106" priority="11404" operator="equal">
      <formula>"NO ESTÁ ACORDE A ITEM 5.2.1 (T.R.)"</formula>
    </cfRule>
    <cfRule type="cellIs" dxfId="5105" priority="11405" operator="equal">
      <formula>"ACORDE A ITEM 5.2.1 (T.R.)"</formula>
    </cfRule>
  </conditionalFormatting>
  <conditionalFormatting sqref="Q550">
    <cfRule type="containsBlanks" dxfId="5104" priority="11393">
      <formula>LEN(TRIM(Q550))=0</formula>
    </cfRule>
    <cfRule type="cellIs" dxfId="5103" priority="11402" operator="equal">
      <formula>"REQUERIMIENTOS SUBSANADOS"</formula>
    </cfRule>
    <cfRule type="containsText" dxfId="5102" priority="11408" operator="containsText" text="NO SUBSANABLE">
      <formula>NOT(ISERROR(SEARCH("NO SUBSANABLE",Q550)))</formula>
    </cfRule>
    <cfRule type="containsText" dxfId="5101" priority="11409" operator="containsText" text="PENDIENTES POR SUBSANAR">
      <formula>NOT(ISERROR(SEARCH("PENDIENTES POR SUBSANAR",Q550)))</formula>
    </cfRule>
    <cfRule type="containsText" dxfId="5100" priority="11410" operator="containsText" text="SIN OBSERVACIÓN">
      <formula>NOT(ISERROR(SEARCH("SIN OBSERVACIÓN",Q550)))</formula>
    </cfRule>
  </conditionalFormatting>
  <conditionalFormatting sqref="R550">
    <cfRule type="containsBlanks" dxfId="5099" priority="11392">
      <formula>LEN(TRIM(R550))=0</formula>
    </cfRule>
    <cfRule type="cellIs" dxfId="5098" priority="11394" operator="equal">
      <formula>"NO CUMPLEN CON LO SOLICITADO"</formula>
    </cfRule>
    <cfRule type="cellIs" dxfId="5097" priority="11395" operator="equal">
      <formula>"CUMPLEN CON LO SOLICITADO"</formula>
    </cfRule>
    <cfRule type="cellIs" dxfId="5096" priority="11396" operator="equal">
      <formula>"PENDIENTES"</formula>
    </cfRule>
    <cfRule type="cellIs" dxfId="5095" priority="11397" operator="equal">
      <formula>"NINGUNO"</formula>
    </cfRule>
  </conditionalFormatting>
  <conditionalFormatting sqref="H550">
    <cfRule type="notContainsBlanks" dxfId="5094" priority="11391">
      <formula>LEN(TRIM(H550))&gt;0</formula>
    </cfRule>
  </conditionalFormatting>
  <conditionalFormatting sqref="G550">
    <cfRule type="notContainsBlanks" dxfId="5093" priority="11390">
      <formula>LEN(TRIM(G550))&gt;0</formula>
    </cfRule>
  </conditionalFormatting>
  <conditionalFormatting sqref="F550">
    <cfRule type="notContainsBlanks" dxfId="5092" priority="11389">
      <formula>LEN(TRIM(F550))&gt;0</formula>
    </cfRule>
  </conditionalFormatting>
  <conditionalFormatting sqref="E550">
    <cfRule type="notContainsBlanks" dxfId="5091" priority="11388">
      <formula>LEN(TRIM(E550))&gt;0</formula>
    </cfRule>
  </conditionalFormatting>
  <conditionalFormatting sqref="D550">
    <cfRule type="notContainsBlanks" dxfId="5090" priority="11387">
      <formula>LEN(TRIM(D550))&gt;0</formula>
    </cfRule>
  </conditionalFormatting>
  <conditionalFormatting sqref="C550">
    <cfRule type="notContainsBlanks" dxfId="5089" priority="11386">
      <formula>LEN(TRIM(C550))&gt;0</formula>
    </cfRule>
  </conditionalFormatting>
  <conditionalFormatting sqref="I550">
    <cfRule type="notContainsBlanks" dxfId="5088" priority="11385">
      <formula>LEN(TRIM(I550))&gt;0</formula>
    </cfRule>
  </conditionalFormatting>
  <conditionalFormatting sqref="T541">
    <cfRule type="cellIs" dxfId="5087" priority="11383" operator="equal">
      <formula>"NO"</formula>
    </cfRule>
    <cfRule type="cellIs" dxfId="5086" priority="11384" operator="equal">
      <formula>"SI"</formula>
    </cfRule>
  </conditionalFormatting>
  <conditionalFormatting sqref="N553">
    <cfRule type="expression" dxfId="5085" priority="11380">
      <formula>N553=" "</formula>
    </cfRule>
    <cfRule type="expression" dxfId="5084" priority="11381">
      <formula>N553="NO PRESENTÓ CERTIFICADO"</formula>
    </cfRule>
    <cfRule type="expression" dxfId="5083" priority="11382">
      <formula>N553="PRESENTÓ CERTIFICADO"</formula>
    </cfRule>
  </conditionalFormatting>
  <conditionalFormatting sqref="P553">
    <cfRule type="expression" dxfId="5082" priority="11367">
      <formula>Q553="NO SUBSANABLE"</formula>
    </cfRule>
    <cfRule type="expression" dxfId="5081" priority="11369">
      <formula>Q553="REQUERIMIENTOS SUBSANADOS"</formula>
    </cfRule>
    <cfRule type="expression" dxfId="5080" priority="11370">
      <formula>Q553="PENDIENTES POR SUBSANAR"</formula>
    </cfRule>
    <cfRule type="expression" dxfId="5079" priority="11375">
      <formula>Q553="SIN OBSERVACIÓN"</formula>
    </cfRule>
    <cfRule type="containsBlanks" dxfId="5078" priority="11376">
      <formula>LEN(TRIM(P553))=0</formula>
    </cfRule>
  </conditionalFormatting>
  <conditionalFormatting sqref="O553">
    <cfRule type="cellIs" dxfId="5077" priority="11368" operator="equal">
      <formula>"PENDIENTE POR DESCRIPCIÓN"</formula>
    </cfRule>
    <cfRule type="cellIs" dxfId="5076" priority="11372" operator="equal">
      <formula>"DESCRIPCIÓN INSUFICIENTE"</formula>
    </cfRule>
    <cfRule type="cellIs" dxfId="5075" priority="11373" operator="equal">
      <formula>"NO ESTÁ ACORDE A ITEM 5.2.1 (T.R.)"</formula>
    </cfRule>
    <cfRule type="cellIs" dxfId="5074" priority="11374" operator="equal">
      <formula>"ACORDE A ITEM 5.2.1 (T.R.)"</formula>
    </cfRule>
  </conditionalFormatting>
  <conditionalFormatting sqref="Q553">
    <cfRule type="containsBlanks" dxfId="5073" priority="11362">
      <formula>LEN(TRIM(Q553))=0</formula>
    </cfRule>
    <cfRule type="cellIs" dxfId="5072" priority="11371" operator="equal">
      <formula>"REQUERIMIENTOS SUBSANADOS"</formula>
    </cfRule>
    <cfRule type="containsText" dxfId="5071" priority="11377" operator="containsText" text="NO SUBSANABLE">
      <formula>NOT(ISERROR(SEARCH("NO SUBSANABLE",Q553)))</formula>
    </cfRule>
    <cfRule type="containsText" dxfId="5070" priority="11378" operator="containsText" text="PENDIENTES POR SUBSANAR">
      <formula>NOT(ISERROR(SEARCH("PENDIENTES POR SUBSANAR",Q553)))</formula>
    </cfRule>
    <cfRule type="containsText" dxfId="5069" priority="11379" operator="containsText" text="SIN OBSERVACIÓN">
      <formula>NOT(ISERROR(SEARCH("SIN OBSERVACIÓN",Q553)))</formula>
    </cfRule>
  </conditionalFormatting>
  <conditionalFormatting sqref="R553">
    <cfRule type="containsBlanks" dxfId="5068" priority="11361">
      <formula>LEN(TRIM(R553))=0</formula>
    </cfRule>
    <cfRule type="cellIs" dxfId="5067" priority="11363" operator="equal">
      <formula>"NO CUMPLEN CON LO SOLICITADO"</formula>
    </cfRule>
    <cfRule type="cellIs" dxfId="5066" priority="11364" operator="equal">
      <formula>"CUMPLEN CON LO SOLICITADO"</formula>
    </cfRule>
    <cfRule type="cellIs" dxfId="5065" priority="11365" operator="equal">
      <formula>"PENDIENTES"</formula>
    </cfRule>
    <cfRule type="cellIs" dxfId="5064" priority="11366" operator="equal">
      <formula>"NINGUNO"</formula>
    </cfRule>
  </conditionalFormatting>
  <conditionalFormatting sqref="H553">
    <cfRule type="notContainsBlanks" dxfId="5063" priority="11360">
      <formula>LEN(TRIM(H553))&gt;0</formula>
    </cfRule>
  </conditionalFormatting>
  <conditionalFormatting sqref="G553">
    <cfRule type="notContainsBlanks" dxfId="5062" priority="11359">
      <formula>LEN(TRIM(G553))&gt;0</formula>
    </cfRule>
  </conditionalFormatting>
  <conditionalFormatting sqref="F553">
    <cfRule type="notContainsBlanks" dxfId="5061" priority="11358">
      <formula>LEN(TRIM(F553))&gt;0</formula>
    </cfRule>
  </conditionalFormatting>
  <conditionalFormatting sqref="E553">
    <cfRule type="notContainsBlanks" dxfId="5060" priority="11357">
      <formula>LEN(TRIM(E553))&gt;0</formula>
    </cfRule>
  </conditionalFormatting>
  <conditionalFormatting sqref="D553">
    <cfRule type="notContainsBlanks" dxfId="5059" priority="11356">
      <formula>LEN(TRIM(D553))&gt;0</formula>
    </cfRule>
  </conditionalFormatting>
  <conditionalFormatting sqref="C553">
    <cfRule type="notContainsBlanks" dxfId="5058" priority="11355">
      <formula>LEN(TRIM(C553))&gt;0</formula>
    </cfRule>
  </conditionalFormatting>
  <conditionalFormatting sqref="I553">
    <cfRule type="notContainsBlanks" dxfId="5057" priority="11354">
      <formula>LEN(TRIM(I553))&gt;0</formula>
    </cfRule>
  </conditionalFormatting>
  <conditionalFormatting sqref="S541 S544 S547 S550 S553">
    <cfRule type="cellIs" dxfId="5056" priority="11352" operator="greaterThan">
      <formula>0</formula>
    </cfRule>
    <cfRule type="cellIs" dxfId="5055" priority="11353" operator="equal">
      <formula>0</formula>
    </cfRule>
  </conditionalFormatting>
  <conditionalFormatting sqref="T556">
    <cfRule type="cellIs" dxfId="5054" priority="11350" operator="equal">
      <formula>"NO CUMPLE"</formula>
    </cfRule>
    <cfRule type="cellIs" dxfId="5053" priority="11351" operator="equal">
      <formula>"CUMPLE"</formula>
    </cfRule>
  </conditionalFormatting>
  <conditionalFormatting sqref="N563">
    <cfRule type="expression" dxfId="5052" priority="11277">
      <formula>N563=" "</formula>
    </cfRule>
    <cfRule type="expression" dxfId="5051" priority="11278">
      <formula>N563="NO PRESENTÓ CERTIFICADO"</formula>
    </cfRule>
    <cfRule type="expression" dxfId="5050" priority="11279">
      <formula>N563="PRESENTÓ CERTIFICADO"</formula>
    </cfRule>
  </conditionalFormatting>
  <conditionalFormatting sqref="O563">
    <cfRule type="cellIs" dxfId="5049" priority="11265" operator="equal">
      <formula>"PENDIENTE POR DESCRIPCIÓN"</formula>
    </cfRule>
    <cfRule type="cellIs" dxfId="5048" priority="11269" operator="equal">
      <formula>"DESCRIPCIÓN INSUFICIENTE"</formula>
    </cfRule>
    <cfRule type="cellIs" dxfId="5047" priority="11270" operator="equal">
      <formula>"NO ESTÁ ACORDE A ITEM 5.2.1 (T.R.)"</formula>
    </cfRule>
    <cfRule type="cellIs" dxfId="5046" priority="11271" operator="equal">
      <formula>"ACORDE A ITEM 5.2.1 (T.R.)"</formula>
    </cfRule>
  </conditionalFormatting>
  <conditionalFormatting sqref="Q563">
    <cfRule type="containsBlanks" dxfId="5045" priority="11259">
      <formula>LEN(TRIM(Q563))=0</formula>
    </cfRule>
    <cfRule type="cellIs" dxfId="5044" priority="11268" operator="equal">
      <formula>"REQUERIMIENTOS SUBSANADOS"</formula>
    </cfRule>
    <cfRule type="containsText" dxfId="5043" priority="11274" operator="containsText" text="NO SUBSANABLE">
      <formula>NOT(ISERROR(SEARCH("NO SUBSANABLE",Q563)))</formula>
    </cfRule>
    <cfRule type="containsText" dxfId="5042" priority="11275" operator="containsText" text="PENDIENTES POR SUBSANAR">
      <formula>NOT(ISERROR(SEARCH("PENDIENTES POR SUBSANAR",Q563)))</formula>
    </cfRule>
    <cfRule type="containsText" dxfId="5041" priority="11276" operator="containsText" text="SIN OBSERVACIÓN">
      <formula>NOT(ISERROR(SEARCH("SIN OBSERVACIÓN",Q563)))</formula>
    </cfRule>
  </conditionalFormatting>
  <conditionalFormatting sqref="R563">
    <cfRule type="containsBlanks" dxfId="5040" priority="11258">
      <formula>LEN(TRIM(R563))=0</formula>
    </cfRule>
    <cfRule type="cellIs" dxfId="5039" priority="11260" operator="equal">
      <formula>"NO CUMPLEN CON LO SOLICITADO"</formula>
    </cfRule>
    <cfRule type="cellIs" dxfId="5038" priority="11261" operator="equal">
      <formula>"CUMPLEN CON LO SOLICITADO"</formula>
    </cfRule>
    <cfRule type="cellIs" dxfId="5037" priority="11262" operator="equal">
      <formula>"PENDIENTES"</formula>
    </cfRule>
    <cfRule type="cellIs" dxfId="5036" priority="11263" operator="equal">
      <formula>"NINGUNO"</formula>
    </cfRule>
  </conditionalFormatting>
  <conditionalFormatting sqref="B578">
    <cfRule type="cellIs" dxfId="5035" priority="11256" operator="equal">
      <formula>"NO CUMPLE CON LA EXPERIENCIA REQUERIDA"</formula>
    </cfRule>
    <cfRule type="cellIs" dxfId="5034" priority="11257" operator="equal">
      <formula>"CUMPLE CON LA EXPERIENCIA REQUERIDA"</formula>
    </cfRule>
  </conditionalFormatting>
  <conditionalFormatting sqref="H563">
    <cfRule type="notContainsBlanks" dxfId="5033" priority="11255">
      <formula>LEN(TRIM(H563))&gt;0</formula>
    </cfRule>
  </conditionalFormatting>
  <conditionalFormatting sqref="G563">
    <cfRule type="notContainsBlanks" dxfId="5032" priority="11254">
      <formula>LEN(TRIM(G563))&gt;0</formula>
    </cfRule>
  </conditionalFormatting>
  <conditionalFormatting sqref="F563">
    <cfRule type="notContainsBlanks" dxfId="5031" priority="11253">
      <formula>LEN(TRIM(F563))&gt;0</formula>
    </cfRule>
  </conditionalFormatting>
  <conditionalFormatting sqref="E563">
    <cfRule type="notContainsBlanks" dxfId="5030" priority="11252">
      <formula>LEN(TRIM(E563))&gt;0</formula>
    </cfRule>
  </conditionalFormatting>
  <conditionalFormatting sqref="D563">
    <cfRule type="notContainsBlanks" dxfId="5029" priority="11251">
      <formula>LEN(TRIM(D563))&gt;0</formula>
    </cfRule>
  </conditionalFormatting>
  <conditionalFormatting sqref="C563">
    <cfRule type="notContainsBlanks" dxfId="5028" priority="11250">
      <formula>LEN(TRIM(C563))&gt;0</formula>
    </cfRule>
  </conditionalFormatting>
  <conditionalFormatting sqref="I563">
    <cfRule type="notContainsBlanks" dxfId="5027" priority="11249">
      <formula>LEN(TRIM(I563))&gt;0</formula>
    </cfRule>
  </conditionalFormatting>
  <conditionalFormatting sqref="H566">
    <cfRule type="notContainsBlanks" dxfId="5026" priority="11226">
      <formula>LEN(TRIM(H566))&gt;0</formula>
    </cfRule>
  </conditionalFormatting>
  <conditionalFormatting sqref="G566 G569">
    <cfRule type="notContainsBlanks" dxfId="5025" priority="11225">
      <formula>LEN(TRIM(G566))&gt;0</formula>
    </cfRule>
  </conditionalFormatting>
  <conditionalFormatting sqref="F566 F569">
    <cfRule type="notContainsBlanks" dxfId="5024" priority="11224">
      <formula>LEN(TRIM(F566))&gt;0</formula>
    </cfRule>
  </conditionalFormatting>
  <conditionalFormatting sqref="E566 E569">
    <cfRule type="notContainsBlanks" dxfId="5023" priority="11223">
      <formula>LEN(TRIM(E566))&gt;0</formula>
    </cfRule>
  </conditionalFormatting>
  <conditionalFormatting sqref="D566 D569">
    <cfRule type="notContainsBlanks" dxfId="5022" priority="11222">
      <formula>LEN(TRIM(D566))&gt;0</formula>
    </cfRule>
  </conditionalFormatting>
  <conditionalFormatting sqref="C566 C569">
    <cfRule type="notContainsBlanks" dxfId="5021" priority="11221">
      <formula>LEN(TRIM(C566))&gt;0</formula>
    </cfRule>
  </conditionalFormatting>
  <conditionalFormatting sqref="I566">
    <cfRule type="notContainsBlanks" dxfId="5020" priority="11220">
      <formula>LEN(TRIM(I566))&gt;0</formula>
    </cfRule>
  </conditionalFormatting>
  <conditionalFormatting sqref="G572">
    <cfRule type="notContainsBlanks" dxfId="5019" priority="11196">
      <formula>LEN(TRIM(G572))&gt;0</formula>
    </cfRule>
  </conditionalFormatting>
  <conditionalFormatting sqref="F572">
    <cfRule type="notContainsBlanks" dxfId="5018" priority="11195">
      <formula>LEN(TRIM(F572))&gt;0</formula>
    </cfRule>
  </conditionalFormatting>
  <conditionalFormatting sqref="E572">
    <cfRule type="notContainsBlanks" dxfId="5017" priority="11194">
      <formula>LEN(TRIM(E572))&gt;0</formula>
    </cfRule>
  </conditionalFormatting>
  <conditionalFormatting sqref="D572">
    <cfRule type="notContainsBlanks" dxfId="5016" priority="11193">
      <formula>LEN(TRIM(D572))&gt;0</formula>
    </cfRule>
  </conditionalFormatting>
  <conditionalFormatting sqref="C572">
    <cfRule type="notContainsBlanks" dxfId="5015" priority="11192">
      <formula>LEN(TRIM(C572))&gt;0</formula>
    </cfRule>
  </conditionalFormatting>
  <conditionalFormatting sqref="T563">
    <cfRule type="cellIs" dxfId="5014" priority="11189" operator="equal">
      <formula>"NO"</formula>
    </cfRule>
    <cfRule type="cellIs" dxfId="5013" priority="11190" operator="equal">
      <formula>"SI"</formula>
    </cfRule>
  </conditionalFormatting>
  <conditionalFormatting sqref="N575">
    <cfRule type="expression" dxfId="5012" priority="11186">
      <formula>N575=" "</formula>
    </cfRule>
    <cfRule type="expression" dxfId="5011" priority="11187">
      <formula>N575="NO PRESENTÓ CERTIFICADO"</formula>
    </cfRule>
    <cfRule type="expression" dxfId="5010" priority="11188">
      <formula>N575="PRESENTÓ CERTIFICADO"</formula>
    </cfRule>
  </conditionalFormatting>
  <conditionalFormatting sqref="P575">
    <cfRule type="expression" dxfId="5009" priority="11173">
      <formula>Q575="NO SUBSANABLE"</formula>
    </cfRule>
    <cfRule type="expression" dxfId="5008" priority="11175">
      <formula>Q575="REQUERIMIENTOS SUBSANADOS"</formula>
    </cfRule>
    <cfRule type="expression" dxfId="5007" priority="11176">
      <formula>Q575="PENDIENTES POR SUBSANAR"</formula>
    </cfRule>
    <cfRule type="expression" dxfId="5006" priority="11181">
      <formula>Q575="SIN OBSERVACIÓN"</formula>
    </cfRule>
    <cfRule type="containsBlanks" dxfId="5005" priority="11182">
      <formula>LEN(TRIM(P575))=0</formula>
    </cfRule>
  </conditionalFormatting>
  <conditionalFormatting sqref="O575">
    <cfRule type="cellIs" dxfId="5004" priority="11174" operator="equal">
      <formula>"PENDIENTE POR DESCRIPCIÓN"</formula>
    </cfRule>
    <cfRule type="cellIs" dxfId="5003" priority="11178" operator="equal">
      <formula>"DESCRIPCIÓN INSUFICIENTE"</formula>
    </cfRule>
    <cfRule type="cellIs" dxfId="5002" priority="11179" operator="equal">
      <formula>"NO ESTÁ ACORDE A ITEM 5.2.1 (T.R.)"</formula>
    </cfRule>
    <cfRule type="cellIs" dxfId="5001" priority="11180" operator="equal">
      <formula>"ACORDE A ITEM 5.2.1 (T.R.)"</formula>
    </cfRule>
  </conditionalFormatting>
  <conditionalFormatting sqref="Q575">
    <cfRule type="containsBlanks" dxfId="5000" priority="11168">
      <formula>LEN(TRIM(Q575))=0</formula>
    </cfRule>
    <cfRule type="cellIs" dxfId="4999" priority="11177" operator="equal">
      <formula>"REQUERIMIENTOS SUBSANADOS"</formula>
    </cfRule>
    <cfRule type="containsText" dxfId="4998" priority="11183" operator="containsText" text="NO SUBSANABLE">
      <formula>NOT(ISERROR(SEARCH("NO SUBSANABLE",Q575)))</formula>
    </cfRule>
    <cfRule type="containsText" dxfId="4997" priority="11184" operator="containsText" text="PENDIENTES POR SUBSANAR">
      <formula>NOT(ISERROR(SEARCH("PENDIENTES POR SUBSANAR",Q575)))</formula>
    </cfRule>
    <cfRule type="containsText" dxfId="4996" priority="11185" operator="containsText" text="SIN OBSERVACIÓN">
      <formula>NOT(ISERROR(SEARCH("SIN OBSERVACIÓN",Q575)))</formula>
    </cfRule>
  </conditionalFormatting>
  <conditionalFormatting sqref="R575">
    <cfRule type="containsBlanks" dxfId="4995" priority="11167">
      <formula>LEN(TRIM(R575))=0</formula>
    </cfRule>
    <cfRule type="cellIs" dxfId="4994" priority="11169" operator="equal">
      <formula>"NO CUMPLEN CON LO SOLICITADO"</formula>
    </cfRule>
    <cfRule type="cellIs" dxfId="4993" priority="11170" operator="equal">
      <formula>"CUMPLEN CON LO SOLICITADO"</formula>
    </cfRule>
    <cfRule type="cellIs" dxfId="4992" priority="11171" operator="equal">
      <formula>"PENDIENTES"</formula>
    </cfRule>
    <cfRule type="cellIs" dxfId="4991" priority="11172" operator="equal">
      <formula>"NINGUNO"</formula>
    </cfRule>
  </conditionalFormatting>
  <conditionalFormatting sqref="H575">
    <cfRule type="notContainsBlanks" dxfId="4990" priority="11166">
      <formula>LEN(TRIM(H575))&gt;0</formula>
    </cfRule>
  </conditionalFormatting>
  <conditionalFormatting sqref="G575">
    <cfRule type="notContainsBlanks" dxfId="4989" priority="11165">
      <formula>LEN(TRIM(G575))&gt;0</formula>
    </cfRule>
  </conditionalFormatting>
  <conditionalFormatting sqref="F575">
    <cfRule type="notContainsBlanks" dxfId="4988" priority="11164">
      <formula>LEN(TRIM(F575))&gt;0</formula>
    </cfRule>
  </conditionalFormatting>
  <conditionalFormatting sqref="E575">
    <cfRule type="notContainsBlanks" dxfId="4987" priority="11163">
      <formula>LEN(TRIM(E575))&gt;0</formula>
    </cfRule>
  </conditionalFormatting>
  <conditionalFormatting sqref="D575">
    <cfRule type="notContainsBlanks" dxfId="4986" priority="11162">
      <formula>LEN(TRIM(D575))&gt;0</formula>
    </cfRule>
  </conditionalFormatting>
  <conditionalFormatting sqref="C575">
    <cfRule type="notContainsBlanks" dxfId="4985" priority="11161">
      <formula>LEN(TRIM(C575))&gt;0</formula>
    </cfRule>
  </conditionalFormatting>
  <conditionalFormatting sqref="I575">
    <cfRule type="notContainsBlanks" dxfId="4984" priority="11160">
      <formula>LEN(TRIM(I575))&gt;0</formula>
    </cfRule>
  </conditionalFormatting>
  <conditionalFormatting sqref="S563 S566 S569 S572 S575">
    <cfRule type="cellIs" dxfId="4983" priority="11158" operator="greaterThan">
      <formula>0</formula>
    </cfRule>
    <cfRule type="cellIs" dxfId="4982" priority="11159" operator="equal">
      <formula>0</formula>
    </cfRule>
  </conditionalFormatting>
  <conditionalFormatting sqref="T578">
    <cfRule type="cellIs" dxfId="4981" priority="11156" operator="equal">
      <formula>"NO CUMPLE"</formula>
    </cfRule>
    <cfRule type="cellIs" dxfId="4980" priority="11157" operator="equal">
      <formula>"CUMPLE"</formula>
    </cfRule>
  </conditionalFormatting>
  <conditionalFormatting sqref="N585">
    <cfRule type="expression" dxfId="4979" priority="11083">
      <formula>N585=" "</formula>
    </cfRule>
    <cfRule type="expression" dxfId="4978" priority="11084">
      <formula>N585="NO PRESENTÓ CERTIFICADO"</formula>
    </cfRule>
    <cfRule type="expression" dxfId="4977" priority="11085">
      <formula>N585="PRESENTÓ CERTIFICADO"</formula>
    </cfRule>
  </conditionalFormatting>
  <conditionalFormatting sqref="O585">
    <cfRule type="cellIs" dxfId="4976" priority="11071" operator="equal">
      <formula>"PENDIENTE POR DESCRIPCIÓN"</formula>
    </cfRule>
    <cfRule type="cellIs" dxfId="4975" priority="11075" operator="equal">
      <formula>"DESCRIPCIÓN INSUFICIENTE"</formula>
    </cfRule>
    <cfRule type="cellIs" dxfId="4974" priority="11076" operator="equal">
      <formula>"NO ESTÁ ACORDE A ITEM 5.2.1 (T.R.)"</formula>
    </cfRule>
    <cfRule type="cellIs" dxfId="4973" priority="11077" operator="equal">
      <formula>"ACORDE A ITEM 5.2.1 (T.R.)"</formula>
    </cfRule>
  </conditionalFormatting>
  <conditionalFormatting sqref="R585">
    <cfRule type="containsBlanks" dxfId="4972" priority="11064">
      <formula>LEN(TRIM(R585))=0</formula>
    </cfRule>
    <cfRule type="cellIs" dxfId="4971" priority="11066" operator="equal">
      <formula>"NO CUMPLEN CON LO SOLICITADO"</formula>
    </cfRule>
    <cfRule type="cellIs" dxfId="4970" priority="11067" operator="equal">
      <formula>"CUMPLEN CON LO SOLICITADO"</formula>
    </cfRule>
    <cfRule type="cellIs" dxfId="4969" priority="11068" operator="equal">
      <formula>"PENDIENTES"</formula>
    </cfRule>
    <cfRule type="cellIs" dxfId="4968" priority="11069" operator="equal">
      <formula>"NINGUNO"</formula>
    </cfRule>
  </conditionalFormatting>
  <conditionalFormatting sqref="B600">
    <cfRule type="cellIs" dxfId="4967" priority="11062" operator="equal">
      <formula>"NO CUMPLE CON LA EXPERIENCIA REQUERIDA"</formula>
    </cfRule>
    <cfRule type="cellIs" dxfId="4966" priority="11063" operator="equal">
      <formula>"CUMPLE CON LA EXPERIENCIA REQUERIDA"</formula>
    </cfRule>
  </conditionalFormatting>
  <conditionalFormatting sqref="H585">
    <cfRule type="notContainsBlanks" dxfId="4965" priority="11061">
      <formula>LEN(TRIM(H585))&gt;0</formula>
    </cfRule>
  </conditionalFormatting>
  <conditionalFormatting sqref="G585">
    <cfRule type="notContainsBlanks" dxfId="4964" priority="11060">
      <formula>LEN(TRIM(G585))&gt;0</formula>
    </cfRule>
  </conditionalFormatting>
  <conditionalFormatting sqref="F585">
    <cfRule type="notContainsBlanks" dxfId="4963" priority="11059">
      <formula>LEN(TRIM(F585))&gt;0</formula>
    </cfRule>
  </conditionalFormatting>
  <conditionalFormatting sqref="E585">
    <cfRule type="notContainsBlanks" dxfId="4962" priority="11058">
      <formula>LEN(TRIM(E585))&gt;0</formula>
    </cfRule>
  </conditionalFormatting>
  <conditionalFormatting sqref="D585">
    <cfRule type="notContainsBlanks" dxfId="4961" priority="11057">
      <formula>LEN(TRIM(D585))&gt;0</formula>
    </cfRule>
  </conditionalFormatting>
  <conditionalFormatting sqref="C585">
    <cfRule type="notContainsBlanks" dxfId="4960" priority="11056">
      <formula>LEN(TRIM(C585))&gt;0</formula>
    </cfRule>
  </conditionalFormatting>
  <conditionalFormatting sqref="I585">
    <cfRule type="notContainsBlanks" dxfId="4959" priority="11055">
      <formula>LEN(TRIM(I585))&gt;0</formula>
    </cfRule>
  </conditionalFormatting>
  <conditionalFormatting sqref="N591">
    <cfRule type="expression" dxfId="4958" priority="11052">
      <formula>N591=" "</formula>
    </cfRule>
    <cfRule type="expression" dxfId="4957" priority="11053">
      <formula>N591="NO PRESENTÓ CERTIFICADO"</formula>
    </cfRule>
    <cfRule type="expression" dxfId="4956" priority="11054">
      <formula>N591="PRESENTÓ CERTIFICADO"</formula>
    </cfRule>
  </conditionalFormatting>
  <conditionalFormatting sqref="P591">
    <cfRule type="expression" dxfId="4955" priority="11039">
      <formula>Q591="NO SUBSANABLE"</formula>
    </cfRule>
    <cfRule type="expression" dxfId="4954" priority="11041">
      <formula>Q591="REQUERIMIENTOS SUBSANADOS"</formula>
    </cfRule>
    <cfRule type="expression" dxfId="4953" priority="11042">
      <formula>Q591="PENDIENTES POR SUBSANAR"</formula>
    </cfRule>
    <cfRule type="expression" dxfId="4952" priority="11047">
      <formula>Q591="SIN OBSERVACIÓN"</formula>
    </cfRule>
    <cfRule type="containsBlanks" dxfId="4951" priority="11048">
      <formula>LEN(TRIM(P591))=0</formula>
    </cfRule>
  </conditionalFormatting>
  <conditionalFormatting sqref="O588 O591">
    <cfRule type="cellIs" dxfId="4950" priority="11040" operator="equal">
      <formula>"PENDIENTE POR DESCRIPCIÓN"</formula>
    </cfRule>
    <cfRule type="cellIs" dxfId="4949" priority="11044" operator="equal">
      <formula>"DESCRIPCIÓN INSUFICIENTE"</formula>
    </cfRule>
    <cfRule type="cellIs" dxfId="4948" priority="11045" operator="equal">
      <formula>"NO ESTÁ ACORDE A ITEM 5.2.1 (T.R.)"</formula>
    </cfRule>
    <cfRule type="cellIs" dxfId="4947" priority="11046" operator="equal">
      <formula>"ACORDE A ITEM 5.2.1 (T.R.)"</formula>
    </cfRule>
  </conditionalFormatting>
  <conditionalFormatting sqref="Q591">
    <cfRule type="containsBlanks" dxfId="4946" priority="11034">
      <formula>LEN(TRIM(Q591))=0</formula>
    </cfRule>
    <cfRule type="cellIs" dxfId="4945" priority="11043" operator="equal">
      <formula>"REQUERIMIENTOS SUBSANADOS"</formula>
    </cfRule>
    <cfRule type="containsText" dxfId="4944" priority="11049" operator="containsText" text="NO SUBSANABLE">
      <formula>NOT(ISERROR(SEARCH("NO SUBSANABLE",Q591)))</formula>
    </cfRule>
    <cfRule type="containsText" dxfId="4943" priority="11050" operator="containsText" text="PENDIENTES POR SUBSANAR">
      <formula>NOT(ISERROR(SEARCH("PENDIENTES POR SUBSANAR",Q591)))</formula>
    </cfRule>
    <cfRule type="containsText" dxfId="4942" priority="11051" operator="containsText" text="SIN OBSERVACIÓN">
      <formula>NOT(ISERROR(SEARCH("SIN OBSERVACIÓN",Q591)))</formula>
    </cfRule>
  </conditionalFormatting>
  <conditionalFormatting sqref="R591">
    <cfRule type="containsBlanks" dxfId="4941" priority="11033">
      <formula>LEN(TRIM(R591))=0</formula>
    </cfRule>
    <cfRule type="cellIs" dxfId="4940" priority="11035" operator="equal">
      <formula>"NO CUMPLEN CON LO SOLICITADO"</formula>
    </cfRule>
    <cfRule type="cellIs" dxfId="4939" priority="11036" operator="equal">
      <formula>"CUMPLEN CON LO SOLICITADO"</formula>
    </cfRule>
    <cfRule type="cellIs" dxfId="4938" priority="11037" operator="equal">
      <formula>"PENDIENTES"</formula>
    </cfRule>
    <cfRule type="cellIs" dxfId="4937" priority="11038" operator="equal">
      <formula>"NINGUNO"</formula>
    </cfRule>
  </conditionalFormatting>
  <conditionalFormatting sqref="H588 H591">
    <cfRule type="notContainsBlanks" dxfId="4936" priority="11032">
      <formula>LEN(TRIM(H588))&gt;0</formula>
    </cfRule>
  </conditionalFormatting>
  <conditionalFormatting sqref="G588 G591">
    <cfRule type="notContainsBlanks" dxfId="4935" priority="11031">
      <formula>LEN(TRIM(G588))&gt;0</formula>
    </cfRule>
  </conditionalFormatting>
  <conditionalFormatting sqref="F588 F591">
    <cfRule type="notContainsBlanks" dxfId="4934" priority="11030">
      <formula>LEN(TRIM(F588))&gt;0</formula>
    </cfRule>
  </conditionalFormatting>
  <conditionalFormatting sqref="E588 E591">
    <cfRule type="notContainsBlanks" dxfId="4933" priority="11029">
      <formula>LEN(TRIM(E588))&gt;0</formula>
    </cfRule>
  </conditionalFormatting>
  <conditionalFormatting sqref="D588 D591">
    <cfRule type="notContainsBlanks" dxfId="4932" priority="11028">
      <formula>LEN(TRIM(D588))&gt;0</formula>
    </cfRule>
  </conditionalFormatting>
  <conditionalFormatting sqref="C588 C591">
    <cfRule type="notContainsBlanks" dxfId="4931" priority="11027">
      <formula>LEN(TRIM(C588))&gt;0</formula>
    </cfRule>
  </conditionalFormatting>
  <conditionalFormatting sqref="I588 I591">
    <cfRule type="notContainsBlanks" dxfId="4930" priority="11026">
      <formula>LEN(TRIM(I588))&gt;0</formula>
    </cfRule>
  </conditionalFormatting>
  <conditionalFormatting sqref="N594">
    <cfRule type="expression" dxfId="4929" priority="11023">
      <formula>N594=" "</formula>
    </cfRule>
    <cfRule type="expression" dxfId="4928" priority="11024">
      <formula>N594="NO PRESENTÓ CERTIFICADO"</formula>
    </cfRule>
    <cfRule type="expression" dxfId="4927" priority="11025">
      <formula>N594="PRESENTÓ CERTIFICADO"</formula>
    </cfRule>
  </conditionalFormatting>
  <conditionalFormatting sqref="P594">
    <cfRule type="expression" dxfId="4926" priority="11010">
      <formula>Q594="NO SUBSANABLE"</formula>
    </cfRule>
    <cfRule type="expression" dxfId="4925" priority="11012">
      <formula>Q594="REQUERIMIENTOS SUBSANADOS"</formula>
    </cfRule>
    <cfRule type="expression" dxfId="4924" priority="11013">
      <formula>Q594="PENDIENTES POR SUBSANAR"</formula>
    </cfRule>
    <cfRule type="expression" dxfId="4923" priority="11018">
      <formula>Q594="SIN OBSERVACIÓN"</formula>
    </cfRule>
    <cfRule type="containsBlanks" dxfId="4922" priority="11019">
      <formula>LEN(TRIM(P594))=0</formula>
    </cfRule>
  </conditionalFormatting>
  <conditionalFormatting sqref="O594">
    <cfRule type="cellIs" dxfId="4921" priority="11011" operator="equal">
      <formula>"PENDIENTE POR DESCRIPCIÓN"</formula>
    </cfRule>
    <cfRule type="cellIs" dxfId="4920" priority="11015" operator="equal">
      <formula>"DESCRIPCIÓN INSUFICIENTE"</formula>
    </cfRule>
    <cfRule type="cellIs" dxfId="4919" priority="11016" operator="equal">
      <formula>"NO ESTÁ ACORDE A ITEM 5.2.1 (T.R.)"</formula>
    </cfRule>
    <cfRule type="cellIs" dxfId="4918" priority="11017" operator="equal">
      <formula>"ACORDE A ITEM 5.2.1 (T.R.)"</formula>
    </cfRule>
  </conditionalFormatting>
  <conditionalFormatting sqref="Q594">
    <cfRule type="containsBlanks" dxfId="4917" priority="11005">
      <formula>LEN(TRIM(Q594))=0</formula>
    </cfRule>
    <cfRule type="cellIs" dxfId="4916" priority="11014" operator="equal">
      <formula>"REQUERIMIENTOS SUBSANADOS"</formula>
    </cfRule>
    <cfRule type="containsText" dxfId="4915" priority="11020" operator="containsText" text="NO SUBSANABLE">
      <formula>NOT(ISERROR(SEARCH("NO SUBSANABLE",Q594)))</formula>
    </cfRule>
    <cfRule type="containsText" dxfId="4914" priority="11021" operator="containsText" text="PENDIENTES POR SUBSANAR">
      <formula>NOT(ISERROR(SEARCH("PENDIENTES POR SUBSANAR",Q594)))</formula>
    </cfRule>
    <cfRule type="containsText" dxfId="4913" priority="11022" operator="containsText" text="SIN OBSERVACIÓN">
      <formula>NOT(ISERROR(SEARCH("SIN OBSERVACIÓN",Q594)))</formula>
    </cfRule>
  </conditionalFormatting>
  <conditionalFormatting sqref="R594">
    <cfRule type="containsBlanks" dxfId="4912" priority="11004">
      <formula>LEN(TRIM(R594))=0</formula>
    </cfRule>
    <cfRule type="cellIs" dxfId="4911" priority="11006" operator="equal">
      <formula>"NO CUMPLEN CON LO SOLICITADO"</formula>
    </cfRule>
    <cfRule type="cellIs" dxfId="4910" priority="11007" operator="equal">
      <formula>"CUMPLEN CON LO SOLICITADO"</formula>
    </cfRule>
    <cfRule type="cellIs" dxfId="4909" priority="11008" operator="equal">
      <formula>"PENDIENTES"</formula>
    </cfRule>
    <cfRule type="cellIs" dxfId="4908" priority="11009" operator="equal">
      <formula>"NINGUNO"</formula>
    </cfRule>
  </conditionalFormatting>
  <conditionalFormatting sqref="H594">
    <cfRule type="notContainsBlanks" dxfId="4907" priority="11003">
      <formula>LEN(TRIM(H594))&gt;0</formula>
    </cfRule>
  </conditionalFormatting>
  <conditionalFormatting sqref="G594">
    <cfRule type="notContainsBlanks" dxfId="4906" priority="11002">
      <formula>LEN(TRIM(G594))&gt;0</formula>
    </cfRule>
  </conditionalFormatting>
  <conditionalFormatting sqref="F594">
    <cfRule type="notContainsBlanks" dxfId="4905" priority="11001">
      <formula>LEN(TRIM(F594))&gt;0</formula>
    </cfRule>
  </conditionalFormatting>
  <conditionalFormatting sqref="E594">
    <cfRule type="notContainsBlanks" dxfId="4904" priority="11000">
      <formula>LEN(TRIM(E594))&gt;0</formula>
    </cfRule>
  </conditionalFormatting>
  <conditionalFormatting sqref="D594">
    <cfRule type="notContainsBlanks" dxfId="4903" priority="10999">
      <formula>LEN(TRIM(D594))&gt;0</formula>
    </cfRule>
  </conditionalFormatting>
  <conditionalFormatting sqref="C594">
    <cfRule type="notContainsBlanks" dxfId="4902" priority="10998">
      <formula>LEN(TRIM(C594))&gt;0</formula>
    </cfRule>
  </conditionalFormatting>
  <conditionalFormatting sqref="I594">
    <cfRule type="notContainsBlanks" dxfId="4901" priority="10997">
      <formula>LEN(TRIM(I594))&gt;0</formula>
    </cfRule>
  </conditionalFormatting>
  <conditionalFormatting sqref="T585">
    <cfRule type="cellIs" dxfId="4900" priority="10995" operator="equal">
      <formula>"NO"</formula>
    </cfRule>
    <cfRule type="cellIs" dxfId="4899" priority="10996" operator="equal">
      <formula>"SI"</formula>
    </cfRule>
  </conditionalFormatting>
  <conditionalFormatting sqref="N597">
    <cfRule type="expression" dxfId="4898" priority="10992">
      <formula>N597=" "</formula>
    </cfRule>
    <cfRule type="expression" dxfId="4897" priority="10993">
      <formula>N597="NO PRESENTÓ CERTIFICADO"</formula>
    </cfRule>
    <cfRule type="expression" dxfId="4896" priority="10994">
      <formula>N597="PRESENTÓ CERTIFICADO"</formula>
    </cfRule>
  </conditionalFormatting>
  <conditionalFormatting sqref="P597">
    <cfRule type="expression" dxfId="4895" priority="10979">
      <formula>Q597="NO SUBSANABLE"</formula>
    </cfRule>
    <cfRule type="expression" dxfId="4894" priority="10981">
      <formula>Q597="REQUERIMIENTOS SUBSANADOS"</formula>
    </cfRule>
    <cfRule type="expression" dxfId="4893" priority="10982">
      <formula>Q597="PENDIENTES POR SUBSANAR"</formula>
    </cfRule>
    <cfRule type="expression" dxfId="4892" priority="10987">
      <formula>Q597="SIN OBSERVACIÓN"</formula>
    </cfRule>
    <cfRule type="containsBlanks" dxfId="4891" priority="10988">
      <formula>LEN(TRIM(P597))=0</formula>
    </cfRule>
  </conditionalFormatting>
  <conditionalFormatting sqref="O597">
    <cfRule type="cellIs" dxfId="4890" priority="10980" operator="equal">
      <formula>"PENDIENTE POR DESCRIPCIÓN"</formula>
    </cfRule>
    <cfRule type="cellIs" dxfId="4889" priority="10984" operator="equal">
      <formula>"DESCRIPCIÓN INSUFICIENTE"</formula>
    </cfRule>
    <cfRule type="cellIs" dxfId="4888" priority="10985" operator="equal">
      <formula>"NO ESTÁ ACORDE A ITEM 5.2.1 (T.R.)"</formula>
    </cfRule>
    <cfRule type="cellIs" dxfId="4887" priority="10986" operator="equal">
      <formula>"ACORDE A ITEM 5.2.1 (T.R.)"</formula>
    </cfRule>
  </conditionalFormatting>
  <conditionalFormatting sqref="Q597">
    <cfRule type="containsBlanks" dxfId="4886" priority="10974">
      <formula>LEN(TRIM(Q597))=0</formula>
    </cfRule>
    <cfRule type="cellIs" dxfId="4885" priority="10983" operator="equal">
      <formula>"REQUERIMIENTOS SUBSANADOS"</formula>
    </cfRule>
    <cfRule type="containsText" dxfId="4884" priority="10989" operator="containsText" text="NO SUBSANABLE">
      <formula>NOT(ISERROR(SEARCH("NO SUBSANABLE",Q597)))</formula>
    </cfRule>
    <cfRule type="containsText" dxfId="4883" priority="10990" operator="containsText" text="PENDIENTES POR SUBSANAR">
      <formula>NOT(ISERROR(SEARCH("PENDIENTES POR SUBSANAR",Q597)))</formula>
    </cfRule>
    <cfRule type="containsText" dxfId="4882" priority="10991" operator="containsText" text="SIN OBSERVACIÓN">
      <formula>NOT(ISERROR(SEARCH("SIN OBSERVACIÓN",Q597)))</formula>
    </cfRule>
  </conditionalFormatting>
  <conditionalFormatting sqref="R597">
    <cfRule type="containsBlanks" dxfId="4881" priority="10973">
      <formula>LEN(TRIM(R597))=0</formula>
    </cfRule>
    <cfRule type="cellIs" dxfId="4880" priority="10975" operator="equal">
      <formula>"NO CUMPLEN CON LO SOLICITADO"</formula>
    </cfRule>
    <cfRule type="cellIs" dxfId="4879" priority="10976" operator="equal">
      <formula>"CUMPLEN CON LO SOLICITADO"</formula>
    </cfRule>
    <cfRule type="cellIs" dxfId="4878" priority="10977" operator="equal">
      <formula>"PENDIENTES"</formula>
    </cfRule>
    <cfRule type="cellIs" dxfId="4877" priority="10978" operator="equal">
      <formula>"NINGUNO"</formula>
    </cfRule>
  </conditionalFormatting>
  <conditionalFormatting sqref="H597">
    <cfRule type="notContainsBlanks" dxfId="4876" priority="10972">
      <formula>LEN(TRIM(H597))&gt;0</formula>
    </cfRule>
  </conditionalFormatting>
  <conditionalFormatting sqref="G597">
    <cfRule type="notContainsBlanks" dxfId="4875" priority="10971">
      <formula>LEN(TRIM(G597))&gt;0</formula>
    </cfRule>
  </conditionalFormatting>
  <conditionalFormatting sqref="F597">
    <cfRule type="notContainsBlanks" dxfId="4874" priority="10970">
      <formula>LEN(TRIM(F597))&gt;0</formula>
    </cfRule>
  </conditionalFormatting>
  <conditionalFormatting sqref="E597">
    <cfRule type="notContainsBlanks" dxfId="4873" priority="10969">
      <formula>LEN(TRIM(E597))&gt;0</formula>
    </cfRule>
  </conditionalFormatting>
  <conditionalFormatting sqref="D597">
    <cfRule type="notContainsBlanks" dxfId="4872" priority="10968">
      <formula>LEN(TRIM(D597))&gt;0</formula>
    </cfRule>
  </conditionalFormatting>
  <conditionalFormatting sqref="C597">
    <cfRule type="notContainsBlanks" dxfId="4871" priority="10967">
      <formula>LEN(TRIM(C597))&gt;0</formula>
    </cfRule>
  </conditionalFormatting>
  <conditionalFormatting sqref="I597">
    <cfRule type="notContainsBlanks" dxfId="4870" priority="10966">
      <formula>LEN(TRIM(I597))&gt;0</formula>
    </cfRule>
  </conditionalFormatting>
  <conditionalFormatting sqref="S585 S588 S591 S594 S597">
    <cfRule type="cellIs" dxfId="4869" priority="10964" operator="greaterThan">
      <formula>0</formula>
    </cfRule>
    <cfRule type="cellIs" dxfId="4868" priority="10965" operator="equal">
      <formula>0</formula>
    </cfRule>
  </conditionalFormatting>
  <conditionalFormatting sqref="T600">
    <cfRule type="cellIs" dxfId="4867" priority="10962" operator="equal">
      <formula>"NO CUMPLE"</formula>
    </cfRule>
    <cfRule type="cellIs" dxfId="4866" priority="10963" operator="equal">
      <formula>"CUMPLE"</formula>
    </cfRule>
  </conditionalFormatting>
  <conditionalFormatting sqref="N607">
    <cfRule type="expression" dxfId="4865" priority="10889">
      <formula>N607=" "</formula>
    </cfRule>
    <cfRule type="expression" dxfId="4864" priority="10890">
      <formula>N607="NO PRESENTÓ CERTIFICADO"</formula>
    </cfRule>
    <cfRule type="expression" dxfId="4863" priority="10891">
      <formula>N607="PRESENTÓ CERTIFICADO"</formula>
    </cfRule>
  </conditionalFormatting>
  <conditionalFormatting sqref="P607">
    <cfRule type="expression" dxfId="4862" priority="10876">
      <formula>Q607="NO SUBSANABLE"</formula>
    </cfRule>
    <cfRule type="expression" dxfId="4861" priority="10878">
      <formula>Q607="REQUERIMIENTOS SUBSANADOS"</formula>
    </cfRule>
    <cfRule type="expression" dxfId="4860" priority="10879">
      <formula>Q607="PENDIENTES POR SUBSANAR"</formula>
    </cfRule>
    <cfRule type="expression" dxfId="4859" priority="10884">
      <formula>Q607="SIN OBSERVACIÓN"</formula>
    </cfRule>
    <cfRule type="containsBlanks" dxfId="4858" priority="10885">
      <formula>LEN(TRIM(P607))=0</formula>
    </cfRule>
  </conditionalFormatting>
  <conditionalFormatting sqref="O607">
    <cfRule type="cellIs" dxfId="4857" priority="10877" operator="equal">
      <formula>"PENDIENTE POR DESCRIPCIÓN"</formula>
    </cfRule>
    <cfRule type="cellIs" dxfId="4856" priority="10881" operator="equal">
      <formula>"DESCRIPCIÓN INSUFICIENTE"</formula>
    </cfRule>
    <cfRule type="cellIs" dxfId="4855" priority="10882" operator="equal">
      <formula>"NO ESTÁ ACORDE A ITEM 5.2.1 (T.R.)"</formula>
    </cfRule>
    <cfRule type="cellIs" dxfId="4854" priority="10883" operator="equal">
      <formula>"ACORDE A ITEM 5.2.1 (T.R.)"</formula>
    </cfRule>
  </conditionalFormatting>
  <conditionalFormatting sqref="Q607">
    <cfRule type="containsBlanks" dxfId="4853" priority="10871">
      <formula>LEN(TRIM(Q607))=0</formula>
    </cfRule>
    <cfRule type="cellIs" dxfId="4852" priority="10880" operator="equal">
      <formula>"REQUERIMIENTOS SUBSANADOS"</formula>
    </cfRule>
    <cfRule type="containsText" dxfId="4851" priority="10886" operator="containsText" text="NO SUBSANABLE">
      <formula>NOT(ISERROR(SEARCH("NO SUBSANABLE",Q607)))</formula>
    </cfRule>
    <cfRule type="containsText" dxfId="4850" priority="10887" operator="containsText" text="PENDIENTES POR SUBSANAR">
      <formula>NOT(ISERROR(SEARCH("PENDIENTES POR SUBSANAR",Q607)))</formula>
    </cfRule>
    <cfRule type="containsText" dxfId="4849" priority="10888" operator="containsText" text="SIN OBSERVACIÓN">
      <formula>NOT(ISERROR(SEARCH("SIN OBSERVACIÓN",Q607)))</formula>
    </cfRule>
  </conditionalFormatting>
  <conditionalFormatting sqref="R607">
    <cfRule type="containsBlanks" dxfId="4848" priority="10870">
      <formula>LEN(TRIM(R607))=0</formula>
    </cfRule>
    <cfRule type="cellIs" dxfId="4847" priority="10872" operator="equal">
      <formula>"NO CUMPLEN CON LO SOLICITADO"</formula>
    </cfRule>
    <cfRule type="cellIs" dxfId="4846" priority="10873" operator="equal">
      <formula>"CUMPLEN CON LO SOLICITADO"</formula>
    </cfRule>
    <cfRule type="cellIs" dxfId="4845" priority="10874" operator="equal">
      <formula>"PENDIENTES"</formula>
    </cfRule>
    <cfRule type="cellIs" dxfId="4844" priority="10875" operator="equal">
      <formula>"NINGUNO"</formula>
    </cfRule>
  </conditionalFormatting>
  <conditionalFormatting sqref="B622">
    <cfRule type="cellIs" dxfId="4843" priority="10868" operator="equal">
      <formula>"NO CUMPLE CON LA EXPERIENCIA REQUERIDA"</formula>
    </cfRule>
    <cfRule type="cellIs" dxfId="4842" priority="10869" operator="equal">
      <formula>"CUMPLE CON LA EXPERIENCIA REQUERIDA"</formula>
    </cfRule>
  </conditionalFormatting>
  <conditionalFormatting sqref="H607">
    <cfRule type="notContainsBlanks" dxfId="4841" priority="10867">
      <formula>LEN(TRIM(H607))&gt;0</formula>
    </cfRule>
  </conditionalFormatting>
  <conditionalFormatting sqref="G607">
    <cfRule type="notContainsBlanks" dxfId="4840" priority="10866">
      <formula>LEN(TRIM(G607))&gt;0</formula>
    </cfRule>
  </conditionalFormatting>
  <conditionalFormatting sqref="F607">
    <cfRule type="notContainsBlanks" dxfId="4839" priority="10865">
      <formula>LEN(TRIM(F607))&gt;0</formula>
    </cfRule>
  </conditionalFormatting>
  <conditionalFormatting sqref="E607">
    <cfRule type="notContainsBlanks" dxfId="4838" priority="10864">
      <formula>LEN(TRIM(E607))&gt;0</formula>
    </cfRule>
  </conditionalFormatting>
  <conditionalFormatting sqref="D607">
    <cfRule type="notContainsBlanks" dxfId="4837" priority="10863">
      <formula>LEN(TRIM(D607))&gt;0</formula>
    </cfRule>
  </conditionalFormatting>
  <conditionalFormatting sqref="C607">
    <cfRule type="notContainsBlanks" dxfId="4836" priority="10862">
      <formula>LEN(TRIM(C607))&gt;0</formula>
    </cfRule>
  </conditionalFormatting>
  <conditionalFormatting sqref="I607">
    <cfRule type="notContainsBlanks" dxfId="4835" priority="10861">
      <formula>LEN(TRIM(I607))&gt;0</formula>
    </cfRule>
  </conditionalFormatting>
  <conditionalFormatting sqref="N610 N613">
    <cfRule type="expression" dxfId="4834" priority="10858">
      <formula>N610=" "</formula>
    </cfRule>
    <cfRule type="expression" dxfId="4833" priority="10859">
      <formula>N610="NO PRESENTÓ CERTIFICADO"</formula>
    </cfRule>
    <cfRule type="expression" dxfId="4832" priority="10860">
      <formula>N610="PRESENTÓ CERTIFICADO"</formula>
    </cfRule>
  </conditionalFormatting>
  <conditionalFormatting sqref="P610 P613">
    <cfRule type="expression" dxfId="4831" priority="10845">
      <formula>Q610="NO SUBSANABLE"</formula>
    </cfRule>
    <cfRule type="expression" dxfId="4830" priority="10847">
      <formula>Q610="REQUERIMIENTOS SUBSANADOS"</formula>
    </cfRule>
    <cfRule type="expression" dxfId="4829" priority="10848">
      <formula>Q610="PENDIENTES POR SUBSANAR"</formula>
    </cfRule>
    <cfRule type="expression" dxfId="4828" priority="10853">
      <formula>Q610="SIN OBSERVACIÓN"</formula>
    </cfRule>
    <cfRule type="containsBlanks" dxfId="4827" priority="10854">
      <formula>LEN(TRIM(P610))=0</formula>
    </cfRule>
  </conditionalFormatting>
  <conditionalFormatting sqref="O610 O613">
    <cfRule type="cellIs" dxfId="4826" priority="10846" operator="equal">
      <formula>"PENDIENTE POR DESCRIPCIÓN"</formula>
    </cfRule>
    <cfRule type="cellIs" dxfId="4825" priority="10850" operator="equal">
      <formula>"DESCRIPCIÓN INSUFICIENTE"</formula>
    </cfRule>
    <cfRule type="cellIs" dxfId="4824" priority="10851" operator="equal">
      <formula>"NO ESTÁ ACORDE A ITEM 5.2.1 (T.R.)"</formula>
    </cfRule>
    <cfRule type="cellIs" dxfId="4823" priority="10852" operator="equal">
      <formula>"ACORDE A ITEM 5.2.1 (T.R.)"</formula>
    </cfRule>
  </conditionalFormatting>
  <conditionalFormatting sqref="Q610 Q613">
    <cfRule type="containsBlanks" dxfId="4822" priority="10840">
      <formula>LEN(TRIM(Q610))=0</formula>
    </cfRule>
    <cfRule type="cellIs" dxfId="4821" priority="10849" operator="equal">
      <formula>"REQUERIMIENTOS SUBSANADOS"</formula>
    </cfRule>
    <cfRule type="containsText" dxfId="4820" priority="10855" operator="containsText" text="NO SUBSANABLE">
      <formula>NOT(ISERROR(SEARCH("NO SUBSANABLE",Q610)))</formula>
    </cfRule>
    <cfRule type="containsText" dxfId="4819" priority="10856" operator="containsText" text="PENDIENTES POR SUBSANAR">
      <formula>NOT(ISERROR(SEARCH("PENDIENTES POR SUBSANAR",Q610)))</formula>
    </cfRule>
    <cfRule type="containsText" dxfId="4818" priority="10857" operator="containsText" text="SIN OBSERVACIÓN">
      <formula>NOT(ISERROR(SEARCH("SIN OBSERVACIÓN",Q610)))</formula>
    </cfRule>
  </conditionalFormatting>
  <conditionalFormatting sqref="R610 R613">
    <cfRule type="containsBlanks" dxfId="4817" priority="10839">
      <formula>LEN(TRIM(R610))=0</formula>
    </cfRule>
    <cfRule type="cellIs" dxfId="4816" priority="10841" operator="equal">
      <formula>"NO CUMPLEN CON LO SOLICITADO"</formula>
    </cfRule>
    <cfRule type="cellIs" dxfId="4815" priority="10842" operator="equal">
      <formula>"CUMPLEN CON LO SOLICITADO"</formula>
    </cfRule>
    <cfRule type="cellIs" dxfId="4814" priority="10843" operator="equal">
      <formula>"PENDIENTES"</formula>
    </cfRule>
    <cfRule type="cellIs" dxfId="4813" priority="10844" operator="equal">
      <formula>"NINGUNO"</formula>
    </cfRule>
  </conditionalFormatting>
  <conditionalFormatting sqref="H610 H613">
    <cfRule type="notContainsBlanks" dxfId="4812" priority="10838">
      <formula>LEN(TRIM(H610))&gt;0</formula>
    </cfRule>
  </conditionalFormatting>
  <conditionalFormatting sqref="G610 G613">
    <cfRule type="notContainsBlanks" dxfId="4811" priority="10837">
      <formula>LEN(TRIM(G610))&gt;0</formula>
    </cfRule>
  </conditionalFormatting>
  <conditionalFormatting sqref="F610 F613">
    <cfRule type="notContainsBlanks" dxfId="4810" priority="10836">
      <formula>LEN(TRIM(F610))&gt;0</formula>
    </cfRule>
  </conditionalFormatting>
  <conditionalFormatting sqref="E610 E613">
    <cfRule type="notContainsBlanks" dxfId="4809" priority="10835">
      <formula>LEN(TRIM(E610))&gt;0</formula>
    </cfRule>
  </conditionalFormatting>
  <conditionalFormatting sqref="D610 D613">
    <cfRule type="notContainsBlanks" dxfId="4808" priority="10834">
      <formula>LEN(TRIM(D610))&gt;0</formula>
    </cfRule>
  </conditionalFormatting>
  <conditionalFormatting sqref="C610 C613">
    <cfRule type="notContainsBlanks" dxfId="4807" priority="10833">
      <formula>LEN(TRIM(C610))&gt;0</formula>
    </cfRule>
  </conditionalFormatting>
  <conditionalFormatting sqref="I610 I613">
    <cfRule type="notContainsBlanks" dxfId="4806" priority="10832">
      <formula>LEN(TRIM(I610))&gt;0</formula>
    </cfRule>
  </conditionalFormatting>
  <conditionalFormatting sqref="N616">
    <cfRule type="expression" dxfId="4805" priority="10829">
      <formula>N616=" "</formula>
    </cfRule>
    <cfRule type="expression" dxfId="4804" priority="10830">
      <formula>N616="NO PRESENTÓ CERTIFICADO"</formula>
    </cfRule>
    <cfRule type="expression" dxfId="4803" priority="10831">
      <formula>N616="PRESENTÓ CERTIFICADO"</formula>
    </cfRule>
  </conditionalFormatting>
  <conditionalFormatting sqref="P616">
    <cfRule type="expression" dxfId="4802" priority="10816">
      <formula>Q616="NO SUBSANABLE"</formula>
    </cfRule>
    <cfRule type="expression" dxfId="4801" priority="10818">
      <formula>Q616="REQUERIMIENTOS SUBSANADOS"</formula>
    </cfRule>
    <cfRule type="expression" dxfId="4800" priority="10819">
      <formula>Q616="PENDIENTES POR SUBSANAR"</formula>
    </cfRule>
    <cfRule type="expression" dxfId="4799" priority="10824">
      <formula>Q616="SIN OBSERVACIÓN"</formula>
    </cfRule>
    <cfRule type="containsBlanks" dxfId="4798" priority="10825">
      <formula>LEN(TRIM(P616))=0</formula>
    </cfRule>
  </conditionalFormatting>
  <conditionalFormatting sqref="O616">
    <cfRule type="cellIs" dxfId="4797" priority="10817" operator="equal">
      <formula>"PENDIENTE POR DESCRIPCIÓN"</formula>
    </cfRule>
    <cfRule type="cellIs" dxfId="4796" priority="10821" operator="equal">
      <formula>"DESCRIPCIÓN INSUFICIENTE"</formula>
    </cfRule>
    <cfRule type="cellIs" dxfId="4795" priority="10822" operator="equal">
      <formula>"NO ESTÁ ACORDE A ITEM 5.2.1 (T.R.)"</formula>
    </cfRule>
    <cfRule type="cellIs" dxfId="4794" priority="10823" operator="equal">
      <formula>"ACORDE A ITEM 5.2.1 (T.R.)"</formula>
    </cfRule>
  </conditionalFormatting>
  <conditionalFormatting sqref="Q616">
    <cfRule type="containsBlanks" dxfId="4793" priority="10811">
      <formula>LEN(TRIM(Q616))=0</formula>
    </cfRule>
    <cfRule type="cellIs" dxfId="4792" priority="10820" operator="equal">
      <formula>"REQUERIMIENTOS SUBSANADOS"</formula>
    </cfRule>
    <cfRule type="containsText" dxfId="4791" priority="10826" operator="containsText" text="NO SUBSANABLE">
      <formula>NOT(ISERROR(SEARCH("NO SUBSANABLE",Q616)))</formula>
    </cfRule>
    <cfRule type="containsText" dxfId="4790" priority="10827" operator="containsText" text="PENDIENTES POR SUBSANAR">
      <formula>NOT(ISERROR(SEARCH("PENDIENTES POR SUBSANAR",Q616)))</formula>
    </cfRule>
    <cfRule type="containsText" dxfId="4789" priority="10828" operator="containsText" text="SIN OBSERVACIÓN">
      <formula>NOT(ISERROR(SEARCH("SIN OBSERVACIÓN",Q616)))</formula>
    </cfRule>
  </conditionalFormatting>
  <conditionalFormatting sqref="R616">
    <cfRule type="containsBlanks" dxfId="4788" priority="10810">
      <formula>LEN(TRIM(R616))=0</formula>
    </cfRule>
    <cfRule type="cellIs" dxfId="4787" priority="10812" operator="equal">
      <formula>"NO CUMPLEN CON LO SOLICITADO"</formula>
    </cfRule>
    <cfRule type="cellIs" dxfId="4786" priority="10813" operator="equal">
      <formula>"CUMPLEN CON LO SOLICITADO"</formula>
    </cfRule>
    <cfRule type="cellIs" dxfId="4785" priority="10814" operator="equal">
      <formula>"PENDIENTES"</formula>
    </cfRule>
    <cfRule type="cellIs" dxfId="4784" priority="10815" operator="equal">
      <formula>"NINGUNO"</formula>
    </cfRule>
  </conditionalFormatting>
  <conditionalFormatting sqref="H616">
    <cfRule type="notContainsBlanks" dxfId="4783" priority="10809">
      <formula>LEN(TRIM(H616))&gt;0</formula>
    </cfRule>
  </conditionalFormatting>
  <conditionalFormatting sqref="G616">
    <cfRule type="notContainsBlanks" dxfId="4782" priority="10808">
      <formula>LEN(TRIM(G616))&gt;0</formula>
    </cfRule>
  </conditionalFormatting>
  <conditionalFormatting sqref="F616">
    <cfRule type="notContainsBlanks" dxfId="4781" priority="10807">
      <formula>LEN(TRIM(F616))&gt;0</formula>
    </cfRule>
  </conditionalFormatting>
  <conditionalFormatting sqref="E616">
    <cfRule type="notContainsBlanks" dxfId="4780" priority="10806">
      <formula>LEN(TRIM(E616))&gt;0</formula>
    </cfRule>
  </conditionalFormatting>
  <conditionalFormatting sqref="D616">
    <cfRule type="notContainsBlanks" dxfId="4779" priority="10805">
      <formula>LEN(TRIM(D616))&gt;0</formula>
    </cfRule>
  </conditionalFormatting>
  <conditionalFormatting sqref="C616">
    <cfRule type="notContainsBlanks" dxfId="4778" priority="10804">
      <formula>LEN(TRIM(C616))&gt;0</formula>
    </cfRule>
  </conditionalFormatting>
  <conditionalFormatting sqref="I616">
    <cfRule type="notContainsBlanks" dxfId="4777" priority="10803">
      <formula>LEN(TRIM(I616))&gt;0</formula>
    </cfRule>
  </conditionalFormatting>
  <conditionalFormatting sqref="T607">
    <cfRule type="cellIs" dxfId="4776" priority="10801" operator="equal">
      <formula>"NO"</formula>
    </cfRule>
    <cfRule type="cellIs" dxfId="4775" priority="10802" operator="equal">
      <formula>"SI"</formula>
    </cfRule>
  </conditionalFormatting>
  <conditionalFormatting sqref="N619">
    <cfRule type="expression" dxfId="4774" priority="10798">
      <formula>N619=" "</formula>
    </cfRule>
    <cfRule type="expression" dxfId="4773" priority="10799">
      <formula>N619="NO PRESENTÓ CERTIFICADO"</formula>
    </cfRule>
    <cfRule type="expression" dxfId="4772" priority="10800">
      <formula>N619="PRESENTÓ CERTIFICADO"</formula>
    </cfRule>
  </conditionalFormatting>
  <conditionalFormatting sqref="P619">
    <cfRule type="expression" dxfId="4771" priority="10785">
      <formula>Q619="NO SUBSANABLE"</formula>
    </cfRule>
    <cfRule type="expression" dxfId="4770" priority="10787">
      <formula>Q619="REQUERIMIENTOS SUBSANADOS"</formula>
    </cfRule>
    <cfRule type="expression" dxfId="4769" priority="10788">
      <formula>Q619="PENDIENTES POR SUBSANAR"</formula>
    </cfRule>
    <cfRule type="expression" dxfId="4768" priority="10793">
      <formula>Q619="SIN OBSERVACIÓN"</formula>
    </cfRule>
    <cfRule type="containsBlanks" dxfId="4767" priority="10794">
      <formula>LEN(TRIM(P619))=0</formula>
    </cfRule>
  </conditionalFormatting>
  <conditionalFormatting sqref="O619">
    <cfRule type="cellIs" dxfId="4766" priority="10786" operator="equal">
      <formula>"PENDIENTE POR DESCRIPCIÓN"</formula>
    </cfRule>
    <cfRule type="cellIs" dxfId="4765" priority="10790" operator="equal">
      <formula>"DESCRIPCIÓN INSUFICIENTE"</formula>
    </cfRule>
    <cfRule type="cellIs" dxfId="4764" priority="10791" operator="equal">
      <formula>"NO ESTÁ ACORDE A ITEM 5.2.1 (T.R.)"</formula>
    </cfRule>
    <cfRule type="cellIs" dxfId="4763" priority="10792" operator="equal">
      <formula>"ACORDE A ITEM 5.2.1 (T.R.)"</formula>
    </cfRule>
  </conditionalFormatting>
  <conditionalFormatting sqref="Q619">
    <cfRule type="containsBlanks" dxfId="4762" priority="10780">
      <formula>LEN(TRIM(Q619))=0</formula>
    </cfRule>
    <cfRule type="cellIs" dxfId="4761" priority="10789" operator="equal">
      <formula>"REQUERIMIENTOS SUBSANADOS"</formula>
    </cfRule>
    <cfRule type="containsText" dxfId="4760" priority="10795" operator="containsText" text="NO SUBSANABLE">
      <formula>NOT(ISERROR(SEARCH("NO SUBSANABLE",Q619)))</formula>
    </cfRule>
    <cfRule type="containsText" dxfId="4759" priority="10796" operator="containsText" text="PENDIENTES POR SUBSANAR">
      <formula>NOT(ISERROR(SEARCH("PENDIENTES POR SUBSANAR",Q619)))</formula>
    </cfRule>
    <cfRule type="containsText" dxfId="4758" priority="10797" operator="containsText" text="SIN OBSERVACIÓN">
      <formula>NOT(ISERROR(SEARCH("SIN OBSERVACIÓN",Q619)))</formula>
    </cfRule>
  </conditionalFormatting>
  <conditionalFormatting sqref="R619">
    <cfRule type="containsBlanks" dxfId="4757" priority="10779">
      <formula>LEN(TRIM(R619))=0</formula>
    </cfRule>
    <cfRule type="cellIs" dxfId="4756" priority="10781" operator="equal">
      <formula>"NO CUMPLEN CON LO SOLICITADO"</formula>
    </cfRule>
    <cfRule type="cellIs" dxfId="4755" priority="10782" operator="equal">
      <formula>"CUMPLEN CON LO SOLICITADO"</formula>
    </cfRule>
    <cfRule type="cellIs" dxfId="4754" priority="10783" operator="equal">
      <formula>"PENDIENTES"</formula>
    </cfRule>
    <cfRule type="cellIs" dxfId="4753" priority="10784" operator="equal">
      <formula>"NINGUNO"</formula>
    </cfRule>
  </conditionalFormatting>
  <conditionalFormatting sqref="H619">
    <cfRule type="notContainsBlanks" dxfId="4752" priority="10778">
      <formula>LEN(TRIM(H619))&gt;0</formula>
    </cfRule>
  </conditionalFormatting>
  <conditionalFormatting sqref="G619">
    <cfRule type="notContainsBlanks" dxfId="4751" priority="10777">
      <formula>LEN(TRIM(G619))&gt;0</formula>
    </cfRule>
  </conditionalFormatting>
  <conditionalFormatting sqref="F619">
    <cfRule type="notContainsBlanks" dxfId="4750" priority="10776">
      <formula>LEN(TRIM(F619))&gt;0</formula>
    </cfRule>
  </conditionalFormatting>
  <conditionalFormatting sqref="E619">
    <cfRule type="notContainsBlanks" dxfId="4749" priority="10775">
      <formula>LEN(TRIM(E619))&gt;0</formula>
    </cfRule>
  </conditionalFormatting>
  <conditionalFormatting sqref="D619">
    <cfRule type="notContainsBlanks" dxfId="4748" priority="10774">
      <formula>LEN(TRIM(D619))&gt;0</formula>
    </cfRule>
  </conditionalFormatting>
  <conditionalFormatting sqref="C619">
    <cfRule type="notContainsBlanks" dxfId="4747" priority="10773">
      <formula>LEN(TRIM(C619))&gt;0</formula>
    </cfRule>
  </conditionalFormatting>
  <conditionalFormatting sqref="I619">
    <cfRule type="notContainsBlanks" dxfId="4746" priority="10772">
      <formula>LEN(TRIM(I619))&gt;0</formula>
    </cfRule>
  </conditionalFormatting>
  <conditionalFormatting sqref="S607 S610 S613 S616 S619">
    <cfRule type="cellIs" dxfId="4745" priority="10770" operator="greaterThan">
      <formula>0</formula>
    </cfRule>
    <cfRule type="cellIs" dxfId="4744" priority="10771" operator="equal">
      <formula>0</formula>
    </cfRule>
  </conditionalFormatting>
  <conditionalFormatting sqref="T622">
    <cfRule type="cellIs" dxfId="4743" priority="10768" operator="equal">
      <formula>"NO CUMPLE"</formula>
    </cfRule>
    <cfRule type="cellIs" dxfId="4742" priority="10769" operator="equal">
      <formula>"CUMPLE"</formula>
    </cfRule>
  </conditionalFormatting>
  <conditionalFormatting sqref="N629">
    <cfRule type="expression" dxfId="4741" priority="10695">
      <formula>N629=" "</formula>
    </cfRule>
    <cfRule type="expression" dxfId="4740" priority="10696">
      <formula>N629="NO PRESENTÓ CERTIFICADO"</formula>
    </cfRule>
    <cfRule type="expression" dxfId="4739" priority="10697">
      <formula>N629="PRESENTÓ CERTIFICADO"</formula>
    </cfRule>
  </conditionalFormatting>
  <conditionalFormatting sqref="P629">
    <cfRule type="expression" dxfId="4738" priority="10682">
      <formula>Q629="NO SUBSANABLE"</formula>
    </cfRule>
    <cfRule type="expression" dxfId="4737" priority="10684">
      <formula>Q629="REQUERIMIENTOS SUBSANADOS"</formula>
    </cfRule>
    <cfRule type="expression" dxfId="4736" priority="10685">
      <formula>Q629="PENDIENTES POR SUBSANAR"</formula>
    </cfRule>
    <cfRule type="expression" dxfId="4735" priority="10690">
      <formula>Q629="SIN OBSERVACIÓN"</formula>
    </cfRule>
    <cfRule type="containsBlanks" dxfId="4734" priority="10691">
      <formula>LEN(TRIM(P629))=0</formula>
    </cfRule>
  </conditionalFormatting>
  <conditionalFormatting sqref="O629">
    <cfRule type="cellIs" dxfId="4733" priority="10683" operator="equal">
      <formula>"PENDIENTE POR DESCRIPCIÓN"</formula>
    </cfRule>
    <cfRule type="cellIs" dxfId="4732" priority="10687" operator="equal">
      <formula>"DESCRIPCIÓN INSUFICIENTE"</formula>
    </cfRule>
    <cfRule type="cellIs" dxfId="4731" priority="10688" operator="equal">
      <formula>"NO ESTÁ ACORDE A ITEM 5.2.1 (T.R.)"</formula>
    </cfRule>
    <cfRule type="cellIs" dxfId="4730" priority="10689" operator="equal">
      <formula>"ACORDE A ITEM 5.2.1 (T.R.)"</formula>
    </cfRule>
  </conditionalFormatting>
  <conditionalFormatting sqref="Q629">
    <cfRule type="containsBlanks" dxfId="4729" priority="10677">
      <formula>LEN(TRIM(Q629))=0</formula>
    </cfRule>
    <cfRule type="cellIs" dxfId="4728" priority="10686" operator="equal">
      <formula>"REQUERIMIENTOS SUBSANADOS"</formula>
    </cfRule>
    <cfRule type="containsText" dxfId="4727" priority="10692" operator="containsText" text="NO SUBSANABLE">
      <formula>NOT(ISERROR(SEARCH("NO SUBSANABLE",Q629)))</formula>
    </cfRule>
    <cfRule type="containsText" dxfId="4726" priority="10693" operator="containsText" text="PENDIENTES POR SUBSANAR">
      <formula>NOT(ISERROR(SEARCH("PENDIENTES POR SUBSANAR",Q629)))</formula>
    </cfRule>
    <cfRule type="containsText" dxfId="4725" priority="10694" operator="containsText" text="SIN OBSERVACIÓN">
      <formula>NOT(ISERROR(SEARCH("SIN OBSERVACIÓN",Q629)))</formula>
    </cfRule>
  </conditionalFormatting>
  <conditionalFormatting sqref="R629">
    <cfRule type="containsBlanks" dxfId="4724" priority="10676">
      <formula>LEN(TRIM(R629))=0</formula>
    </cfRule>
    <cfRule type="cellIs" dxfId="4723" priority="10678" operator="equal">
      <formula>"NO CUMPLEN CON LO SOLICITADO"</formula>
    </cfRule>
    <cfRule type="cellIs" dxfId="4722" priority="10679" operator="equal">
      <formula>"CUMPLEN CON LO SOLICITADO"</formula>
    </cfRule>
    <cfRule type="cellIs" dxfId="4721" priority="10680" operator="equal">
      <formula>"PENDIENTES"</formula>
    </cfRule>
    <cfRule type="cellIs" dxfId="4720" priority="10681" operator="equal">
      <formula>"NINGUNO"</formula>
    </cfRule>
  </conditionalFormatting>
  <conditionalFormatting sqref="B644">
    <cfRule type="cellIs" dxfId="4719" priority="10674" operator="equal">
      <formula>"NO CUMPLE CON LA EXPERIENCIA REQUERIDA"</formula>
    </cfRule>
    <cfRule type="cellIs" dxfId="4718" priority="10675" operator="equal">
      <formula>"CUMPLE CON LA EXPERIENCIA REQUERIDA"</formula>
    </cfRule>
  </conditionalFormatting>
  <conditionalFormatting sqref="H629">
    <cfRule type="notContainsBlanks" dxfId="4717" priority="10673">
      <formula>LEN(TRIM(H629))&gt;0</formula>
    </cfRule>
  </conditionalFormatting>
  <conditionalFormatting sqref="G629">
    <cfRule type="notContainsBlanks" dxfId="4716" priority="10672">
      <formula>LEN(TRIM(G629))&gt;0</formula>
    </cfRule>
  </conditionalFormatting>
  <conditionalFormatting sqref="F629">
    <cfRule type="notContainsBlanks" dxfId="4715" priority="10671">
      <formula>LEN(TRIM(F629))&gt;0</formula>
    </cfRule>
  </conditionalFormatting>
  <conditionalFormatting sqref="E629">
    <cfRule type="notContainsBlanks" dxfId="4714" priority="10670">
      <formula>LEN(TRIM(E629))&gt;0</formula>
    </cfRule>
  </conditionalFormatting>
  <conditionalFormatting sqref="D629">
    <cfRule type="notContainsBlanks" dxfId="4713" priority="10669">
      <formula>LEN(TRIM(D629))&gt;0</formula>
    </cfRule>
  </conditionalFormatting>
  <conditionalFormatting sqref="C629">
    <cfRule type="notContainsBlanks" dxfId="4712" priority="10668">
      <formula>LEN(TRIM(C629))&gt;0</formula>
    </cfRule>
  </conditionalFormatting>
  <conditionalFormatting sqref="I629">
    <cfRule type="notContainsBlanks" dxfId="4711" priority="10667">
      <formula>LEN(TRIM(I629))&gt;0</formula>
    </cfRule>
  </conditionalFormatting>
  <conditionalFormatting sqref="N632 N635">
    <cfRule type="expression" dxfId="4710" priority="10664">
      <formula>N632=" "</formula>
    </cfRule>
    <cfRule type="expression" dxfId="4709" priority="10665">
      <formula>N632="NO PRESENTÓ CERTIFICADO"</formula>
    </cfRule>
    <cfRule type="expression" dxfId="4708" priority="10666">
      <formula>N632="PRESENTÓ CERTIFICADO"</formula>
    </cfRule>
  </conditionalFormatting>
  <conditionalFormatting sqref="P632 P635">
    <cfRule type="expression" dxfId="4707" priority="10651">
      <formula>Q632="NO SUBSANABLE"</formula>
    </cfRule>
    <cfRule type="expression" dxfId="4706" priority="10653">
      <formula>Q632="REQUERIMIENTOS SUBSANADOS"</formula>
    </cfRule>
    <cfRule type="expression" dxfId="4705" priority="10654">
      <formula>Q632="PENDIENTES POR SUBSANAR"</formula>
    </cfRule>
    <cfRule type="expression" dxfId="4704" priority="10659">
      <formula>Q632="SIN OBSERVACIÓN"</formula>
    </cfRule>
    <cfRule type="containsBlanks" dxfId="4703" priority="10660">
      <formula>LEN(TRIM(P632))=0</formula>
    </cfRule>
  </conditionalFormatting>
  <conditionalFormatting sqref="O632 O635">
    <cfRule type="cellIs" dxfId="4702" priority="10652" operator="equal">
      <formula>"PENDIENTE POR DESCRIPCIÓN"</formula>
    </cfRule>
    <cfRule type="cellIs" dxfId="4701" priority="10656" operator="equal">
      <formula>"DESCRIPCIÓN INSUFICIENTE"</formula>
    </cfRule>
    <cfRule type="cellIs" dxfId="4700" priority="10657" operator="equal">
      <formula>"NO ESTÁ ACORDE A ITEM 5.2.1 (T.R.)"</formula>
    </cfRule>
    <cfRule type="cellIs" dxfId="4699" priority="10658" operator="equal">
      <formula>"ACORDE A ITEM 5.2.1 (T.R.)"</formula>
    </cfRule>
  </conditionalFormatting>
  <conditionalFormatting sqref="Q632 Q635">
    <cfRule type="containsBlanks" dxfId="4698" priority="10646">
      <formula>LEN(TRIM(Q632))=0</formula>
    </cfRule>
    <cfRule type="cellIs" dxfId="4697" priority="10655" operator="equal">
      <formula>"REQUERIMIENTOS SUBSANADOS"</formula>
    </cfRule>
    <cfRule type="containsText" dxfId="4696" priority="10661" operator="containsText" text="NO SUBSANABLE">
      <formula>NOT(ISERROR(SEARCH("NO SUBSANABLE",Q632)))</formula>
    </cfRule>
    <cfRule type="containsText" dxfId="4695" priority="10662" operator="containsText" text="PENDIENTES POR SUBSANAR">
      <formula>NOT(ISERROR(SEARCH("PENDIENTES POR SUBSANAR",Q632)))</formula>
    </cfRule>
    <cfRule type="containsText" dxfId="4694" priority="10663" operator="containsText" text="SIN OBSERVACIÓN">
      <formula>NOT(ISERROR(SEARCH("SIN OBSERVACIÓN",Q632)))</formula>
    </cfRule>
  </conditionalFormatting>
  <conditionalFormatting sqref="R632 R635">
    <cfRule type="containsBlanks" dxfId="4693" priority="10645">
      <formula>LEN(TRIM(R632))=0</formula>
    </cfRule>
    <cfRule type="cellIs" dxfId="4692" priority="10647" operator="equal">
      <formula>"NO CUMPLEN CON LO SOLICITADO"</formula>
    </cfRule>
    <cfRule type="cellIs" dxfId="4691" priority="10648" operator="equal">
      <formula>"CUMPLEN CON LO SOLICITADO"</formula>
    </cfRule>
    <cfRule type="cellIs" dxfId="4690" priority="10649" operator="equal">
      <formula>"PENDIENTES"</formula>
    </cfRule>
    <cfRule type="cellIs" dxfId="4689" priority="10650" operator="equal">
      <formula>"NINGUNO"</formula>
    </cfRule>
  </conditionalFormatting>
  <conditionalFormatting sqref="H632 H635">
    <cfRule type="notContainsBlanks" dxfId="4688" priority="10644">
      <formula>LEN(TRIM(H632))&gt;0</formula>
    </cfRule>
  </conditionalFormatting>
  <conditionalFormatting sqref="G632 G635">
    <cfRule type="notContainsBlanks" dxfId="4687" priority="10643">
      <formula>LEN(TRIM(G632))&gt;0</formula>
    </cfRule>
  </conditionalFormatting>
  <conditionalFormatting sqref="F632 F635">
    <cfRule type="notContainsBlanks" dxfId="4686" priority="10642">
      <formula>LEN(TRIM(F632))&gt;0</formula>
    </cfRule>
  </conditionalFormatting>
  <conditionalFormatting sqref="E632 E635">
    <cfRule type="notContainsBlanks" dxfId="4685" priority="10641">
      <formula>LEN(TRIM(E632))&gt;0</formula>
    </cfRule>
  </conditionalFormatting>
  <conditionalFormatting sqref="D632 D635">
    <cfRule type="notContainsBlanks" dxfId="4684" priority="10640">
      <formula>LEN(TRIM(D632))&gt;0</formula>
    </cfRule>
  </conditionalFormatting>
  <conditionalFormatting sqref="C632 C635">
    <cfRule type="notContainsBlanks" dxfId="4683" priority="10639">
      <formula>LEN(TRIM(C632))&gt;0</formula>
    </cfRule>
  </conditionalFormatting>
  <conditionalFormatting sqref="I632 I635">
    <cfRule type="notContainsBlanks" dxfId="4682" priority="10638">
      <formula>LEN(TRIM(I632))&gt;0</formula>
    </cfRule>
  </conditionalFormatting>
  <conditionalFormatting sqref="N638">
    <cfRule type="expression" dxfId="4681" priority="10635">
      <formula>N638=" "</formula>
    </cfRule>
    <cfRule type="expression" dxfId="4680" priority="10636">
      <formula>N638="NO PRESENTÓ CERTIFICADO"</formula>
    </cfRule>
    <cfRule type="expression" dxfId="4679" priority="10637">
      <formula>N638="PRESENTÓ CERTIFICADO"</formula>
    </cfRule>
  </conditionalFormatting>
  <conditionalFormatting sqref="P638">
    <cfRule type="expression" dxfId="4678" priority="10622">
      <formula>Q638="NO SUBSANABLE"</formula>
    </cfRule>
    <cfRule type="expression" dxfId="4677" priority="10624">
      <formula>Q638="REQUERIMIENTOS SUBSANADOS"</formula>
    </cfRule>
    <cfRule type="expression" dxfId="4676" priority="10625">
      <formula>Q638="PENDIENTES POR SUBSANAR"</formula>
    </cfRule>
    <cfRule type="expression" dxfId="4675" priority="10630">
      <formula>Q638="SIN OBSERVACIÓN"</formula>
    </cfRule>
    <cfRule type="containsBlanks" dxfId="4674" priority="10631">
      <formula>LEN(TRIM(P638))=0</formula>
    </cfRule>
  </conditionalFormatting>
  <conditionalFormatting sqref="O638">
    <cfRule type="cellIs" dxfId="4673" priority="10623" operator="equal">
      <formula>"PENDIENTE POR DESCRIPCIÓN"</formula>
    </cfRule>
    <cfRule type="cellIs" dxfId="4672" priority="10627" operator="equal">
      <formula>"DESCRIPCIÓN INSUFICIENTE"</formula>
    </cfRule>
    <cfRule type="cellIs" dxfId="4671" priority="10628" operator="equal">
      <formula>"NO ESTÁ ACORDE A ITEM 5.2.1 (T.R.)"</formula>
    </cfRule>
    <cfRule type="cellIs" dxfId="4670" priority="10629" operator="equal">
      <formula>"ACORDE A ITEM 5.2.1 (T.R.)"</formula>
    </cfRule>
  </conditionalFormatting>
  <conditionalFormatting sqref="Q638">
    <cfRule type="containsBlanks" dxfId="4669" priority="10617">
      <formula>LEN(TRIM(Q638))=0</formula>
    </cfRule>
    <cfRule type="cellIs" dxfId="4668" priority="10626" operator="equal">
      <formula>"REQUERIMIENTOS SUBSANADOS"</formula>
    </cfRule>
    <cfRule type="containsText" dxfId="4667" priority="10632" operator="containsText" text="NO SUBSANABLE">
      <formula>NOT(ISERROR(SEARCH("NO SUBSANABLE",Q638)))</formula>
    </cfRule>
    <cfRule type="containsText" dxfId="4666" priority="10633" operator="containsText" text="PENDIENTES POR SUBSANAR">
      <formula>NOT(ISERROR(SEARCH("PENDIENTES POR SUBSANAR",Q638)))</formula>
    </cfRule>
    <cfRule type="containsText" dxfId="4665" priority="10634" operator="containsText" text="SIN OBSERVACIÓN">
      <formula>NOT(ISERROR(SEARCH("SIN OBSERVACIÓN",Q638)))</formula>
    </cfRule>
  </conditionalFormatting>
  <conditionalFormatting sqref="R638">
    <cfRule type="containsBlanks" dxfId="4664" priority="10616">
      <formula>LEN(TRIM(R638))=0</formula>
    </cfRule>
    <cfRule type="cellIs" dxfId="4663" priority="10618" operator="equal">
      <formula>"NO CUMPLEN CON LO SOLICITADO"</formula>
    </cfRule>
    <cfRule type="cellIs" dxfId="4662" priority="10619" operator="equal">
      <formula>"CUMPLEN CON LO SOLICITADO"</formula>
    </cfRule>
    <cfRule type="cellIs" dxfId="4661" priority="10620" operator="equal">
      <formula>"PENDIENTES"</formula>
    </cfRule>
    <cfRule type="cellIs" dxfId="4660" priority="10621" operator="equal">
      <formula>"NINGUNO"</formula>
    </cfRule>
  </conditionalFormatting>
  <conditionalFormatting sqref="H638">
    <cfRule type="notContainsBlanks" dxfId="4659" priority="10615">
      <formula>LEN(TRIM(H638))&gt;0</formula>
    </cfRule>
  </conditionalFormatting>
  <conditionalFormatting sqref="G638">
    <cfRule type="notContainsBlanks" dxfId="4658" priority="10614">
      <formula>LEN(TRIM(G638))&gt;0</formula>
    </cfRule>
  </conditionalFormatting>
  <conditionalFormatting sqref="F638">
    <cfRule type="notContainsBlanks" dxfId="4657" priority="10613">
      <formula>LEN(TRIM(F638))&gt;0</formula>
    </cfRule>
  </conditionalFormatting>
  <conditionalFormatting sqref="E638">
    <cfRule type="notContainsBlanks" dxfId="4656" priority="10612">
      <formula>LEN(TRIM(E638))&gt;0</formula>
    </cfRule>
  </conditionalFormatting>
  <conditionalFormatting sqref="D638">
    <cfRule type="notContainsBlanks" dxfId="4655" priority="10611">
      <formula>LEN(TRIM(D638))&gt;0</formula>
    </cfRule>
  </conditionalFormatting>
  <conditionalFormatting sqref="C638">
    <cfRule type="notContainsBlanks" dxfId="4654" priority="10610">
      <formula>LEN(TRIM(C638))&gt;0</formula>
    </cfRule>
  </conditionalFormatting>
  <conditionalFormatting sqref="I638">
    <cfRule type="notContainsBlanks" dxfId="4653" priority="10609">
      <formula>LEN(TRIM(I638))&gt;0</formula>
    </cfRule>
  </conditionalFormatting>
  <conditionalFormatting sqref="T629">
    <cfRule type="cellIs" dxfId="4652" priority="10607" operator="equal">
      <formula>"NO"</formula>
    </cfRule>
    <cfRule type="cellIs" dxfId="4651" priority="10608" operator="equal">
      <formula>"SI"</formula>
    </cfRule>
  </conditionalFormatting>
  <conditionalFormatting sqref="N641">
    <cfRule type="expression" dxfId="4650" priority="10604">
      <formula>N641=" "</formula>
    </cfRule>
    <cfRule type="expression" dxfId="4649" priority="10605">
      <formula>N641="NO PRESENTÓ CERTIFICADO"</formula>
    </cfRule>
    <cfRule type="expression" dxfId="4648" priority="10606">
      <formula>N641="PRESENTÓ CERTIFICADO"</formula>
    </cfRule>
  </conditionalFormatting>
  <conditionalFormatting sqref="P641">
    <cfRule type="expression" dxfId="4647" priority="10591">
      <formula>Q641="NO SUBSANABLE"</formula>
    </cfRule>
    <cfRule type="expression" dxfId="4646" priority="10593">
      <formula>Q641="REQUERIMIENTOS SUBSANADOS"</formula>
    </cfRule>
    <cfRule type="expression" dxfId="4645" priority="10594">
      <formula>Q641="PENDIENTES POR SUBSANAR"</formula>
    </cfRule>
    <cfRule type="expression" dxfId="4644" priority="10599">
      <formula>Q641="SIN OBSERVACIÓN"</formula>
    </cfRule>
    <cfRule type="containsBlanks" dxfId="4643" priority="10600">
      <formula>LEN(TRIM(P641))=0</formula>
    </cfRule>
  </conditionalFormatting>
  <conditionalFormatting sqref="O641">
    <cfRule type="cellIs" dxfId="4642" priority="10592" operator="equal">
      <formula>"PENDIENTE POR DESCRIPCIÓN"</formula>
    </cfRule>
    <cfRule type="cellIs" dxfId="4641" priority="10596" operator="equal">
      <formula>"DESCRIPCIÓN INSUFICIENTE"</formula>
    </cfRule>
    <cfRule type="cellIs" dxfId="4640" priority="10597" operator="equal">
      <formula>"NO ESTÁ ACORDE A ITEM 5.2.1 (T.R.)"</formula>
    </cfRule>
    <cfRule type="cellIs" dxfId="4639" priority="10598" operator="equal">
      <formula>"ACORDE A ITEM 5.2.1 (T.R.)"</formula>
    </cfRule>
  </conditionalFormatting>
  <conditionalFormatting sqref="Q641">
    <cfRule type="containsBlanks" dxfId="4638" priority="10586">
      <formula>LEN(TRIM(Q641))=0</formula>
    </cfRule>
    <cfRule type="cellIs" dxfId="4637" priority="10595" operator="equal">
      <formula>"REQUERIMIENTOS SUBSANADOS"</formula>
    </cfRule>
    <cfRule type="containsText" dxfId="4636" priority="10601" operator="containsText" text="NO SUBSANABLE">
      <formula>NOT(ISERROR(SEARCH("NO SUBSANABLE",Q641)))</formula>
    </cfRule>
    <cfRule type="containsText" dxfId="4635" priority="10602" operator="containsText" text="PENDIENTES POR SUBSANAR">
      <formula>NOT(ISERROR(SEARCH("PENDIENTES POR SUBSANAR",Q641)))</formula>
    </cfRule>
    <cfRule type="containsText" dxfId="4634" priority="10603" operator="containsText" text="SIN OBSERVACIÓN">
      <formula>NOT(ISERROR(SEARCH("SIN OBSERVACIÓN",Q641)))</formula>
    </cfRule>
  </conditionalFormatting>
  <conditionalFormatting sqref="R641">
    <cfRule type="containsBlanks" dxfId="4633" priority="10585">
      <formula>LEN(TRIM(R641))=0</formula>
    </cfRule>
    <cfRule type="cellIs" dxfId="4632" priority="10587" operator="equal">
      <formula>"NO CUMPLEN CON LO SOLICITADO"</formula>
    </cfRule>
    <cfRule type="cellIs" dxfId="4631" priority="10588" operator="equal">
      <formula>"CUMPLEN CON LO SOLICITADO"</formula>
    </cfRule>
    <cfRule type="cellIs" dxfId="4630" priority="10589" operator="equal">
      <formula>"PENDIENTES"</formula>
    </cfRule>
    <cfRule type="cellIs" dxfId="4629" priority="10590" operator="equal">
      <formula>"NINGUNO"</formula>
    </cfRule>
  </conditionalFormatting>
  <conditionalFormatting sqref="H641">
    <cfRule type="notContainsBlanks" dxfId="4628" priority="10584">
      <formula>LEN(TRIM(H641))&gt;0</formula>
    </cfRule>
  </conditionalFormatting>
  <conditionalFormatting sqref="G641">
    <cfRule type="notContainsBlanks" dxfId="4627" priority="10583">
      <formula>LEN(TRIM(G641))&gt;0</formula>
    </cfRule>
  </conditionalFormatting>
  <conditionalFormatting sqref="F641">
    <cfRule type="notContainsBlanks" dxfId="4626" priority="10582">
      <formula>LEN(TRIM(F641))&gt;0</formula>
    </cfRule>
  </conditionalFormatting>
  <conditionalFormatting sqref="E641">
    <cfRule type="notContainsBlanks" dxfId="4625" priority="10581">
      <formula>LEN(TRIM(E641))&gt;0</formula>
    </cfRule>
  </conditionalFormatting>
  <conditionalFormatting sqref="D641">
    <cfRule type="notContainsBlanks" dxfId="4624" priority="10580">
      <formula>LEN(TRIM(D641))&gt;0</formula>
    </cfRule>
  </conditionalFormatting>
  <conditionalFormatting sqref="C641">
    <cfRule type="notContainsBlanks" dxfId="4623" priority="10579">
      <formula>LEN(TRIM(C641))&gt;0</formula>
    </cfRule>
  </conditionalFormatting>
  <conditionalFormatting sqref="I641">
    <cfRule type="notContainsBlanks" dxfId="4622" priority="10578">
      <formula>LEN(TRIM(I641))&gt;0</formula>
    </cfRule>
  </conditionalFormatting>
  <conditionalFormatting sqref="S629 S632 S635 S638 S641">
    <cfRule type="cellIs" dxfId="4621" priority="10576" operator="greaterThan">
      <formula>0</formula>
    </cfRule>
    <cfRule type="cellIs" dxfId="4620" priority="10577" operator="equal">
      <formula>0</formula>
    </cfRule>
  </conditionalFormatting>
  <conditionalFormatting sqref="T644">
    <cfRule type="cellIs" dxfId="4619" priority="10574" operator="equal">
      <formula>"NO CUMPLE"</formula>
    </cfRule>
    <cfRule type="cellIs" dxfId="4618" priority="10575" operator="equal">
      <formula>"CUMPLE"</formula>
    </cfRule>
  </conditionalFormatting>
  <conditionalFormatting sqref="N651">
    <cfRule type="expression" dxfId="4617" priority="10501">
      <formula>N651=" "</formula>
    </cfRule>
    <cfRule type="expression" dxfId="4616" priority="10502">
      <formula>N651="NO PRESENTÓ CERTIFICADO"</formula>
    </cfRule>
    <cfRule type="expression" dxfId="4615" priority="10503">
      <formula>N651="PRESENTÓ CERTIFICADO"</formula>
    </cfRule>
  </conditionalFormatting>
  <conditionalFormatting sqref="P651">
    <cfRule type="expression" dxfId="4614" priority="10488">
      <formula>Q651="NO SUBSANABLE"</formula>
    </cfRule>
    <cfRule type="expression" dxfId="4613" priority="10490">
      <formula>Q651="REQUERIMIENTOS SUBSANADOS"</formula>
    </cfRule>
    <cfRule type="expression" dxfId="4612" priority="10491">
      <formula>Q651="PENDIENTES POR SUBSANAR"</formula>
    </cfRule>
    <cfRule type="expression" dxfId="4611" priority="10496">
      <formula>Q651="SIN OBSERVACIÓN"</formula>
    </cfRule>
    <cfRule type="containsBlanks" dxfId="4610" priority="10497">
      <formula>LEN(TRIM(P651))=0</formula>
    </cfRule>
  </conditionalFormatting>
  <conditionalFormatting sqref="O651">
    <cfRule type="cellIs" dxfId="4609" priority="10489" operator="equal">
      <formula>"PENDIENTE POR DESCRIPCIÓN"</formula>
    </cfRule>
    <cfRule type="cellIs" dxfId="4608" priority="10493" operator="equal">
      <formula>"DESCRIPCIÓN INSUFICIENTE"</formula>
    </cfRule>
    <cfRule type="cellIs" dxfId="4607" priority="10494" operator="equal">
      <formula>"NO ESTÁ ACORDE A ITEM 5.2.1 (T.R.)"</formula>
    </cfRule>
    <cfRule type="cellIs" dxfId="4606" priority="10495" operator="equal">
      <formula>"ACORDE A ITEM 5.2.1 (T.R.)"</formula>
    </cfRule>
  </conditionalFormatting>
  <conditionalFormatting sqref="Q651">
    <cfRule type="containsBlanks" dxfId="4605" priority="10483">
      <formula>LEN(TRIM(Q651))=0</formula>
    </cfRule>
    <cfRule type="cellIs" dxfId="4604" priority="10492" operator="equal">
      <formula>"REQUERIMIENTOS SUBSANADOS"</formula>
    </cfRule>
    <cfRule type="containsText" dxfId="4603" priority="10498" operator="containsText" text="NO SUBSANABLE">
      <formula>NOT(ISERROR(SEARCH("NO SUBSANABLE",Q651)))</formula>
    </cfRule>
    <cfRule type="containsText" dxfId="4602" priority="10499" operator="containsText" text="PENDIENTES POR SUBSANAR">
      <formula>NOT(ISERROR(SEARCH("PENDIENTES POR SUBSANAR",Q651)))</formula>
    </cfRule>
    <cfRule type="containsText" dxfId="4601" priority="10500" operator="containsText" text="SIN OBSERVACIÓN">
      <formula>NOT(ISERROR(SEARCH("SIN OBSERVACIÓN",Q651)))</formula>
    </cfRule>
  </conditionalFormatting>
  <conditionalFormatting sqref="R651">
    <cfRule type="containsBlanks" dxfId="4600" priority="10482">
      <formula>LEN(TRIM(R651))=0</formula>
    </cfRule>
    <cfRule type="cellIs" dxfId="4599" priority="10484" operator="equal">
      <formula>"NO CUMPLEN CON LO SOLICITADO"</formula>
    </cfRule>
    <cfRule type="cellIs" dxfId="4598" priority="10485" operator="equal">
      <formula>"CUMPLEN CON LO SOLICITADO"</formula>
    </cfRule>
    <cfRule type="cellIs" dxfId="4597" priority="10486" operator="equal">
      <formula>"PENDIENTES"</formula>
    </cfRule>
    <cfRule type="cellIs" dxfId="4596" priority="10487" operator="equal">
      <formula>"NINGUNO"</formula>
    </cfRule>
  </conditionalFormatting>
  <conditionalFormatting sqref="B666">
    <cfRule type="cellIs" dxfId="4595" priority="10480" operator="equal">
      <formula>"NO CUMPLE CON LA EXPERIENCIA REQUERIDA"</formula>
    </cfRule>
    <cfRule type="cellIs" dxfId="4594" priority="10481" operator="equal">
      <formula>"CUMPLE CON LA EXPERIENCIA REQUERIDA"</formula>
    </cfRule>
  </conditionalFormatting>
  <conditionalFormatting sqref="H651">
    <cfRule type="notContainsBlanks" dxfId="4593" priority="10479">
      <formula>LEN(TRIM(H651))&gt;0</formula>
    </cfRule>
  </conditionalFormatting>
  <conditionalFormatting sqref="G651">
    <cfRule type="notContainsBlanks" dxfId="4592" priority="10478">
      <formula>LEN(TRIM(G651))&gt;0</formula>
    </cfRule>
  </conditionalFormatting>
  <conditionalFormatting sqref="F651">
    <cfRule type="notContainsBlanks" dxfId="4591" priority="10477">
      <formula>LEN(TRIM(F651))&gt;0</formula>
    </cfRule>
  </conditionalFormatting>
  <conditionalFormatting sqref="E651">
    <cfRule type="notContainsBlanks" dxfId="4590" priority="10476">
      <formula>LEN(TRIM(E651))&gt;0</formula>
    </cfRule>
  </conditionalFormatting>
  <conditionalFormatting sqref="D651">
    <cfRule type="notContainsBlanks" dxfId="4589" priority="10475">
      <formula>LEN(TRIM(D651))&gt;0</formula>
    </cfRule>
  </conditionalFormatting>
  <conditionalFormatting sqref="C651">
    <cfRule type="notContainsBlanks" dxfId="4588" priority="10474">
      <formula>LEN(TRIM(C651))&gt;0</formula>
    </cfRule>
  </conditionalFormatting>
  <conditionalFormatting sqref="I651">
    <cfRule type="notContainsBlanks" dxfId="4587" priority="10473">
      <formula>LEN(TRIM(I651))&gt;0</formula>
    </cfRule>
  </conditionalFormatting>
  <conditionalFormatting sqref="N654 N657">
    <cfRule type="expression" dxfId="4586" priority="10470">
      <formula>N654=" "</formula>
    </cfRule>
    <cfRule type="expression" dxfId="4585" priority="10471">
      <formula>N654="NO PRESENTÓ CERTIFICADO"</formula>
    </cfRule>
    <cfRule type="expression" dxfId="4584" priority="10472">
      <formula>N654="PRESENTÓ CERTIFICADO"</formula>
    </cfRule>
  </conditionalFormatting>
  <conditionalFormatting sqref="P654 P657">
    <cfRule type="expression" dxfId="4583" priority="10457">
      <formula>Q654="NO SUBSANABLE"</formula>
    </cfRule>
    <cfRule type="expression" dxfId="4582" priority="10459">
      <formula>Q654="REQUERIMIENTOS SUBSANADOS"</formula>
    </cfRule>
    <cfRule type="expression" dxfId="4581" priority="10460">
      <formula>Q654="PENDIENTES POR SUBSANAR"</formula>
    </cfRule>
    <cfRule type="expression" dxfId="4580" priority="10465">
      <formula>Q654="SIN OBSERVACIÓN"</formula>
    </cfRule>
    <cfRule type="containsBlanks" dxfId="4579" priority="10466">
      <formula>LEN(TRIM(P654))=0</formula>
    </cfRule>
  </conditionalFormatting>
  <conditionalFormatting sqref="O654 O657">
    <cfRule type="cellIs" dxfId="4578" priority="10458" operator="equal">
      <formula>"PENDIENTE POR DESCRIPCIÓN"</formula>
    </cfRule>
    <cfRule type="cellIs" dxfId="4577" priority="10462" operator="equal">
      <formula>"DESCRIPCIÓN INSUFICIENTE"</formula>
    </cfRule>
    <cfRule type="cellIs" dxfId="4576" priority="10463" operator="equal">
      <formula>"NO ESTÁ ACORDE A ITEM 5.2.1 (T.R.)"</formula>
    </cfRule>
    <cfRule type="cellIs" dxfId="4575" priority="10464" operator="equal">
      <formula>"ACORDE A ITEM 5.2.1 (T.R.)"</formula>
    </cfRule>
  </conditionalFormatting>
  <conditionalFormatting sqref="Q654 Q657">
    <cfRule type="containsBlanks" dxfId="4574" priority="10452">
      <formula>LEN(TRIM(Q654))=0</formula>
    </cfRule>
    <cfRule type="cellIs" dxfId="4573" priority="10461" operator="equal">
      <formula>"REQUERIMIENTOS SUBSANADOS"</formula>
    </cfRule>
    <cfRule type="containsText" dxfId="4572" priority="10467" operator="containsText" text="NO SUBSANABLE">
      <formula>NOT(ISERROR(SEARCH("NO SUBSANABLE",Q654)))</formula>
    </cfRule>
    <cfRule type="containsText" dxfId="4571" priority="10468" operator="containsText" text="PENDIENTES POR SUBSANAR">
      <formula>NOT(ISERROR(SEARCH("PENDIENTES POR SUBSANAR",Q654)))</formula>
    </cfRule>
    <cfRule type="containsText" dxfId="4570" priority="10469" operator="containsText" text="SIN OBSERVACIÓN">
      <formula>NOT(ISERROR(SEARCH("SIN OBSERVACIÓN",Q654)))</formula>
    </cfRule>
  </conditionalFormatting>
  <conditionalFormatting sqref="R654 R657">
    <cfRule type="containsBlanks" dxfId="4569" priority="10451">
      <formula>LEN(TRIM(R654))=0</formula>
    </cfRule>
    <cfRule type="cellIs" dxfId="4568" priority="10453" operator="equal">
      <formula>"NO CUMPLEN CON LO SOLICITADO"</formula>
    </cfRule>
    <cfRule type="cellIs" dxfId="4567" priority="10454" operator="equal">
      <formula>"CUMPLEN CON LO SOLICITADO"</formula>
    </cfRule>
    <cfRule type="cellIs" dxfId="4566" priority="10455" operator="equal">
      <formula>"PENDIENTES"</formula>
    </cfRule>
    <cfRule type="cellIs" dxfId="4565" priority="10456" operator="equal">
      <formula>"NINGUNO"</formula>
    </cfRule>
  </conditionalFormatting>
  <conditionalFormatting sqref="H654 H657">
    <cfRule type="notContainsBlanks" dxfId="4564" priority="10450">
      <formula>LEN(TRIM(H654))&gt;0</formula>
    </cfRule>
  </conditionalFormatting>
  <conditionalFormatting sqref="G654 G657">
    <cfRule type="notContainsBlanks" dxfId="4563" priority="10449">
      <formula>LEN(TRIM(G654))&gt;0</formula>
    </cfRule>
  </conditionalFormatting>
  <conditionalFormatting sqref="F654 F657">
    <cfRule type="notContainsBlanks" dxfId="4562" priority="10448">
      <formula>LEN(TRIM(F654))&gt;0</formula>
    </cfRule>
  </conditionalFormatting>
  <conditionalFormatting sqref="E654 E657">
    <cfRule type="notContainsBlanks" dxfId="4561" priority="10447">
      <formula>LEN(TRIM(E654))&gt;0</formula>
    </cfRule>
  </conditionalFormatting>
  <conditionalFormatting sqref="D654 D657">
    <cfRule type="notContainsBlanks" dxfId="4560" priority="10446">
      <formula>LEN(TRIM(D654))&gt;0</formula>
    </cfRule>
  </conditionalFormatting>
  <conditionalFormatting sqref="C654 C657">
    <cfRule type="notContainsBlanks" dxfId="4559" priority="10445">
      <formula>LEN(TRIM(C654))&gt;0</formula>
    </cfRule>
  </conditionalFormatting>
  <conditionalFormatting sqref="I654 I657">
    <cfRule type="notContainsBlanks" dxfId="4558" priority="10444">
      <formula>LEN(TRIM(I654))&gt;0</formula>
    </cfRule>
  </conditionalFormatting>
  <conditionalFormatting sqref="N660">
    <cfRule type="expression" dxfId="4557" priority="10441">
      <formula>N660=" "</formula>
    </cfRule>
    <cfRule type="expression" dxfId="4556" priority="10442">
      <formula>N660="NO PRESENTÓ CERTIFICADO"</formula>
    </cfRule>
    <cfRule type="expression" dxfId="4555" priority="10443">
      <formula>N660="PRESENTÓ CERTIFICADO"</formula>
    </cfRule>
  </conditionalFormatting>
  <conditionalFormatting sqref="P660">
    <cfRule type="expression" dxfId="4554" priority="10428">
      <formula>Q660="NO SUBSANABLE"</formula>
    </cfRule>
    <cfRule type="expression" dxfId="4553" priority="10430">
      <formula>Q660="REQUERIMIENTOS SUBSANADOS"</formula>
    </cfRule>
    <cfRule type="expression" dxfId="4552" priority="10431">
      <formula>Q660="PENDIENTES POR SUBSANAR"</formula>
    </cfRule>
    <cfRule type="expression" dxfId="4551" priority="10436">
      <formula>Q660="SIN OBSERVACIÓN"</formula>
    </cfRule>
    <cfRule type="containsBlanks" dxfId="4550" priority="10437">
      <formula>LEN(TRIM(P660))=0</formula>
    </cfRule>
  </conditionalFormatting>
  <conditionalFormatting sqref="O660">
    <cfRule type="cellIs" dxfId="4549" priority="10429" operator="equal">
      <formula>"PENDIENTE POR DESCRIPCIÓN"</formula>
    </cfRule>
    <cfRule type="cellIs" dxfId="4548" priority="10433" operator="equal">
      <formula>"DESCRIPCIÓN INSUFICIENTE"</formula>
    </cfRule>
    <cfRule type="cellIs" dxfId="4547" priority="10434" operator="equal">
      <formula>"NO ESTÁ ACORDE A ITEM 5.2.1 (T.R.)"</formula>
    </cfRule>
    <cfRule type="cellIs" dxfId="4546" priority="10435" operator="equal">
      <formula>"ACORDE A ITEM 5.2.1 (T.R.)"</formula>
    </cfRule>
  </conditionalFormatting>
  <conditionalFormatting sqref="Q660">
    <cfRule type="containsBlanks" dxfId="4545" priority="10423">
      <formula>LEN(TRIM(Q660))=0</formula>
    </cfRule>
    <cfRule type="cellIs" dxfId="4544" priority="10432" operator="equal">
      <formula>"REQUERIMIENTOS SUBSANADOS"</formula>
    </cfRule>
    <cfRule type="containsText" dxfId="4543" priority="10438" operator="containsText" text="NO SUBSANABLE">
      <formula>NOT(ISERROR(SEARCH("NO SUBSANABLE",Q660)))</formula>
    </cfRule>
    <cfRule type="containsText" dxfId="4542" priority="10439" operator="containsText" text="PENDIENTES POR SUBSANAR">
      <formula>NOT(ISERROR(SEARCH("PENDIENTES POR SUBSANAR",Q660)))</formula>
    </cfRule>
    <cfRule type="containsText" dxfId="4541" priority="10440" operator="containsText" text="SIN OBSERVACIÓN">
      <formula>NOT(ISERROR(SEARCH("SIN OBSERVACIÓN",Q660)))</formula>
    </cfRule>
  </conditionalFormatting>
  <conditionalFormatting sqref="R660">
    <cfRule type="containsBlanks" dxfId="4540" priority="10422">
      <formula>LEN(TRIM(R660))=0</formula>
    </cfRule>
    <cfRule type="cellIs" dxfId="4539" priority="10424" operator="equal">
      <formula>"NO CUMPLEN CON LO SOLICITADO"</formula>
    </cfRule>
    <cfRule type="cellIs" dxfId="4538" priority="10425" operator="equal">
      <formula>"CUMPLEN CON LO SOLICITADO"</formula>
    </cfRule>
    <cfRule type="cellIs" dxfId="4537" priority="10426" operator="equal">
      <formula>"PENDIENTES"</formula>
    </cfRule>
    <cfRule type="cellIs" dxfId="4536" priority="10427" operator="equal">
      <formula>"NINGUNO"</formula>
    </cfRule>
  </conditionalFormatting>
  <conditionalFormatting sqref="H660">
    <cfRule type="notContainsBlanks" dxfId="4535" priority="10421">
      <formula>LEN(TRIM(H660))&gt;0</formula>
    </cfRule>
  </conditionalFormatting>
  <conditionalFormatting sqref="G660">
    <cfRule type="notContainsBlanks" dxfId="4534" priority="10420">
      <formula>LEN(TRIM(G660))&gt;0</formula>
    </cfRule>
  </conditionalFormatting>
  <conditionalFormatting sqref="F660">
    <cfRule type="notContainsBlanks" dxfId="4533" priority="10419">
      <formula>LEN(TRIM(F660))&gt;0</formula>
    </cfRule>
  </conditionalFormatting>
  <conditionalFormatting sqref="E660">
    <cfRule type="notContainsBlanks" dxfId="4532" priority="10418">
      <formula>LEN(TRIM(E660))&gt;0</formula>
    </cfRule>
  </conditionalFormatting>
  <conditionalFormatting sqref="D660">
    <cfRule type="notContainsBlanks" dxfId="4531" priority="10417">
      <formula>LEN(TRIM(D660))&gt;0</formula>
    </cfRule>
  </conditionalFormatting>
  <conditionalFormatting sqref="C660">
    <cfRule type="notContainsBlanks" dxfId="4530" priority="10416">
      <formula>LEN(TRIM(C660))&gt;0</formula>
    </cfRule>
  </conditionalFormatting>
  <conditionalFormatting sqref="I660">
    <cfRule type="notContainsBlanks" dxfId="4529" priority="10415">
      <formula>LEN(TRIM(I660))&gt;0</formula>
    </cfRule>
  </conditionalFormatting>
  <conditionalFormatting sqref="T651">
    <cfRule type="cellIs" dxfId="4528" priority="10413" operator="equal">
      <formula>"NO"</formula>
    </cfRule>
    <cfRule type="cellIs" dxfId="4527" priority="10414" operator="equal">
      <formula>"SI"</formula>
    </cfRule>
  </conditionalFormatting>
  <conditionalFormatting sqref="N663">
    <cfRule type="expression" dxfId="4526" priority="10410">
      <formula>N663=" "</formula>
    </cfRule>
    <cfRule type="expression" dxfId="4525" priority="10411">
      <formula>N663="NO PRESENTÓ CERTIFICADO"</formula>
    </cfRule>
    <cfRule type="expression" dxfId="4524" priority="10412">
      <formula>N663="PRESENTÓ CERTIFICADO"</formula>
    </cfRule>
  </conditionalFormatting>
  <conditionalFormatting sqref="P663">
    <cfRule type="expression" dxfId="4523" priority="10397">
      <formula>Q663="NO SUBSANABLE"</formula>
    </cfRule>
    <cfRule type="expression" dxfId="4522" priority="10399">
      <formula>Q663="REQUERIMIENTOS SUBSANADOS"</formula>
    </cfRule>
    <cfRule type="expression" dxfId="4521" priority="10400">
      <formula>Q663="PENDIENTES POR SUBSANAR"</formula>
    </cfRule>
    <cfRule type="expression" dxfId="4520" priority="10405">
      <formula>Q663="SIN OBSERVACIÓN"</formula>
    </cfRule>
    <cfRule type="containsBlanks" dxfId="4519" priority="10406">
      <formula>LEN(TRIM(P663))=0</formula>
    </cfRule>
  </conditionalFormatting>
  <conditionalFormatting sqref="O663">
    <cfRule type="cellIs" dxfId="4518" priority="10398" operator="equal">
      <formula>"PENDIENTE POR DESCRIPCIÓN"</formula>
    </cfRule>
    <cfRule type="cellIs" dxfId="4517" priority="10402" operator="equal">
      <formula>"DESCRIPCIÓN INSUFICIENTE"</formula>
    </cfRule>
    <cfRule type="cellIs" dxfId="4516" priority="10403" operator="equal">
      <formula>"NO ESTÁ ACORDE A ITEM 5.2.1 (T.R.)"</formula>
    </cfRule>
    <cfRule type="cellIs" dxfId="4515" priority="10404" operator="equal">
      <formula>"ACORDE A ITEM 5.2.1 (T.R.)"</formula>
    </cfRule>
  </conditionalFormatting>
  <conditionalFormatting sqref="Q663">
    <cfRule type="containsBlanks" dxfId="4514" priority="10392">
      <formula>LEN(TRIM(Q663))=0</formula>
    </cfRule>
    <cfRule type="cellIs" dxfId="4513" priority="10401" operator="equal">
      <formula>"REQUERIMIENTOS SUBSANADOS"</formula>
    </cfRule>
    <cfRule type="containsText" dxfId="4512" priority="10407" operator="containsText" text="NO SUBSANABLE">
      <formula>NOT(ISERROR(SEARCH("NO SUBSANABLE",Q663)))</formula>
    </cfRule>
    <cfRule type="containsText" dxfId="4511" priority="10408" operator="containsText" text="PENDIENTES POR SUBSANAR">
      <formula>NOT(ISERROR(SEARCH("PENDIENTES POR SUBSANAR",Q663)))</formula>
    </cfRule>
    <cfRule type="containsText" dxfId="4510" priority="10409" operator="containsText" text="SIN OBSERVACIÓN">
      <formula>NOT(ISERROR(SEARCH("SIN OBSERVACIÓN",Q663)))</formula>
    </cfRule>
  </conditionalFormatting>
  <conditionalFormatting sqref="R663">
    <cfRule type="containsBlanks" dxfId="4509" priority="10391">
      <formula>LEN(TRIM(R663))=0</formula>
    </cfRule>
    <cfRule type="cellIs" dxfId="4508" priority="10393" operator="equal">
      <formula>"NO CUMPLEN CON LO SOLICITADO"</formula>
    </cfRule>
    <cfRule type="cellIs" dxfId="4507" priority="10394" operator="equal">
      <formula>"CUMPLEN CON LO SOLICITADO"</formula>
    </cfRule>
    <cfRule type="cellIs" dxfId="4506" priority="10395" operator="equal">
      <formula>"PENDIENTES"</formula>
    </cfRule>
    <cfRule type="cellIs" dxfId="4505" priority="10396" operator="equal">
      <formula>"NINGUNO"</formula>
    </cfRule>
  </conditionalFormatting>
  <conditionalFormatting sqref="H663">
    <cfRule type="notContainsBlanks" dxfId="4504" priority="10390">
      <formula>LEN(TRIM(H663))&gt;0</formula>
    </cfRule>
  </conditionalFormatting>
  <conditionalFormatting sqref="G663">
    <cfRule type="notContainsBlanks" dxfId="4503" priority="10389">
      <formula>LEN(TRIM(G663))&gt;0</formula>
    </cfRule>
  </conditionalFormatting>
  <conditionalFormatting sqref="F663">
    <cfRule type="notContainsBlanks" dxfId="4502" priority="10388">
      <formula>LEN(TRIM(F663))&gt;0</formula>
    </cfRule>
  </conditionalFormatting>
  <conditionalFormatting sqref="E663">
    <cfRule type="notContainsBlanks" dxfId="4501" priority="10387">
      <formula>LEN(TRIM(E663))&gt;0</formula>
    </cfRule>
  </conditionalFormatting>
  <conditionalFormatting sqref="D663">
    <cfRule type="notContainsBlanks" dxfId="4500" priority="10386">
      <formula>LEN(TRIM(D663))&gt;0</formula>
    </cfRule>
  </conditionalFormatting>
  <conditionalFormatting sqref="C663">
    <cfRule type="notContainsBlanks" dxfId="4499" priority="10385">
      <formula>LEN(TRIM(C663))&gt;0</formula>
    </cfRule>
  </conditionalFormatting>
  <conditionalFormatting sqref="I663">
    <cfRule type="notContainsBlanks" dxfId="4498" priority="10384">
      <formula>LEN(TRIM(I663))&gt;0</formula>
    </cfRule>
  </conditionalFormatting>
  <conditionalFormatting sqref="S651 S654 S657 S660 S663">
    <cfRule type="cellIs" dxfId="4497" priority="10382" operator="greaterThan">
      <formula>0</formula>
    </cfRule>
    <cfRule type="cellIs" dxfId="4496" priority="10383" operator="equal">
      <formula>0</formula>
    </cfRule>
  </conditionalFormatting>
  <conditionalFormatting sqref="T666">
    <cfRule type="cellIs" dxfId="4495" priority="10380" operator="equal">
      <formula>"NO CUMPLE"</formula>
    </cfRule>
    <cfRule type="cellIs" dxfId="4494" priority="10381" operator="equal">
      <formula>"CUMPLE"</formula>
    </cfRule>
  </conditionalFormatting>
  <conditionalFormatting sqref="J617:J618">
    <cfRule type="cellIs" dxfId="4493" priority="8436" operator="equal">
      <formula>"NO CUMPLE"</formula>
    </cfRule>
    <cfRule type="cellIs" dxfId="4492" priority="8437" operator="equal">
      <formula>"CUMPLE"</formula>
    </cfRule>
  </conditionalFormatting>
  <conditionalFormatting sqref="J41">
    <cfRule type="cellIs" dxfId="4491" priority="10276" operator="equal">
      <formula>"NO CUMPLE"</formula>
    </cfRule>
    <cfRule type="cellIs" dxfId="4490" priority="10277" operator="equal">
      <formula>"CUMPLE"</formula>
    </cfRule>
  </conditionalFormatting>
  <conditionalFormatting sqref="J42">
    <cfRule type="cellIs" dxfId="4489" priority="10270" operator="equal">
      <formula>"NO CUMPLE"</formula>
    </cfRule>
    <cfRule type="cellIs" dxfId="4488" priority="10271" operator="equal">
      <formula>"CUMPLE"</formula>
    </cfRule>
  </conditionalFormatting>
  <conditionalFormatting sqref="J44">
    <cfRule type="cellIs" dxfId="4487" priority="10262" operator="equal">
      <formula>"NO CUMPLE"</formula>
    </cfRule>
    <cfRule type="cellIs" dxfId="4486" priority="10263" operator="equal">
      <formula>"CUMPLE"</formula>
    </cfRule>
  </conditionalFormatting>
  <conditionalFormatting sqref="J630:J631">
    <cfRule type="cellIs" dxfId="4485" priority="8408" operator="equal">
      <formula>"NO CUMPLE"</formula>
    </cfRule>
    <cfRule type="cellIs" dxfId="4484" priority="8409" operator="equal">
      <formula>"CUMPLE"</formula>
    </cfRule>
  </conditionalFormatting>
  <conditionalFormatting sqref="J45:J46">
    <cfRule type="cellIs" dxfId="4483" priority="10256" operator="equal">
      <formula>"NO CUMPLE"</formula>
    </cfRule>
    <cfRule type="cellIs" dxfId="4482" priority="10257" operator="equal">
      <formula>"CUMPLE"</formula>
    </cfRule>
  </conditionalFormatting>
  <conditionalFormatting sqref="J47">
    <cfRule type="cellIs" dxfId="4481" priority="10248" operator="equal">
      <formula>"NO CUMPLE"</formula>
    </cfRule>
    <cfRule type="cellIs" dxfId="4480" priority="10249" operator="equal">
      <formula>"CUMPLE"</formula>
    </cfRule>
  </conditionalFormatting>
  <conditionalFormatting sqref="J633:J634">
    <cfRule type="cellIs" dxfId="4479" priority="8394" operator="equal">
      <formula>"NO CUMPLE"</formula>
    </cfRule>
    <cfRule type="cellIs" dxfId="4478" priority="8395" operator="equal">
      <formula>"CUMPLE"</formula>
    </cfRule>
  </conditionalFormatting>
  <conditionalFormatting sqref="J48:J49">
    <cfRule type="cellIs" dxfId="4477" priority="10242" operator="equal">
      <formula>"NO CUMPLE"</formula>
    </cfRule>
    <cfRule type="cellIs" dxfId="4476" priority="10243" operator="equal">
      <formula>"CUMPLE"</formula>
    </cfRule>
  </conditionalFormatting>
  <conditionalFormatting sqref="J636:J637">
    <cfRule type="cellIs" dxfId="4475" priority="8380" operator="equal">
      <formula>"NO CUMPLE"</formula>
    </cfRule>
    <cfRule type="cellIs" dxfId="4474" priority="8381" operator="equal">
      <formula>"CUMPLE"</formula>
    </cfRule>
  </conditionalFormatting>
  <conditionalFormatting sqref="J614:J615">
    <cfRule type="cellIs" dxfId="4473" priority="8450" operator="equal">
      <formula>"NO CUMPLE"</formula>
    </cfRule>
    <cfRule type="cellIs" dxfId="4472" priority="8451" operator="equal">
      <formula>"CUMPLE"</formula>
    </cfRule>
  </conditionalFormatting>
  <conditionalFormatting sqref="J620:J621">
    <cfRule type="cellIs" dxfId="4471" priority="8422" operator="equal">
      <formula>"NO CUMPLE"</formula>
    </cfRule>
    <cfRule type="cellIs" dxfId="4470" priority="8423" operator="equal">
      <formula>"CUMPLE"</formula>
    </cfRule>
  </conditionalFormatting>
  <conditionalFormatting sqref="L610:L612">
    <cfRule type="cellIs" dxfId="4469" priority="8468" operator="equal">
      <formula>"NO CUMPLE"</formula>
    </cfRule>
    <cfRule type="cellIs" dxfId="4468" priority="8469" operator="equal">
      <formula>"CUMPLE"</formula>
    </cfRule>
  </conditionalFormatting>
  <conditionalFormatting sqref="L613:L615">
    <cfRule type="cellIs" dxfId="4467" priority="8454" operator="equal">
      <formula>"NO CUMPLE"</formula>
    </cfRule>
    <cfRule type="cellIs" dxfId="4466" priority="8455" operator="equal">
      <formula>"CUMPLE"</formula>
    </cfRule>
  </conditionalFormatting>
  <conditionalFormatting sqref="L616:L618">
    <cfRule type="cellIs" dxfId="4465" priority="8440" operator="equal">
      <formula>"NO CUMPLE"</formula>
    </cfRule>
    <cfRule type="cellIs" dxfId="4464" priority="8441" operator="equal">
      <formula>"CUMPLE"</formula>
    </cfRule>
  </conditionalFormatting>
  <conditionalFormatting sqref="L619:L621">
    <cfRule type="cellIs" dxfId="4463" priority="8426" operator="equal">
      <formula>"NO CUMPLE"</formula>
    </cfRule>
    <cfRule type="cellIs" dxfId="4462" priority="8427" operator="equal">
      <formula>"CUMPLE"</formula>
    </cfRule>
  </conditionalFormatting>
  <conditionalFormatting sqref="L629:L631">
    <cfRule type="cellIs" dxfId="4461" priority="8412" operator="equal">
      <formula>"NO CUMPLE"</formula>
    </cfRule>
    <cfRule type="cellIs" dxfId="4460" priority="8413" operator="equal">
      <formula>"CUMPLE"</formula>
    </cfRule>
  </conditionalFormatting>
  <conditionalFormatting sqref="K607">
    <cfRule type="expression" dxfId="4459" priority="8488">
      <formula>J607="NO CUMPLE"</formula>
    </cfRule>
    <cfRule type="expression" dxfId="4458" priority="8489">
      <formula>J607="CUMPLE"</formula>
    </cfRule>
  </conditionalFormatting>
  <conditionalFormatting sqref="M607">
    <cfRule type="expression" dxfId="4457" priority="8486">
      <formula>L607="NO CUMPLE"</formula>
    </cfRule>
    <cfRule type="expression" dxfId="4456" priority="8487">
      <formula>L607="CUMPLE"</formula>
    </cfRule>
  </conditionalFormatting>
  <conditionalFormatting sqref="J607">
    <cfRule type="cellIs" dxfId="4455" priority="8484" operator="equal">
      <formula>"NO CUMPLE"</formula>
    </cfRule>
    <cfRule type="cellIs" dxfId="4454" priority="8485" operator="equal">
      <formula>"CUMPLE"</formula>
    </cfRule>
  </conditionalFormatting>
  <conditionalFormatting sqref="L607:L609">
    <cfRule type="cellIs" dxfId="4453" priority="8482" operator="equal">
      <formula>"NO CUMPLE"</formula>
    </cfRule>
    <cfRule type="cellIs" dxfId="4452" priority="8483" operator="equal">
      <formula>"CUMPLE"</formula>
    </cfRule>
  </conditionalFormatting>
  <conditionalFormatting sqref="K608:K609">
    <cfRule type="expression" dxfId="4451" priority="8480">
      <formula>J608="NO CUMPLE"</formula>
    </cfRule>
    <cfRule type="expression" dxfId="4450" priority="8481">
      <formula>J608="CUMPLE"</formula>
    </cfRule>
  </conditionalFormatting>
  <conditionalFormatting sqref="J608:J609">
    <cfRule type="cellIs" dxfId="4449" priority="8478" operator="equal">
      <formula>"NO CUMPLE"</formula>
    </cfRule>
    <cfRule type="cellIs" dxfId="4448" priority="8479" operator="equal">
      <formula>"CUMPLE"</formula>
    </cfRule>
  </conditionalFormatting>
  <conditionalFormatting sqref="M608">
    <cfRule type="expression" dxfId="4447" priority="8476">
      <formula>L608="NO CUMPLE"</formula>
    </cfRule>
    <cfRule type="expression" dxfId="4446" priority="8477">
      <formula>L608="CUMPLE"</formula>
    </cfRule>
  </conditionalFormatting>
  <conditionalFormatting sqref="K610">
    <cfRule type="expression" dxfId="4445" priority="8474">
      <formula>J610="NO CUMPLE"</formula>
    </cfRule>
    <cfRule type="expression" dxfId="4444" priority="8475">
      <formula>J610="CUMPLE"</formula>
    </cfRule>
  </conditionalFormatting>
  <conditionalFormatting sqref="M610">
    <cfRule type="expression" dxfId="4443" priority="8472">
      <formula>L610="NO CUMPLE"</formula>
    </cfRule>
    <cfRule type="expression" dxfId="4442" priority="8473">
      <formula>L610="CUMPLE"</formula>
    </cfRule>
  </conditionalFormatting>
  <conditionalFormatting sqref="J610">
    <cfRule type="cellIs" dxfId="4441" priority="8470" operator="equal">
      <formula>"NO CUMPLE"</formula>
    </cfRule>
    <cfRule type="cellIs" dxfId="4440" priority="8471" operator="equal">
      <formula>"CUMPLE"</formula>
    </cfRule>
  </conditionalFormatting>
  <conditionalFormatting sqref="K611:K612">
    <cfRule type="expression" dxfId="4439" priority="8466">
      <formula>J611="NO CUMPLE"</formula>
    </cfRule>
    <cfRule type="expression" dxfId="4438" priority="8467">
      <formula>J611="CUMPLE"</formula>
    </cfRule>
  </conditionalFormatting>
  <conditionalFormatting sqref="J611:J612">
    <cfRule type="cellIs" dxfId="4437" priority="8464" operator="equal">
      <formula>"NO CUMPLE"</formula>
    </cfRule>
    <cfRule type="cellIs" dxfId="4436" priority="8465" operator="equal">
      <formula>"CUMPLE"</formula>
    </cfRule>
  </conditionalFormatting>
  <conditionalFormatting sqref="M611">
    <cfRule type="expression" dxfId="4435" priority="8462">
      <formula>L611="NO CUMPLE"</formula>
    </cfRule>
    <cfRule type="expression" dxfId="4434" priority="8463">
      <formula>L611="CUMPLE"</formula>
    </cfRule>
  </conditionalFormatting>
  <conditionalFormatting sqref="K613">
    <cfRule type="expression" dxfId="4433" priority="8460">
      <formula>J613="NO CUMPLE"</formula>
    </cfRule>
    <cfRule type="expression" dxfId="4432" priority="8461">
      <formula>J613="CUMPLE"</formula>
    </cfRule>
  </conditionalFormatting>
  <conditionalFormatting sqref="M613">
    <cfRule type="expression" dxfId="4431" priority="8458">
      <formula>L613="NO CUMPLE"</formula>
    </cfRule>
    <cfRule type="expression" dxfId="4430" priority="8459">
      <formula>L613="CUMPLE"</formula>
    </cfRule>
  </conditionalFormatting>
  <conditionalFormatting sqref="J613">
    <cfRule type="cellIs" dxfId="4429" priority="8456" operator="equal">
      <formula>"NO CUMPLE"</formula>
    </cfRule>
    <cfRule type="cellIs" dxfId="4428" priority="8457" operator="equal">
      <formula>"CUMPLE"</formula>
    </cfRule>
  </conditionalFormatting>
  <conditionalFormatting sqref="K614:K615">
    <cfRule type="expression" dxfId="4427" priority="8452">
      <formula>J614="NO CUMPLE"</formula>
    </cfRule>
    <cfRule type="expression" dxfId="4426" priority="8453">
      <formula>J614="CUMPLE"</formula>
    </cfRule>
  </conditionalFormatting>
  <conditionalFormatting sqref="M614">
    <cfRule type="expression" dxfId="4425" priority="8448">
      <formula>L614="NO CUMPLE"</formula>
    </cfRule>
    <cfRule type="expression" dxfId="4424" priority="8449">
      <formula>L614="CUMPLE"</formula>
    </cfRule>
  </conditionalFormatting>
  <conditionalFormatting sqref="K616">
    <cfRule type="expression" dxfId="4423" priority="8446">
      <formula>J616="NO CUMPLE"</formula>
    </cfRule>
    <cfRule type="expression" dxfId="4422" priority="8447">
      <formula>J616="CUMPLE"</formula>
    </cfRule>
  </conditionalFormatting>
  <conditionalFormatting sqref="M616">
    <cfRule type="expression" dxfId="4421" priority="8444">
      <formula>L616="NO CUMPLE"</formula>
    </cfRule>
    <cfRule type="expression" dxfId="4420" priority="8445">
      <formula>L616="CUMPLE"</formula>
    </cfRule>
  </conditionalFormatting>
  <conditionalFormatting sqref="J616">
    <cfRule type="cellIs" dxfId="4419" priority="8442" operator="equal">
      <formula>"NO CUMPLE"</formula>
    </cfRule>
    <cfRule type="cellIs" dxfId="4418" priority="8443" operator="equal">
      <formula>"CUMPLE"</formula>
    </cfRule>
  </conditionalFormatting>
  <conditionalFormatting sqref="K617:K618">
    <cfRule type="expression" dxfId="4417" priority="8438">
      <formula>J617="NO CUMPLE"</formula>
    </cfRule>
    <cfRule type="expression" dxfId="4416" priority="8439">
      <formula>J617="CUMPLE"</formula>
    </cfRule>
  </conditionalFormatting>
  <conditionalFormatting sqref="M617">
    <cfRule type="expression" dxfId="4415" priority="8434">
      <formula>L617="NO CUMPLE"</formula>
    </cfRule>
    <cfRule type="expression" dxfId="4414" priority="8435">
      <formula>L617="CUMPLE"</formula>
    </cfRule>
  </conditionalFormatting>
  <conditionalFormatting sqref="K619">
    <cfRule type="expression" dxfId="4413" priority="8432">
      <formula>J619="NO CUMPLE"</formula>
    </cfRule>
    <cfRule type="expression" dxfId="4412" priority="8433">
      <formula>J619="CUMPLE"</formula>
    </cfRule>
  </conditionalFormatting>
  <conditionalFormatting sqref="M619">
    <cfRule type="expression" dxfId="4411" priority="8430">
      <formula>L619="NO CUMPLE"</formula>
    </cfRule>
    <cfRule type="expression" dxfId="4410" priority="8431">
      <formula>L619="CUMPLE"</formula>
    </cfRule>
  </conditionalFormatting>
  <conditionalFormatting sqref="J619">
    <cfRule type="cellIs" dxfId="4409" priority="8428" operator="equal">
      <formula>"NO CUMPLE"</formula>
    </cfRule>
    <cfRule type="cellIs" dxfId="4408" priority="8429" operator="equal">
      <formula>"CUMPLE"</formula>
    </cfRule>
  </conditionalFormatting>
  <conditionalFormatting sqref="K620:K621">
    <cfRule type="expression" dxfId="4407" priority="8424">
      <formula>J620="NO CUMPLE"</formula>
    </cfRule>
    <cfRule type="expression" dxfId="4406" priority="8425">
      <formula>J620="CUMPLE"</formula>
    </cfRule>
  </conditionalFormatting>
  <conditionalFormatting sqref="M620">
    <cfRule type="expression" dxfId="4405" priority="8420">
      <formula>L620="NO CUMPLE"</formula>
    </cfRule>
    <cfRule type="expression" dxfId="4404" priority="8421">
      <formula>L620="CUMPLE"</formula>
    </cfRule>
  </conditionalFormatting>
  <conditionalFormatting sqref="K629">
    <cfRule type="expression" dxfId="4403" priority="8418">
      <formula>J629="NO CUMPLE"</formula>
    </cfRule>
    <cfRule type="expression" dxfId="4402" priority="8419">
      <formula>J629="CUMPLE"</formula>
    </cfRule>
  </conditionalFormatting>
  <conditionalFormatting sqref="M629">
    <cfRule type="expression" dxfId="4401" priority="8416">
      <formula>L629="NO CUMPLE"</formula>
    </cfRule>
    <cfRule type="expression" dxfId="4400" priority="8417">
      <formula>L629="CUMPLE"</formula>
    </cfRule>
  </conditionalFormatting>
  <conditionalFormatting sqref="J629">
    <cfRule type="cellIs" dxfId="4399" priority="8414" operator="equal">
      <formula>"NO CUMPLE"</formula>
    </cfRule>
    <cfRule type="cellIs" dxfId="4398" priority="8415" operator="equal">
      <formula>"CUMPLE"</formula>
    </cfRule>
  </conditionalFormatting>
  <conditionalFormatting sqref="K630:K631">
    <cfRule type="expression" dxfId="4397" priority="8410">
      <formula>J630="NO CUMPLE"</formula>
    </cfRule>
    <cfRule type="expression" dxfId="4396" priority="8411">
      <formula>J630="CUMPLE"</formula>
    </cfRule>
  </conditionalFormatting>
  <conditionalFormatting sqref="M630">
    <cfRule type="expression" dxfId="4395" priority="8406">
      <formula>L630="NO CUMPLE"</formula>
    </cfRule>
    <cfRule type="expression" dxfId="4394" priority="8407">
      <formula>L630="CUMPLE"</formula>
    </cfRule>
  </conditionalFormatting>
  <conditionalFormatting sqref="K632">
    <cfRule type="expression" dxfId="4393" priority="8404">
      <formula>J632="NO CUMPLE"</formula>
    </cfRule>
    <cfRule type="expression" dxfId="4392" priority="8405">
      <formula>J632="CUMPLE"</formula>
    </cfRule>
  </conditionalFormatting>
  <conditionalFormatting sqref="M632">
    <cfRule type="expression" dxfId="4391" priority="8402">
      <formula>L632="NO CUMPLE"</formula>
    </cfRule>
    <cfRule type="expression" dxfId="4390" priority="8403">
      <formula>L632="CUMPLE"</formula>
    </cfRule>
  </conditionalFormatting>
  <conditionalFormatting sqref="J632">
    <cfRule type="cellIs" dxfId="4389" priority="8400" operator="equal">
      <formula>"NO CUMPLE"</formula>
    </cfRule>
    <cfRule type="cellIs" dxfId="4388" priority="8401" operator="equal">
      <formula>"CUMPLE"</formula>
    </cfRule>
  </conditionalFormatting>
  <conditionalFormatting sqref="L632:L634">
    <cfRule type="cellIs" dxfId="4387" priority="8398" operator="equal">
      <formula>"NO CUMPLE"</formula>
    </cfRule>
    <cfRule type="cellIs" dxfId="4386" priority="8399" operator="equal">
      <formula>"CUMPLE"</formula>
    </cfRule>
  </conditionalFormatting>
  <conditionalFormatting sqref="K633:K634">
    <cfRule type="expression" dxfId="4385" priority="8396">
      <formula>J633="NO CUMPLE"</formula>
    </cfRule>
    <cfRule type="expression" dxfId="4384" priority="8397">
      <formula>J633="CUMPLE"</formula>
    </cfRule>
  </conditionalFormatting>
  <conditionalFormatting sqref="M633">
    <cfRule type="expression" dxfId="4383" priority="8392">
      <formula>L633="NO CUMPLE"</formula>
    </cfRule>
    <cfRule type="expression" dxfId="4382" priority="8393">
      <formula>L633="CUMPLE"</formula>
    </cfRule>
  </conditionalFormatting>
  <conditionalFormatting sqref="K635">
    <cfRule type="expression" dxfId="4381" priority="8390">
      <formula>J635="NO CUMPLE"</formula>
    </cfRule>
    <cfRule type="expression" dxfId="4380" priority="8391">
      <formula>J635="CUMPLE"</formula>
    </cfRule>
  </conditionalFormatting>
  <conditionalFormatting sqref="M635">
    <cfRule type="expression" dxfId="4379" priority="8388">
      <formula>L635="NO CUMPLE"</formula>
    </cfRule>
    <cfRule type="expression" dxfId="4378" priority="8389">
      <formula>L635="CUMPLE"</formula>
    </cfRule>
  </conditionalFormatting>
  <conditionalFormatting sqref="J635">
    <cfRule type="cellIs" dxfId="4377" priority="8386" operator="equal">
      <formula>"NO CUMPLE"</formula>
    </cfRule>
    <cfRule type="cellIs" dxfId="4376" priority="8387" operator="equal">
      <formula>"CUMPLE"</formula>
    </cfRule>
  </conditionalFormatting>
  <conditionalFormatting sqref="L635:L637">
    <cfRule type="cellIs" dxfId="4375" priority="8384" operator="equal">
      <formula>"NO CUMPLE"</formula>
    </cfRule>
    <cfRule type="cellIs" dxfId="4374" priority="8385" operator="equal">
      <formula>"CUMPLE"</formula>
    </cfRule>
  </conditionalFormatting>
  <conditionalFormatting sqref="K636:K637">
    <cfRule type="expression" dxfId="4373" priority="8382">
      <formula>J636="NO CUMPLE"</formula>
    </cfRule>
    <cfRule type="expression" dxfId="4372" priority="8383">
      <formula>J636="CUMPLE"</formula>
    </cfRule>
  </conditionalFormatting>
  <conditionalFormatting sqref="M636">
    <cfRule type="expression" dxfId="4371" priority="8378">
      <formula>L636="NO CUMPLE"</formula>
    </cfRule>
    <cfRule type="expression" dxfId="4370" priority="8379">
      <formula>L636="CUMPLE"</formula>
    </cfRule>
  </conditionalFormatting>
  <conditionalFormatting sqref="K638">
    <cfRule type="expression" dxfId="4369" priority="8376">
      <formula>J638="NO CUMPLE"</formula>
    </cfRule>
    <cfRule type="expression" dxfId="4368" priority="8377">
      <formula>J638="CUMPLE"</formula>
    </cfRule>
  </conditionalFormatting>
  <conditionalFormatting sqref="M638">
    <cfRule type="expression" dxfId="4367" priority="8374">
      <formula>L638="NO CUMPLE"</formula>
    </cfRule>
    <cfRule type="expression" dxfId="4366" priority="8375">
      <formula>L638="CUMPLE"</formula>
    </cfRule>
  </conditionalFormatting>
  <conditionalFormatting sqref="J638">
    <cfRule type="cellIs" dxfId="4365" priority="8372" operator="equal">
      <formula>"NO CUMPLE"</formula>
    </cfRule>
    <cfRule type="cellIs" dxfId="4364" priority="8373" operator="equal">
      <formula>"CUMPLE"</formula>
    </cfRule>
  </conditionalFormatting>
  <conditionalFormatting sqref="L638:L640">
    <cfRule type="cellIs" dxfId="4363" priority="8370" operator="equal">
      <formula>"NO CUMPLE"</formula>
    </cfRule>
    <cfRule type="cellIs" dxfId="4362" priority="8371" operator="equal">
      <formula>"CUMPLE"</formula>
    </cfRule>
  </conditionalFormatting>
  <conditionalFormatting sqref="K639:K640">
    <cfRule type="expression" dxfId="4361" priority="8368">
      <formula>J639="NO CUMPLE"</formula>
    </cfRule>
    <cfRule type="expression" dxfId="4360" priority="8369">
      <formula>J639="CUMPLE"</formula>
    </cfRule>
  </conditionalFormatting>
  <conditionalFormatting sqref="J639:J640">
    <cfRule type="cellIs" dxfId="4359" priority="8366" operator="equal">
      <formula>"NO CUMPLE"</formula>
    </cfRule>
    <cfRule type="cellIs" dxfId="4358" priority="8367" operator="equal">
      <formula>"CUMPLE"</formula>
    </cfRule>
  </conditionalFormatting>
  <conditionalFormatting sqref="M639">
    <cfRule type="expression" dxfId="4357" priority="8364">
      <formula>L639="NO CUMPLE"</formula>
    </cfRule>
    <cfRule type="expression" dxfId="4356" priority="8365">
      <formula>L639="CUMPLE"</formula>
    </cfRule>
  </conditionalFormatting>
  <conditionalFormatting sqref="K641">
    <cfRule type="expression" dxfId="4355" priority="8362">
      <formula>J641="NO CUMPLE"</formula>
    </cfRule>
    <cfRule type="expression" dxfId="4354" priority="8363">
      <formula>J641="CUMPLE"</formula>
    </cfRule>
  </conditionalFormatting>
  <conditionalFormatting sqref="M641">
    <cfRule type="expression" dxfId="4353" priority="8360">
      <formula>L641="NO CUMPLE"</formula>
    </cfRule>
    <cfRule type="expression" dxfId="4352" priority="8361">
      <formula>L641="CUMPLE"</formula>
    </cfRule>
  </conditionalFormatting>
  <conditionalFormatting sqref="J641">
    <cfRule type="cellIs" dxfId="4351" priority="8358" operator="equal">
      <formula>"NO CUMPLE"</formula>
    </cfRule>
    <cfRule type="cellIs" dxfId="4350" priority="8359" operator="equal">
      <formula>"CUMPLE"</formula>
    </cfRule>
  </conditionalFormatting>
  <conditionalFormatting sqref="L641:L643">
    <cfRule type="cellIs" dxfId="4349" priority="8356" operator="equal">
      <formula>"NO CUMPLE"</formula>
    </cfRule>
    <cfRule type="cellIs" dxfId="4348" priority="8357" operator="equal">
      <formula>"CUMPLE"</formula>
    </cfRule>
  </conditionalFormatting>
  <conditionalFormatting sqref="K642:K643">
    <cfRule type="expression" dxfId="4347" priority="8354">
      <formula>J642="NO CUMPLE"</formula>
    </cfRule>
    <cfRule type="expression" dxfId="4346" priority="8355">
      <formula>J642="CUMPLE"</formula>
    </cfRule>
  </conditionalFormatting>
  <conditionalFormatting sqref="J642:J643">
    <cfRule type="cellIs" dxfId="4345" priority="8352" operator="equal">
      <formula>"NO CUMPLE"</formula>
    </cfRule>
    <cfRule type="cellIs" dxfId="4344" priority="8353" operator="equal">
      <formula>"CUMPLE"</formula>
    </cfRule>
  </conditionalFormatting>
  <conditionalFormatting sqref="M642">
    <cfRule type="expression" dxfId="4343" priority="8350">
      <formula>L642="NO CUMPLE"</formula>
    </cfRule>
    <cfRule type="expression" dxfId="4342" priority="8351">
      <formula>L642="CUMPLE"</formula>
    </cfRule>
  </conditionalFormatting>
  <conditionalFormatting sqref="K651">
    <cfRule type="expression" dxfId="4341" priority="8348">
      <formula>J651="NO CUMPLE"</formula>
    </cfRule>
    <cfRule type="expression" dxfId="4340" priority="8349">
      <formula>J651="CUMPLE"</formula>
    </cfRule>
  </conditionalFormatting>
  <conditionalFormatting sqref="M651">
    <cfRule type="expression" dxfId="4339" priority="8346">
      <formula>L651="NO CUMPLE"</formula>
    </cfRule>
    <cfRule type="expression" dxfId="4338" priority="8347">
      <formula>L651="CUMPLE"</formula>
    </cfRule>
  </conditionalFormatting>
  <conditionalFormatting sqref="J651">
    <cfRule type="cellIs" dxfId="4337" priority="8344" operator="equal">
      <formula>"NO CUMPLE"</formula>
    </cfRule>
    <cfRule type="cellIs" dxfId="4336" priority="8345" operator="equal">
      <formula>"CUMPLE"</formula>
    </cfRule>
  </conditionalFormatting>
  <conditionalFormatting sqref="L651:L653">
    <cfRule type="cellIs" dxfId="4335" priority="8342" operator="equal">
      <formula>"NO CUMPLE"</formula>
    </cfRule>
    <cfRule type="cellIs" dxfId="4334" priority="8343" operator="equal">
      <formula>"CUMPLE"</formula>
    </cfRule>
  </conditionalFormatting>
  <conditionalFormatting sqref="K652:K653">
    <cfRule type="expression" dxfId="4333" priority="8340">
      <formula>J652="NO CUMPLE"</formula>
    </cfRule>
    <cfRule type="expression" dxfId="4332" priority="8341">
      <formula>J652="CUMPLE"</formula>
    </cfRule>
  </conditionalFormatting>
  <conditionalFormatting sqref="J652:J653">
    <cfRule type="cellIs" dxfId="4331" priority="8338" operator="equal">
      <formula>"NO CUMPLE"</formula>
    </cfRule>
    <cfRule type="cellIs" dxfId="4330" priority="8339" operator="equal">
      <formula>"CUMPLE"</formula>
    </cfRule>
  </conditionalFormatting>
  <conditionalFormatting sqref="M652">
    <cfRule type="expression" dxfId="4329" priority="8336">
      <formula>L652="NO CUMPLE"</formula>
    </cfRule>
    <cfRule type="expression" dxfId="4328" priority="8337">
      <formula>L652="CUMPLE"</formula>
    </cfRule>
  </conditionalFormatting>
  <conditionalFormatting sqref="K654">
    <cfRule type="expression" dxfId="4327" priority="8334">
      <formula>J654="NO CUMPLE"</formula>
    </cfRule>
    <cfRule type="expression" dxfId="4326" priority="8335">
      <formula>J654="CUMPLE"</formula>
    </cfRule>
  </conditionalFormatting>
  <conditionalFormatting sqref="M654">
    <cfRule type="expression" dxfId="4325" priority="8332">
      <formula>L654="NO CUMPLE"</formula>
    </cfRule>
    <cfRule type="expression" dxfId="4324" priority="8333">
      <formula>L654="CUMPLE"</formula>
    </cfRule>
  </conditionalFormatting>
  <conditionalFormatting sqref="J654">
    <cfRule type="cellIs" dxfId="4323" priority="8330" operator="equal">
      <formula>"NO CUMPLE"</formula>
    </cfRule>
    <cfRule type="cellIs" dxfId="4322" priority="8331" operator="equal">
      <formula>"CUMPLE"</formula>
    </cfRule>
  </conditionalFormatting>
  <conditionalFormatting sqref="L654:L656">
    <cfRule type="cellIs" dxfId="4321" priority="8328" operator="equal">
      <formula>"NO CUMPLE"</formula>
    </cfRule>
    <cfRule type="cellIs" dxfId="4320" priority="8329" operator="equal">
      <formula>"CUMPLE"</formula>
    </cfRule>
  </conditionalFormatting>
  <conditionalFormatting sqref="K655:K656">
    <cfRule type="expression" dxfId="4319" priority="8326">
      <formula>J655="NO CUMPLE"</formula>
    </cfRule>
    <cfRule type="expression" dxfId="4318" priority="8327">
      <formula>J655="CUMPLE"</formula>
    </cfRule>
  </conditionalFormatting>
  <conditionalFormatting sqref="J655:J656">
    <cfRule type="cellIs" dxfId="4317" priority="8324" operator="equal">
      <formula>"NO CUMPLE"</formula>
    </cfRule>
    <cfRule type="cellIs" dxfId="4316" priority="8325" operator="equal">
      <formula>"CUMPLE"</formula>
    </cfRule>
  </conditionalFormatting>
  <conditionalFormatting sqref="M655">
    <cfRule type="expression" dxfId="4315" priority="8322">
      <formula>L655="NO CUMPLE"</formula>
    </cfRule>
    <cfRule type="expression" dxfId="4314" priority="8323">
      <formula>L655="CUMPLE"</formula>
    </cfRule>
  </conditionalFormatting>
  <conditionalFormatting sqref="K657">
    <cfRule type="expression" dxfId="4313" priority="8320">
      <formula>J657="NO CUMPLE"</formula>
    </cfRule>
    <cfRule type="expression" dxfId="4312" priority="8321">
      <formula>J657="CUMPLE"</formula>
    </cfRule>
  </conditionalFormatting>
  <conditionalFormatting sqref="M657">
    <cfRule type="expression" dxfId="4311" priority="8318">
      <formula>L657="NO CUMPLE"</formula>
    </cfRule>
    <cfRule type="expression" dxfId="4310" priority="8319">
      <formula>L657="CUMPLE"</formula>
    </cfRule>
  </conditionalFormatting>
  <conditionalFormatting sqref="J657">
    <cfRule type="cellIs" dxfId="4309" priority="8316" operator="equal">
      <formula>"NO CUMPLE"</formula>
    </cfRule>
    <cfRule type="cellIs" dxfId="4308" priority="8317" operator="equal">
      <formula>"CUMPLE"</formula>
    </cfRule>
  </conditionalFormatting>
  <conditionalFormatting sqref="L657:L659">
    <cfRule type="cellIs" dxfId="4307" priority="8314" operator="equal">
      <formula>"NO CUMPLE"</formula>
    </cfRule>
    <cfRule type="cellIs" dxfId="4306" priority="8315" operator="equal">
      <formula>"CUMPLE"</formula>
    </cfRule>
  </conditionalFormatting>
  <conditionalFormatting sqref="K658:K659">
    <cfRule type="expression" dxfId="4305" priority="8312">
      <formula>J658="NO CUMPLE"</formula>
    </cfRule>
    <cfRule type="expression" dxfId="4304" priority="8313">
      <formula>J658="CUMPLE"</formula>
    </cfRule>
  </conditionalFormatting>
  <conditionalFormatting sqref="J658:J659">
    <cfRule type="cellIs" dxfId="4303" priority="8310" operator="equal">
      <formula>"NO CUMPLE"</formula>
    </cfRule>
    <cfRule type="cellIs" dxfId="4302" priority="8311" operator="equal">
      <formula>"CUMPLE"</formula>
    </cfRule>
  </conditionalFormatting>
  <conditionalFormatting sqref="M658">
    <cfRule type="expression" dxfId="4301" priority="8308">
      <formula>L658="NO CUMPLE"</formula>
    </cfRule>
    <cfRule type="expression" dxfId="4300" priority="8309">
      <formula>L658="CUMPLE"</formula>
    </cfRule>
  </conditionalFormatting>
  <conditionalFormatting sqref="K660">
    <cfRule type="expression" dxfId="4299" priority="8306">
      <formula>J660="NO CUMPLE"</formula>
    </cfRule>
    <cfRule type="expression" dxfId="4298" priority="8307">
      <formula>J660="CUMPLE"</formula>
    </cfRule>
  </conditionalFormatting>
  <conditionalFormatting sqref="M660">
    <cfRule type="expression" dxfId="4297" priority="8304">
      <formula>L660="NO CUMPLE"</formula>
    </cfRule>
    <cfRule type="expression" dxfId="4296" priority="8305">
      <formula>L660="CUMPLE"</formula>
    </cfRule>
  </conditionalFormatting>
  <conditionalFormatting sqref="J660">
    <cfRule type="cellIs" dxfId="4295" priority="8302" operator="equal">
      <formula>"NO CUMPLE"</formula>
    </cfRule>
    <cfRule type="cellIs" dxfId="4294" priority="8303" operator="equal">
      <formula>"CUMPLE"</formula>
    </cfRule>
  </conditionalFormatting>
  <conditionalFormatting sqref="L660:L662">
    <cfRule type="cellIs" dxfId="4293" priority="8300" operator="equal">
      <formula>"NO CUMPLE"</formula>
    </cfRule>
    <cfRule type="cellIs" dxfId="4292" priority="8301" operator="equal">
      <formula>"CUMPLE"</formula>
    </cfRule>
  </conditionalFormatting>
  <conditionalFormatting sqref="K661:K662">
    <cfRule type="expression" dxfId="4291" priority="8298">
      <formula>J661="NO CUMPLE"</formula>
    </cfRule>
    <cfRule type="expression" dxfId="4290" priority="8299">
      <formula>J661="CUMPLE"</formula>
    </cfRule>
  </conditionalFormatting>
  <conditionalFormatting sqref="J661:J662">
    <cfRule type="cellIs" dxfId="4289" priority="8296" operator="equal">
      <formula>"NO CUMPLE"</formula>
    </cfRule>
    <cfRule type="cellIs" dxfId="4288" priority="8297" operator="equal">
      <formula>"CUMPLE"</formula>
    </cfRule>
  </conditionalFormatting>
  <conditionalFormatting sqref="M661">
    <cfRule type="expression" dxfId="4287" priority="8294">
      <formula>L661="NO CUMPLE"</formula>
    </cfRule>
    <cfRule type="expression" dxfId="4286" priority="8295">
      <formula>L661="CUMPLE"</formula>
    </cfRule>
  </conditionalFormatting>
  <conditionalFormatting sqref="K663">
    <cfRule type="expression" dxfId="4285" priority="8292">
      <formula>J663="NO CUMPLE"</formula>
    </cfRule>
    <cfRule type="expression" dxfId="4284" priority="8293">
      <formula>J663="CUMPLE"</formula>
    </cfRule>
  </conditionalFormatting>
  <conditionalFormatting sqref="M663">
    <cfRule type="expression" dxfId="4283" priority="8290">
      <formula>L663="NO CUMPLE"</formula>
    </cfRule>
    <cfRule type="expression" dxfId="4282" priority="8291">
      <formula>L663="CUMPLE"</formula>
    </cfRule>
  </conditionalFormatting>
  <conditionalFormatting sqref="J663">
    <cfRule type="cellIs" dxfId="4281" priority="8288" operator="equal">
      <formula>"NO CUMPLE"</formula>
    </cfRule>
    <cfRule type="cellIs" dxfId="4280" priority="8289" operator="equal">
      <formula>"CUMPLE"</formula>
    </cfRule>
  </conditionalFormatting>
  <conditionalFormatting sqref="L663:L665">
    <cfRule type="cellIs" dxfId="4279" priority="8286" operator="equal">
      <formula>"NO CUMPLE"</formula>
    </cfRule>
    <cfRule type="cellIs" dxfId="4278" priority="8287" operator="equal">
      <formula>"CUMPLE"</formula>
    </cfRule>
  </conditionalFormatting>
  <conditionalFormatting sqref="K664:K665">
    <cfRule type="expression" dxfId="4277" priority="8284">
      <formula>J664="NO CUMPLE"</formula>
    </cfRule>
    <cfRule type="expression" dxfId="4276" priority="8285">
      <formula>J664="CUMPLE"</formula>
    </cfRule>
  </conditionalFormatting>
  <conditionalFormatting sqref="J664:J665">
    <cfRule type="cellIs" dxfId="4275" priority="8282" operator="equal">
      <formula>"NO CUMPLE"</formula>
    </cfRule>
    <cfRule type="cellIs" dxfId="4274" priority="8283" operator="equal">
      <formula>"CUMPLE"</formula>
    </cfRule>
  </conditionalFormatting>
  <conditionalFormatting sqref="M664">
    <cfRule type="expression" dxfId="4273" priority="8280">
      <formula>L664="NO CUMPLE"</formula>
    </cfRule>
    <cfRule type="expression" dxfId="4272" priority="8281">
      <formula>L664="CUMPLE"</formula>
    </cfRule>
  </conditionalFormatting>
  <conditionalFormatting sqref="I176">
    <cfRule type="notContainsBlanks" dxfId="4271" priority="7771">
      <formula>LEN(TRIM(I176))&gt;0</formula>
    </cfRule>
  </conditionalFormatting>
  <conditionalFormatting sqref="I132">
    <cfRule type="notContainsBlanks" dxfId="4270" priority="7817">
      <formula>LEN(TRIM(I132))&gt;0</formula>
    </cfRule>
  </conditionalFormatting>
  <conditionalFormatting sqref="F135">
    <cfRule type="notContainsBlanks" dxfId="4269" priority="7812">
      <formula>LEN(TRIM(F135))&gt;0</formula>
    </cfRule>
  </conditionalFormatting>
  <conditionalFormatting sqref="I135">
    <cfRule type="notContainsBlanks" dxfId="4268" priority="7810">
      <formula>LEN(TRIM(I135))&gt;0</formula>
    </cfRule>
  </conditionalFormatting>
  <conditionalFormatting sqref="I148">
    <cfRule type="notContainsBlanks" dxfId="4267" priority="7802">
      <formula>LEN(TRIM(I148))&gt;0</formula>
    </cfRule>
  </conditionalFormatting>
  <conditionalFormatting sqref="I151">
    <cfRule type="notContainsBlanks" dxfId="4266" priority="7796">
      <formula>LEN(TRIM(I151))&gt;0</formula>
    </cfRule>
  </conditionalFormatting>
  <conditionalFormatting sqref="F154">
    <cfRule type="notContainsBlanks" dxfId="4265" priority="7791">
      <formula>LEN(TRIM(F154))&gt;0</formula>
    </cfRule>
  </conditionalFormatting>
  <conditionalFormatting sqref="I154">
    <cfRule type="notContainsBlanks" dxfId="4264" priority="7789">
      <formula>LEN(TRIM(I154))&gt;0</formula>
    </cfRule>
  </conditionalFormatting>
  <conditionalFormatting sqref="I170">
    <cfRule type="notContainsBlanks" dxfId="4263" priority="7781">
      <formula>LEN(TRIM(I170))&gt;0</formula>
    </cfRule>
  </conditionalFormatting>
  <conditionalFormatting sqref="E173">
    <cfRule type="notContainsBlanks" dxfId="4262" priority="7778">
      <formula>LEN(TRIM(E173))&gt;0</formula>
    </cfRule>
  </conditionalFormatting>
  <conditionalFormatting sqref="H173">
    <cfRule type="notContainsBlanks" dxfId="4261" priority="7777">
      <formula>LEN(TRIM(H173))&gt;0</formula>
    </cfRule>
  </conditionalFormatting>
  <conditionalFormatting sqref="I173">
    <cfRule type="notContainsBlanks" dxfId="4260" priority="7776">
      <formula>LEN(TRIM(I173))&gt;0</formula>
    </cfRule>
  </conditionalFormatting>
  <conditionalFormatting sqref="E176">
    <cfRule type="notContainsBlanks" dxfId="4259" priority="7773">
      <formula>LEN(TRIM(E176))&gt;0</formula>
    </cfRule>
  </conditionalFormatting>
  <conditionalFormatting sqref="H176">
    <cfRule type="notContainsBlanks" dxfId="4258" priority="7772">
      <formula>LEN(TRIM(H176))&gt;0</formula>
    </cfRule>
  </conditionalFormatting>
  <conditionalFormatting sqref="F214 F217">
    <cfRule type="notContainsBlanks" dxfId="4257" priority="7758">
      <formula>LEN(TRIM(F214))&gt;0</formula>
    </cfRule>
  </conditionalFormatting>
  <conditionalFormatting sqref="H214">
    <cfRule type="notContainsBlanks" dxfId="4256" priority="7757">
      <formula>LEN(TRIM(H214))&gt;0</formula>
    </cfRule>
  </conditionalFormatting>
  <conditionalFormatting sqref="I214">
    <cfRule type="notContainsBlanks" dxfId="4255" priority="7756">
      <formula>LEN(TRIM(I214))&gt;0</formula>
    </cfRule>
  </conditionalFormatting>
  <conditionalFormatting sqref="H217">
    <cfRule type="notContainsBlanks" dxfId="4254" priority="7755">
      <formula>LEN(TRIM(H217))&gt;0</formula>
    </cfRule>
  </conditionalFormatting>
  <conditionalFormatting sqref="I217">
    <cfRule type="notContainsBlanks" dxfId="4253" priority="7754">
      <formula>LEN(TRIM(I217))&gt;0</formula>
    </cfRule>
  </conditionalFormatting>
  <conditionalFormatting sqref="F236">
    <cfRule type="notContainsBlanks" dxfId="4252" priority="7749">
      <formula>LEN(TRIM(F236))&gt;0</formula>
    </cfRule>
  </conditionalFormatting>
  <conditionalFormatting sqref="E261">
    <cfRule type="notContainsBlanks" dxfId="4251" priority="7746">
      <formula>LEN(TRIM(E261))&gt;0</formula>
    </cfRule>
  </conditionalFormatting>
  <conditionalFormatting sqref="F267">
    <cfRule type="notContainsBlanks" dxfId="4250" priority="7745">
      <formula>LEN(TRIM(F267))&gt;0</formula>
    </cfRule>
  </conditionalFormatting>
  <conditionalFormatting sqref="H264 H267">
    <cfRule type="notContainsBlanks" dxfId="4249" priority="7744">
      <formula>LEN(TRIM(H264))&gt;0</formula>
    </cfRule>
  </conditionalFormatting>
  <conditionalFormatting sqref="I261 I264 I267">
    <cfRule type="notContainsBlanks" dxfId="4248" priority="7743">
      <formula>LEN(TRIM(I261))&gt;0</formula>
    </cfRule>
  </conditionalFormatting>
  <conditionalFormatting sqref="F283">
    <cfRule type="notContainsBlanks" dxfId="4247" priority="7726">
      <formula>LEN(TRIM(F283))&gt;0</formula>
    </cfRule>
  </conditionalFormatting>
  <conditionalFormatting sqref="F349">
    <cfRule type="notContainsBlanks" dxfId="4246" priority="7707">
      <formula>LEN(TRIM(F349))&gt;0</formula>
    </cfRule>
  </conditionalFormatting>
  <conditionalFormatting sqref="F352 F355">
    <cfRule type="notContainsBlanks" dxfId="4245" priority="7706">
      <formula>LEN(TRIM(F352))&gt;0</formula>
    </cfRule>
  </conditionalFormatting>
  <conditionalFormatting sqref="I346">
    <cfRule type="notContainsBlanks" dxfId="4244" priority="7705">
      <formula>LEN(TRIM(I346))&gt;0</formula>
    </cfRule>
  </conditionalFormatting>
  <conditionalFormatting sqref="I355">
    <cfRule type="notContainsBlanks" dxfId="4243" priority="7704">
      <formula>LEN(TRIM(I355))&gt;0</formula>
    </cfRule>
  </conditionalFormatting>
  <conditionalFormatting sqref="I352">
    <cfRule type="notContainsBlanks" dxfId="4242" priority="7703">
      <formula>LEN(TRIM(I352))&gt;0</formula>
    </cfRule>
  </conditionalFormatting>
  <conditionalFormatting sqref="F393">
    <cfRule type="notContainsBlanks" dxfId="4241" priority="7672">
      <formula>LEN(TRIM(F393))&gt;0</formula>
    </cfRule>
  </conditionalFormatting>
  <conditionalFormatting sqref="F399">
    <cfRule type="notContainsBlanks" dxfId="4240" priority="7671">
      <formula>LEN(TRIM(F399))&gt;0</formula>
    </cfRule>
  </conditionalFormatting>
  <conditionalFormatting sqref="H390 H393 H396 H399">
    <cfRule type="notContainsBlanks" dxfId="4239" priority="7670">
      <formula>LEN(TRIM(H390))&gt;0</formula>
    </cfRule>
  </conditionalFormatting>
  <conditionalFormatting sqref="I390 I393 I396 I399">
    <cfRule type="notContainsBlanks" dxfId="4238" priority="7669">
      <formula>LEN(TRIM(I390))&gt;0</formula>
    </cfRule>
  </conditionalFormatting>
  <conditionalFormatting sqref="H434">
    <cfRule type="notContainsBlanks" dxfId="4237" priority="7630">
      <formula>LEN(TRIM(H434))&gt;0</formula>
    </cfRule>
  </conditionalFormatting>
  <conditionalFormatting sqref="I434">
    <cfRule type="notContainsBlanks" dxfId="4236" priority="7629">
      <formula>LEN(TRIM(I434))&gt;0</formula>
    </cfRule>
  </conditionalFormatting>
  <conditionalFormatting sqref="I478">
    <cfRule type="notContainsBlanks" dxfId="4235" priority="7619">
      <formula>LEN(TRIM(I478))&gt;0</formula>
    </cfRule>
  </conditionalFormatting>
  <conditionalFormatting sqref="F481">
    <cfRule type="notContainsBlanks" dxfId="4234" priority="7618">
      <formula>LEN(TRIM(F481))&gt;0</formula>
    </cfRule>
  </conditionalFormatting>
  <conditionalFormatting sqref="I481">
    <cfRule type="notContainsBlanks" dxfId="4233" priority="7616">
      <formula>LEN(TRIM(I481))&gt;0</formula>
    </cfRule>
  </conditionalFormatting>
  <conditionalFormatting sqref="F484">
    <cfRule type="notContainsBlanks" dxfId="4232" priority="7615">
      <formula>LEN(TRIM(F484))&gt;0</formula>
    </cfRule>
  </conditionalFormatting>
  <conditionalFormatting sqref="H484">
    <cfRule type="notContainsBlanks" dxfId="4231" priority="7614">
      <formula>LEN(TRIM(H484))&gt;0</formula>
    </cfRule>
  </conditionalFormatting>
  <conditionalFormatting sqref="I484">
    <cfRule type="notContainsBlanks" dxfId="4230" priority="7613">
      <formula>LEN(TRIM(I484))&gt;0</formula>
    </cfRule>
  </conditionalFormatting>
  <conditionalFormatting sqref="F487">
    <cfRule type="notContainsBlanks" dxfId="4229" priority="7612">
      <formula>LEN(TRIM(F487))&gt;0</formula>
    </cfRule>
  </conditionalFormatting>
  <conditionalFormatting sqref="H500">
    <cfRule type="notContainsBlanks" dxfId="4228" priority="7611">
      <formula>LEN(TRIM(H500))&gt;0</formula>
    </cfRule>
  </conditionalFormatting>
  <conditionalFormatting sqref="I500">
    <cfRule type="notContainsBlanks" dxfId="4227" priority="7610">
      <formula>LEN(TRIM(I500))&gt;0</formula>
    </cfRule>
  </conditionalFormatting>
  <conditionalFormatting sqref="H503">
    <cfRule type="notContainsBlanks" dxfId="4226" priority="7601">
      <formula>LEN(TRIM(H503))&gt;0</formula>
    </cfRule>
  </conditionalFormatting>
  <conditionalFormatting sqref="I503">
    <cfRule type="notContainsBlanks" dxfId="4225" priority="7600">
      <formula>LEN(TRIM(I503))&gt;0</formula>
    </cfRule>
  </conditionalFormatting>
  <conditionalFormatting sqref="N123">
    <cfRule type="expression" dxfId="4224" priority="7586">
      <formula>N123=" "</formula>
    </cfRule>
    <cfRule type="expression" dxfId="4223" priority="7587">
      <formula>N123="NO PRESENTÓ CERTIFICADO"</formula>
    </cfRule>
    <cfRule type="expression" dxfId="4222" priority="7588">
      <formula>N123="PRESENTÓ CERTIFICADO"</formula>
    </cfRule>
  </conditionalFormatting>
  <conditionalFormatting sqref="P123">
    <cfRule type="expression" dxfId="4221" priority="7573">
      <formula>Q123="NO SUBSANABLE"</formula>
    </cfRule>
    <cfRule type="expression" dxfId="4220" priority="7575">
      <formula>Q123="REQUERIMIENTOS SUBSANADOS"</formula>
    </cfRule>
    <cfRule type="expression" dxfId="4219" priority="7576">
      <formula>Q123="PENDIENTES POR SUBSANAR"</formula>
    </cfRule>
    <cfRule type="expression" dxfId="4218" priority="7581">
      <formula>Q123="SIN OBSERVACIÓN"</formula>
    </cfRule>
    <cfRule type="containsBlanks" dxfId="4217" priority="7582">
      <formula>LEN(TRIM(P123))=0</formula>
    </cfRule>
  </conditionalFormatting>
  <conditionalFormatting sqref="O123">
    <cfRule type="cellIs" dxfId="4216" priority="7574" operator="equal">
      <formula>"PENDIENTE POR DESCRIPCIÓN"</formula>
    </cfRule>
    <cfRule type="cellIs" dxfId="4215" priority="7578" operator="equal">
      <formula>"DESCRIPCIÓN INSUFICIENTE"</formula>
    </cfRule>
    <cfRule type="cellIs" dxfId="4214" priority="7579" operator="equal">
      <formula>"NO ESTÁ ACORDE A ITEM 5.2.1 (T.R.)"</formula>
    </cfRule>
    <cfRule type="cellIs" dxfId="4213" priority="7580" operator="equal">
      <formula>"ACORDE A ITEM 5.2.1 (T.R.)"</formula>
    </cfRule>
  </conditionalFormatting>
  <conditionalFormatting sqref="P176">
    <cfRule type="expression" dxfId="4212" priority="7466">
      <formula>Q176="NO SUBSANABLE"</formula>
    </cfRule>
    <cfRule type="expression" dxfId="4211" priority="7468">
      <formula>Q176="REQUERIMIENTOS SUBSANADOS"</formula>
    </cfRule>
    <cfRule type="expression" dxfId="4210" priority="7469">
      <formula>Q176="PENDIENTES POR SUBSANAR"</formula>
    </cfRule>
    <cfRule type="expression" dxfId="4209" priority="7474">
      <formula>Q176="SIN OBSERVACIÓN"</formula>
    </cfRule>
    <cfRule type="containsBlanks" dxfId="4208" priority="7475">
      <formula>LEN(TRIM(P176))=0</formula>
    </cfRule>
  </conditionalFormatting>
  <conditionalFormatting sqref="O176">
    <cfRule type="cellIs" dxfId="4207" priority="7467" operator="equal">
      <formula>"PENDIENTE POR DESCRIPCIÓN"</formula>
    </cfRule>
    <cfRule type="cellIs" dxfId="4206" priority="7471" operator="equal">
      <formula>"DESCRIPCIÓN INSUFICIENTE"</formula>
    </cfRule>
    <cfRule type="cellIs" dxfId="4205" priority="7472" operator="equal">
      <formula>"NO ESTÁ ACORDE A ITEM 5.2.1 (T.R.)"</formula>
    </cfRule>
    <cfRule type="cellIs" dxfId="4204" priority="7473" operator="equal">
      <formula>"ACORDE A ITEM 5.2.1 (T.R.)"</formula>
    </cfRule>
  </conditionalFormatting>
  <conditionalFormatting sqref="Q176">
    <cfRule type="containsBlanks" dxfId="4203" priority="7461">
      <formula>LEN(TRIM(Q176))=0</formula>
    </cfRule>
    <cfRule type="cellIs" dxfId="4202" priority="7470" operator="equal">
      <formula>"REQUERIMIENTOS SUBSANADOS"</formula>
    </cfRule>
    <cfRule type="containsText" dxfId="4201" priority="7476" operator="containsText" text="NO SUBSANABLE">
      <formula>NOT(ISERROR(SEARCH("NO SUBSANABLE",Q176)))</formula>
    </cfRule>
    <cfRule type="containsText" dxfId="4200" priority="7477" operator="containsText" text="PENDIENTES POR SUBSANAR">
      <formula>NOT(ISERROR(SEARCH("PENDIENTES POR SUBSANAR",Q176)))</formula>
    </cfRule>
    <cfRule type="containsText" dxfId="4199" priority="7478" operator="containsText" text="SIN OBSERVACIÓN">
      <formula>NOT(ISERROR(SEARCH("SIN OBSERVACIÓN",Q176)))</formula>
    </cfRule>
  </conditionalFormatting>
  <conditionalFormatting sqref="R176">
    <cfRule type="containsBlanks" dxfId="4198" priority="7460">
      <formula>LEN(TRIM(R176))=0</formula>
    </cfRule>
    <cfRule type="cellIs" dxfId="4197" priority="7462" operator="equal">
      <formula>"NO CUMPLEN CON LO SOLICITADO"</formula>
    </cfRule>
    <cfRule type="cellIs" dxfId="4196" priority="7463" operator="equal">
      <formula>"CUMPLEN CON LO SOLICITADO"</formula>
    </cfRule>
    <cfRule type="cellIs" dxfId="4195" priority="7464" operator="equal">
      <formula>"PENDIENTES"</formula>
    </cfRule>
    <cfRule type="cellIs" dxfId="4194" priority="7465" operator="equal">
      <formula>"NINGUNO"</formula>
    </cfRule>
  </conditionalFormatting>
  <conditionalFormatting sqref="N173">
    <cfRule type="expression" dxfId="4193" priority="7457">
      <formula>N173=" "</formula>
    </cfRule>
    <cfRule type="expression" dxfId="4192" priority="7458">
      <formula>N173="NO PRESENTÓ CERTIFICADO"</formula>
    </cfRule>
    <cfRule type="expression" dxfId="4191" priority="7459">
      <formula>N173="PRESENTÓ CERTIFICADO"</formula>
    </cfRule>
  </conditionalFormatting>
  <conditionalFormatting sqref="P173">
    <cfRule type="expression" dxfId="4190" priority="7444">
      <formula>Q173="NO SUBSANABLE"</formula>
    </cfRule>
    <cfRule type="expression" dxfId="4189" priority="7446">
      <formula>Q173="REQUERIMIENTOS SUBSANADOS"</formula>
    </cfRule>
    <cfRule type="expression" dxfId="4188" priority="7447">
      <formula>Q173="PENDIENTES POR SUBSANAR"</formula>
    </cfRule>
    <cfRule type="expression" dxfId="4187" priority="7452">
      <formula>Q173="SIN OBSERVACIÓN"</formula>
    </cfRule>
    <cfRule type="containsBlanks" dxfId="4186" priority="7453">
      <formula>LEN(TRIM(P173))=0</formula>
    </cfRule>
  </conditionalFormatting>
  <conditionalFormatting sqref="O173">
    <cfRule type="cellIs" dxfId="4185" priority="7445" operator="equal">
      <formula>"PENDIENTE POR DESCRIPCIÓN"</formula>
    </cfRule>
    <cfRule type="cellIs" dxfId="4184" priority="7449" operator="equal">
      <formula>"DESCRIPCIÓN INSUFICIENTE"</formula>
    </cfRule>
    <cfRule type="cellIs" dxfId="4183" priority="7450" operator="equal">
      <formula>"NO ESTÁ ACORDE A ITEM 5.2.1 (T.R.)"</formula>
    </cfRule>
    <cfRule type="cellIs" dxfId="4182" priority="7451" operator="equal">
      <formula>"ACORDE A ITEM 5.2.1 (T.R.)"</formula>
    </cfRule>
  </conditionalFormatting>
  <conditionalFormatting sqref="Q173">
    <cfRule type="containsBlanks" dxfId="4181" priority="7439">
      <formula>LEN(TRIM(Q173))=0</formula>
    </cfRule>
    <cfRule type="cellIs" dxfId="4180" priority="7448" operator="equal">
      <formula>"REQUERIMIENTOS SUBSANADOS"</formula>
    </cfRule>
    <cfRule type="containsText" dxfId="4179" priority="7454" operator="containsText" text="NO SUBSANABLE">
      <formula>NOT(ISERROR(SEARCH("NO SUBSANABLE",Q173)))</formula>
    </cfRule>
    <cfRule type="containsText" dxfId="4178" priority="7455" operator="containsText" text="PENDIENTES POR SUBSANAR">
      <formula>NOT(ISERROR(SEARCH("PENDIENTES POR SUBSANAR",Q173)))</formula>
    </cfRule>
    <cfRule type="containsText" dxfId="4177" priority="7456" operator="containsText" text="SIN OBSERVACIÓN">
      <formula>NOT(ISERROR(SEARCH("SIN OBSERVACIÓN",Q173)))</formula>
    </cfRule>
  </conditionalFormatting>
  <conditionalFormatting sqref="R173">
    <cfRule type="containsBlanks" dxfId="4176" priority="7438">
      <formula>LEN(TRIM(R173))=0</formula>
    </cfRule>
    <cfRule type="cellIs" dxfId="4175" priority="7440" operator="equal">
      <formula>"NO CUMPLEN CON LO SOLICITADO"</formula>
    </cfRule>
    <cfRule type="cellIs" dxfId="4174" priority="7441" operator="equal">
      <formula>"CUMPLEN CON LO SOLICITADO"</formula>
    </cfRule>
    <cfRule type="cellIs" dxfId="4173" priority="7442" operator="equal">
      <formula>"PENDIENTES"</formula>
    </cfRule>
    <cfRule type="cellIs" dxfId="4172" priority="7443" operator="equal">
      <formula>"NINGUNO"</formula>
    </cfRule>
  </conditionalFormatting>
  <conditionalFormatting sqref="N170">
    <cfRule type="expression" dxfId="4171" priority="7435">
      <formula>N170=" "</formula>
    </cfRule>
    <cfRule type="expression" dxfId="4170" priority="7436">
      <formula>N170="NO PRESENTÓ CERTIFICADO"</formula>
    </cfRule>
    <cfRule type="expression" dxfId="4169" priority="7437">
      <formula>N170="PRESENTÓ CERTIFICADO"</formula>
    </cfRule>
  </conditionalFormatting>
  <conditionalFormatting sqref="P195">
    <cfRule type="expression" dxfId="4168" priority="7400">
      <formula>Q195="NO SUBSANABLE"</formula>
    </cfRule>
    <cfRule type="expression" dxfId="4167" priority="7402">
      <formula>Q195="REQUERIMIENTOS SUBSANADOS"</formula>
    </cfRule>
    <cfRule type="expression" dxfId="4166" priority="7403">
      <formula>Q195="PENDIENTES POR SUBSANAR"</formula>
    </cfRule>
    <cfRule type="expression" dxfId="4165" priority="7408">
      <formula>Q195="SIN OBSERVACIÓN"</formula>
    </cfRule>
    <cfRule type="containsBlanks" dxfId="4164" priority="7409">
      <formula>LEN(TRIM(P195))=0</formula>
    </cfRule>
  </conditionalFormatting>
  <conditionalFormatting sqref="N214 N217">
    <cfRule type="expression" dxfId="4163" priority="7381">
      <formula>N214=" "</formula>
    </cfRule>
    <cfRule type="expression" dxfId="4162" priority="7382">
      <formula>N214="NO PRESENTÓ CERTIFICADO"</formula>
    </cfRule>
    <cfRule type="expression" dxfId="4161" priority="7383">
      <formula>N214="PRESENTÓ CERTIFICADO"</formula>
    </cfRule>
  </conditionalFormatting>
  <conditionalFormatting sqref="P214 P217">
    <cfRule type="expression" dxfId="4160" priority="7368">
      <formula>Q214="NO SUBSANABLE"</formula>
    </cfRule>
    <cfRule type="expression" dxfId="4159" priority="7370">
      <formula>Q214="REQUERIMIENTOS SUBSANADOS"</formula>
    </cfRule>
    <cfRule type="expression" dxfId="4158" priority="7371">
      <formula>Q214="PENDIENTES POR SUBSANAR"</formula>
    </cfRule>
    <cfRule type="expression" dxfId="4157" priority="7376">
      <formula>Q214="SIN OBSERVACIÓN"</formula>
    </cfRule>
    <cfRule type="containsBlanks" dxfId="4156" priority="7377">
      <formula>LEN(TRIM(P214))=0</formula>
    </cfRule>
  </conditionalFormatting>
  <conditionalFormatting sqref="O214 O217">
    <cfRule type="cellIs" dxfId="4155" priority="7369" operator="equal">
      <formula>"PENDIENTE POR DESCRIPCIÓN"</formula>
    </cfRule>
    <cfRule type="cellIs" dxfId="4154" priority="7373" operator="equal">
      <formula>"DESCRIPCIÓN INSUFICIENTE"</formula>
    </cfRule>
    <cfRule type="cellIs" dxfId="4153" priority="7374" operator="equal">
      <formula>"NO ESTÁ ACORDE A ITEM 5.2.1 (T.R.)"</formula>
    </cfRule>
    <cfRule type="cellIs" dxfId="4152" priority="7375" operator="equal">
      <formula>"ACORDE A ITEM 5.2.1 (T.R.)"</formula>
    </cfRule>
  </conditionalFormatting>
  <conditionalFormatting sqref="Q214 Q217">
    <cfRule type="containsBlanks" dxfId="4151" priority="7363">
      <formula>LEN(TRIM(Q214))=0</formula>
    </cfRule>
    <cfRule type="cellIs" dxfId="4150" priority="7372" operator="equal">
      <formula>"REQUERIMIENTOS SUBSANADOS"</formula>
    </cfRule>
    <cfRule type="containsText" dxfId="4149" priority="7378" operator="containsText" text="NO SUBSANABLE">
      <formula>NOT(ISERROR(SEARCH("NO SUBSANABLE",Q214)))</formula>
    </cfRule>
    <cfRule type="containsText" dxfId="4148" priority="7379" operator="containsText" text="PENDIENTES POR SUBSANAR">
      <formula>NOT(ISERROR(SEARCH("PENDIENTES POR SUBSANAR",Q214)))</formula>
    </cfRule>
    <cfRule type="containsText" dxfId="4147" priority="7380" operator="containsText" text="SIN OBSERVACIÓN">
      <formula>NOT(ISERROR(SEARCH("SIN OBSERVACIÓN",Q214)))</formula>
    </cfRule>
  </conditionalFormatting>
  <conditionalFormatting sqref="R214 R217">
    <cfRule type="containsBlanks" dxfId="4146" priority="7362">
      <formula>LEN(TRIM(R214))=0</formula>
    </cfRule>
    <cfRule type="cellIs" dxfId="4145" priority="7364" operator="equal">
      <formula>"NO CUMPLEN CON LO SOLICITADO"</formula>
    </cfRule>
    <cfRule type="cellIs" dxfId="4144" priority="7365" operator="equal">
      <formula>"CUMPLEN CON LO SOLICITADO"</formula>
    </cfRule>
    <cfRule type="cellIs" dxfId="4143" priority="7366" operator="equal">
      <formula>"PENDIENTES"</formula>
    </cfRule>
    <cfRule type="cellIs" dxfId="4142" priority="7367" operator="equal">
      <formula>"NINGUNO"</formula>
    </cfRule>
  </conditionalFormatting>
  <conditionalFormatting sqref="P233">
    <cfRule type="expression" dxfId="4141" priority="7338">
      <formula>Q233="NO SUBSANABLE"</formula>
    </cfRule>
    <cfRule type="expression" dxfId="4140" priority="7340">
      <formula>Q233="REQUERIMIENTOS SUBSANADOS"</formula>
    </cfRule>
    <cfRule type="expression" dxfId="4139" priority="7341">
      <formula>Q233="PENDIENTES POR SUBSANAR"</formula>
    </cfRule>
    <cfRule type="expression" dxfId="4138" priority="7346">
      <formula>Q233="SIN OBSERVACIÓN"</formula>
    </cfRule>
    <cfRule type="containsBlanks" dxfId="4137" priority="7347">
      <formula>LEN(TRIM(P233))=0</formula>
    </cfRule>
  </conditionalFormatting>
  <conditionalFormatting sqref="Q233">
    <cfRule type="containsBlanks" dxfId="4136" priority="7333">
      <formula>LEN(TRIM(Q233))=0</formula>
    </cfRule>
    <cfRule type="cellIs" dxfId="4135" priority="7342" operator="equal">
      <formula>"REQUERIMIENTOS SUBSANADOS"</formula>
    </cfRule>
    <cfRule type="containsText" dxfId="4134" priority="7348" operator="containsText" text="NO SUBSANABLE">
      <formula>NOT(ISERROR(SEARCH("NO SUBSANABLE",Q233)))</formula>
    </cfRule>
    <cfRule type="containsText" dxfId="4133" priority="7349" operator="containsText" text="PENDIENTES POR SUBSANAR">
      <formula>NOT(ISERROR(SEARCH("PENDIENTES POR SUBSANAR",Q233)))</formula>
    </cfRule>
    <cfRule type="containsText" dxfId="4132" priority="7350" operator="containsText" text="SIN OBSERVACIÓN">
      <formula>NOT(ISERROR(SEARCH("SIN OBSERVACIÓN",Q233)))</formula>
    </cfRule>
  </conditionalFormatting>
  <conditionalFormatting sqref="P258">
    <cfRule type="expression" dxfId="4131" priority="7316">
      <formula>Q258="NO SUBSANABLE"</formula>
    </cfRule>
    <cfRule type="expression" dxfId="4130" priority="7318">
      <formula>Q258="REQUERIMIENTOS SUBSANADOS"</formula>
    </cfRule>
    <cfRule type="expression" dxfId="4129" priority="7319">
      <formula>Q258="PENDIENTES POR SUBSANAR"</formula>
    </cfRule>
    <cfRule type="expression" dxfId="4128" priority="7324">
      <formula>Q258="SIN OBSERVACIÓN"</formula>
    </cfRule>
    <cfRule type="containsBlanks" dxfId="4127" priority="7325">
      <formula>LEN(TRIM(P258))=0</formula>
    </cfRule>
  </conditionalFormatting>
  <conditionalFormatting sqref="P261">
    <cfRule type="expression" dxfId="4126" priority="7294">
      <formula>Q261="NO SUBSANABLE"</formula>
    </cfRule>
    <cfRule type="expression" dxfId="4125" priority="7296">
      <formula>Q261="REQUERIMIENTOS SUBSANADOS"</formula>
    </cfRule>
    <cfRule type="expression" dxfId="4124" priority="7297">
      <formula>Q261="PENDIENTES POR SUBSANAR"</formula>
    </cfRule>
    <cfRule type="expression" dxfId="4123" priority="7302">
      <formula>Q261="SIN OBSERVACIÓN"</formula>
    </cfRule>
    <cfRule type="containsBlanks" dxfId="4122" priority="7303">
      <formula>LEN(TRIM(P261))=0</formula>
    </cfRule>
  </conditionalFormatting>
  <conditionalFormatting sqref="N264">
    <cfRule type="expression" dxfId="4121" priority="7285">
      <formula>N264=" "</formula>
    </cfRule>
    <cfRule type="expression" dxfId="4120" priority="7286">
      <formula>N264="NO PRESENTÓ CERTIFICADO"</formula>
    </cfRule>
    <cfRule type="expression" dxfId="4119" priority="7287">
      <formula>N264="PRESENTÓ CERTIFICADO"</formula>
    </cfRule>
  </conditionalFormatting>
  <conditionalFormatting sqref="P264">
    <cfRule type="expression" dxfId="4118" priority="7272">
      <formula>Q264="NO SUBSANABLE"</formula>
    </cfRule>
    <cfRule type="expression" dxfId="4117" priority="7274">
      <formula>Q264="REQUERIMIENTOS SUBSANADOS"</formula>
    </cfRule>
    <cfRule type="expression" dxfId="4116" priority="7275">
      <formula>Q264="PENDIENTES POR SUBSANAR"</formula>
    </cfRule>
    <cfRule type="expression" dxfId="4115" priority="7280">
      <formula>Q264="SIN OBSERVACIÓN"</formula>
    </cfRule>
    <cfRule type="containsBlanks" dxfId="4114" priority="7281">
      <formula>LEN(TRIM(P264))=0</formula>
    </cfRule>
  </conditionalFormatting>
  <conditionalFormatting sqref="O264">
    <cfRule type="cellIs" dxfId="4113" priority="7273" operator="equal">
      <formula>"PENDIENTE POR DESCRIPCIÓN"</formula>
    </cfRule>
    <cfRule type="cellIs" dxfId="4112" priority="7277" operator="equal">
      <formula>"DESCRIPCIÓN INSUFICIENTE"</formula>
    </cfRule>
    <cfRule type="cellIs" dxfId="4111" priority="7278" operator="equal">
      <formula>"NO ESTÁ ACORDE A ITEM 5.2.1 (T.R.)"</formula>
    </cfRule>
    <cfRule type="cellIs" dxfId="4110" priority="7279" operator="equal">
      <formula>"ACORDE A ITEM 5.2.1 (T.R.)"</formula>
    </cfRule>
  </conditionalFormatting>
  <conditionalFormatting sqref="Q264">
    <cfRule type="containsBlanks" dxfId="4109" priority="7267">
      <formula>LEN(TRIM(Q264))=0</formula>
    </cfRule>
    <cfRule type="cellIs" dxfId="4108" priority="7276" operator="equal">
      <formula>"REQUERIMIENTOS SUBSANADOS"</formula>
    </cfRule>
    <cfRule type="containsText" dxfId="4107" priority="7282" operator="containsText" text="NO SUBSANABLE">
      <formula>NOT(ISERROR(SEARCH("NO SUBSANABLE",Q264)))</formula>
    </cfRule>
    <cfRule type="containsText" dxfId="4106" priority="7283" operator="containsText" text="PENDIENTES POR SUBSANAR">
      <formula>NOT(ISERROR(SEARCH("PENDIENTES POR SUBSANAR",Q264)))</formula>
    </cfRule>
    <cfRule type="containsText" dxfId="4105" priority="7284" operator="containsText" text="SIN OBSERVACIÓN">
      <formula>NOT(ISERROR(SEARCH("SIN OBSERVACIÓN",Q264)))</formula>
    </cfRule>
  </conditionalFormatting>
  <conditionalFormatting sqref="R264">
    <cfRule type="containsBlanks" dxfId="4104" priority="7266">
      <formula>LEN(TRIM(R264))=0</formula>
    </cfRule>
    <cfRule type="cellIs" dxfId="4103" priority="7268" operator="equal">
      <formula>"NO CUMPLEN CON LO SOLICITADO"</formula>
    </cfRule>
    <cfRule type="cellIs" dxfId="4102" priority="7269" operator="equal">
      <formula>"CUMPLEN CON LO SOLICITADO"</formula>
    </cfRule>
    <cfRule type="cellIs" dxfId="4101" priority="7270" operator="equal">
      <formula>"PENDIENTES"</formula>
    </cfRule>
    <cfRule type="cellIs" dxfId="4100" priority="7271" operator="equal">
      <formula>"NINGUNO"</formula>
    </cfRule>
  </conditionalFormatting>
  <conditionalFormatting sqref="N267">
    <cfRule type="expression" dxfId="4099" priority="7263">
      <formula>N267=" "</formula>
    </cfRule>
    <cfRule type="expression" dxfId="4098" priority="7264">
      <formula>N267="NO PRESENTÓ CERTIFICADO"</formula>
    </cfRule>
    <cfRule type="expression" dxfId="4097" priority="7265">
      <formula>N267="PRESENTÓ CERTIFICADO"</formula>
    </cfRule>
  </conditionalFormatting>
  <conditionalFormatting sqref="P267">
    <cfRule type="expression" dxfId="4096" priority="7250">
      <formula>Q267="NO SUBSANABLE"</formula>
    </cfRule>
    <cfRule type="expression" dxfId="4095" priority="7252">
      <formula>Q267="REQUERIMIENTOS SUBSANADOS"</formula>
    </cfRule>
    <cfRule type="expression" dxfId="4094" priority="7253">
      <formula>Q267="PENDIENTES POR SUBSANAR"</formula>
    </cfRule>
    <cfRule type="expression" dxfId="4093" priority="7258">
      <formula>Q267="SIN OBSERVACIÓN"</formula>
    </cfRule>
    <cfRule type="containsBlanks" dxfId="4092" priority="7259">
      <formula>LEN(TRIM(P267))=0</formula>
    </cfRule>
  </conditionalFormatting>
  <conditionalFormatting sqref="O267">
    <cfRule type="cellIs" dxfId="4091" priority="7251" operator="equal">
      <formula>"PENDIENTE POR DESCRIPCIÓN"</formula>
    </cfRule>
    <cfRule type="cellIs" dxfId="4090" priority="7255" operator="equal">
      <formula>"DESCRIPCIÓN INSUFICIENTE"</formula>
    </cfRule>
    <cfRule type="cellIs" dxfId="4089" priority="7256" operator="equal">
      <formula>"NO ESTÁ ACORDE A ITEM 5.2.1 (T.R.)"</formula>
    </cfRule>
    <cfRule type="cellIs" dxfId="4088" priority="7257" operator="equal">
      <formula>"ACORDE A ITEM 5.2.1 (T.R.)"</formula>
    </cfRule>
  </conditionalFormatting>
  <conditionalFormatting sqref="Q267">
    <cfRule type="containsBlanks" dxfId="4087" priority="7245">
      <formula>LEN(TRIM(Q267))=0</formula>
    </cfRule>
    <cfRule type="cellIs" dxfId="4086" priority="7254" operator="equal">
      <formula>"REQUERIMIENTOS SUBSANADOS"</formula>
    </cfRule>
    <cfRule type="containsText" dxfId="4085" priority="7260" operator="containsText" text="NO SUBSANABLE">
      <formula>NOT(ISERROR(SEARCH("NO SUBSANABLE",Q267)))</formula>
    </cfRule>
    <cfRule type="containsText" dxfId="4084" priority="7261" operator="containsText" text="PENDIENTES POR SUBSANAR">
      <formula>NOT(ISERROR(SEARCH("PENDIENTES POR SUBSANAR",Q267)))</formula>
    </cfRule>
    <cfRule type="containsText" dxfId="4083" priority="7262" operator="containsText" text="SIN OBSERVACIÓN">
      <formula>NOT(ISERROR(SEARCH("SIN OBSERVACIÓN",Q267)))</formula>
    </cfRule>
  </conditionalFormatting>
  <conditionalFormatting sqref="R267">
    <cfRule type="containsBlanks" dxfId="4082" priority="7244">
      <formula>LEN(TRIM(R267))=0</formula>
    </cfRule>
    <cfRule type="cellIs" dxfId="4081" priority="7246" operator="equal">
      <formula>"NO CUMPLEN CON LO SOLICITADO"</formula>
    </cfRule>
    <cfRule type="cellIs" dxfId="4080" priority="7247" operator="equal">
      <formula>"CUMPLEN CON LO SOLICITADO"</formula>
    </cfRule>
    <cfRule type="cellIs" dxfId="4079" priority="7248" operator="equal">
      <formula>"PENDIENTES"</formula>
    </cfRule>
    <cfRule type="cellIs" dxfId="4078" priority="7249" operator="equal">
      <formula>"NINGUNO"</formula>
    </cfRule>
  </conditionalFormatting>
  <conditionalFormatting sqref="N283">
    <cfRule type="expression" dxfId="4077" priority="7219">
      <formula>N283=" "</formula>
    </cfRule>
    <cfRule type="expression" dxfId="4076" priority="7220">
      <formula>N283="NO PRESENTÓ CERTIFICADO"</formula>
    </cfRule>
    <cfRule type="expression" dxfId="4075" priority="7221">
      <formula>N283="PRESENTÓ CERTIFICADO"</formula>
    </cfRule>
  </conditionalFormatting>
  <conditionalFormatting sqref="P283">
    <cfRule type="expression" dxfId="4074" priority="7206">
      <formula>Q283="NO SUBSANABLE"</formula>
    </cfRule>
    <cfRule type="expression" dxfId="4073" priority="7208">
      <formula>Q283="REQUERIMIENTOS SUBSANADOS"</formula>
    </cfRule>
    <cfRule type="expression" dxfId="4072" priority="7209">
      <formula>Q283="PENDIENTES POR SUBSANAR"</formula>
    </cfRule>
    <cfRule type="expression" dxfId="4071" priority="7214">
      <formula>Q283="SIN OBSERVACIÓN"</formula>
    </cfRule>
    <cfRule type="containsBlanks" dxfId="4070" priority="7215">
      <formula>LEN(TRIM(P283))=0</formula>
    </cfRule>
  </conditionalFormatting>
  <conditionalFormatting sqref="O283">
    <cfRule type="cellIs" dxfId="4069" priority="7207" operator="equal">
      <formula>"PENDIENTE POR DESCRIPCIÓN"</formula>
    </cfRule>
    <cfRule type="cellIs" dxfId="4068" priority="7211" operator="equal">
      <formula>"DESCRIPCIÓN INSUFICIENTE"</formula>
    </cfRule>
    <cfRule type="cellIs" dxfId="4067" priority="7212" operator="equal">
      <formula>"NO ESTÁ ACORDE A ITEM 5.2.1 (T.R.)"</formula>
    </cfRule>
    <cfRule type="cellIs" dxfId="4066" priority="7213" operator="equal">
      <formula>"ACORDE A ITEM 5.2.1 (T.R.)"</formula>
    </cfRule>
  </conditionalFormatting>
  <conditionalFormatting sqref="Q283">
    <cfRule type="containsBlanks" dxfId="4065" priority="7201">
      <formula>LEN(TRIM(Q283))=0</formula>
    </cfRule>
    <cfRule type="cellIs" dxfId="4064" priority="7210" operator="equal">
      <formula>"REQUERIMIENTOS SUBSANADOS"</formula>
    </cfRule>
    <cfRule type="containsText" dxfId="4063" priority="7216" operator="containsText" text="NO SUBSANABLE">
      <formula>NOT(ISERROR(SEARCH("NO SUBSANABLE",Q283)))</formula>
    </cfRule>
    <cfRule type="containsText" dxfId="4062" priority="7217" operator="containsText" text="PENDIENTES POR SUBSANAR">
      <formula>NOT(ISERROR(SEARCH("PENDIENTES POR SUBSANAR",Q283)))</formula>
    </cfRule>
    <cfRule type="containsText" dxfId="4061" priority="7218" operator="containsText" text="SIN OBSERVACIÓN">
      <formula>NOT(ISERROR(SEARCH("SIN OBSERVACIÓN",Q283)))</formula>
    </cfRule>
  </conditionalFormatting>
  <conditionalFormatting sqref="R283">
    <cfRule type="containsBlanks" dxfId="4060" priority="7200">
      <formula>LEN(TRIM(R283))=0</formula>
    </cfRule>
    <cfRule type="cellIs" dxfId="4059" priority="7202" operator="equal">
      <formula>"NO CUMPLEN CON LO SOLICITADO"</formula>
    </cfRule>
    <cfRule type="cellIs" dxfId="4058" priority="7203" operator="equal">
      <formula>"CUMPLEN CON LO SOLICITADO"</formula>
    </cfRule>
    <cfRule type="cellIs" dxfId="4057" priority="7204" operator="equal">
      <formula>"PENDIENTES"</formula>
    </cfRule>
    <cfRule type="cellIs" dxfId="4056" priority="7205" operator="equal">
      <formula>"NINGUNO"</formula>
    </cfRule>
  </conditionalFormatting>
  <conditionalFormatting sqref="N299">
    <cfRule type="expression" dxfId="4055" priority="7197">
      <formula>N299=" "</formula>
    </cfRule>
    <cfRule type="expression" dxfId="4054" priority="7198">
      <formula>N299="NO PRESENTÓ CERTIFICADO"</formula>
    </cfRule>
    <cfRule type="expression" dxfId="4053" priority="7199">
      <formula>N299="PRESENTÓ CERTIFICADO"</formula>
    </cfRule>
  </conditionalFormatting>
  <conditionalFormatting sqref="P299">
    <cfRule type="expression" dxfId="4052" priority="7184">
      <formula>Q299="NO SUBSANABLE"</formula>
    </cfRule>
    <cfRule type="expression" dxfId="4051" priority="7186">
      <formula>Q299="REQUERIMIENTOS SUBSANADOS"</formula>
    </cfRule>
    <cfRule type="expression" dxfId="4050" priority="7187">
      <formula>Q299="PENDIENTES POR SUBSANAR"</formula>
    </cfRule>
    <cfRule type="expression" dxfId="4049" priority="7192">
      <formula>Q299="SIN OBSERVACIÓN"</formula>
    </cfRule>
    <cfRule type="containsBlanks" dxfId="4048" priority="7193">
      <formula>LEN(TRIM(P299))=0</formula>
    </cfRule>
  </conditionalFormatting>
  <conditionalFormatting sqref="O299">
    <cfRule type="cellIs" dxfId="4047" priority="7185" operator="equal">
      <formula>"PENDIENTE POR DESCRIPCIÓN"</formula>
    </cfRule>
    <cfRule type="cellIs" dxfId="4046" priority="7189" operator="equal">
      <formula>"DESCRIPCIÓN INSUFICIENTE"</formula>
    </cfRule>
    <cfRule type="cellIs" dxfId="4045" priority="7190" operator="equal">
      <formula>"NO ESTÁ ACORDE A ITEM 5.2.1 (T.R.)"</formula>
    </cfRule>
    <cfRule type="cellIs" dxfId="4044" priority="7191" operator="equal">
      <formula>"ACORDE A ITEM 5.2.1 (T.R.)"</formula>
    </cfRule>
  </conditionalFormatting>
  <conditionalFormatting sqref="P302">
    <cfRule type="expression" dxfId="4043" priority="7162">
      <formula>Q302="NO SUBSANABLE"</formula>
    </cfRule>
    <cfRule type="expression" dxfId="4042" priority="7164">
      <formula>Q302="REQUERIMIENTOS SUBSANADOS"</formula>
    </cfRule>
    <cfRule type="expression" dxfId="4041" priority="7165">
      <formula>Q302="PENDIENTES POR SUBSANAR"</formula>
    </cfRule>
    <cfRule type="expression" dxfId="4040" priority="7170">
      <formula>Q302="SIN OBSERVACIÓN"</formula>
    </cfRule>
    <cfRule type="containsBlanks" dxfId="4039" priority="7171">
      <formula>LEN(TRIM(P302))=0</formula>
    </cfRule>
  </conditionalFormatting>
  <conditionalFormatting sqref="P305">
    <cfRule type="expression" dxfId="4038" priority="7140">
      <formula>Q305="NO SUBSANABLE"</formula>
    </cfRule>
    <cfRule type="expression" dxfId="4037" priority="7142">
      <formula>Q305="REQUERIMIENTOS SUBSANADOS"</formula>
    </cfRule>
    <cfRule type="expression" dxfId="4036" priority="7143">
      <formula>Q305="PENDIENTES POR SUBSANAR"</formula>
    </cfRule>
    <cfRule type="expression" dxfId="4035" priority="7148">
      <formula>Q305="SIN OBSERVACIÓN"</formula>
    </cfRule>
    <cfRule type="containsBlanks" dxfId="4034" priority="7149">
      <formula>LEN(TRIM(P305))=0</formula>
    </cfRule>
  </conditionalFormatting>
  <conditionalFormatting sqref="N321">
    <cfRule type="expression" dxfId="4033" priority="7131">
      <formula>N321=" "</formula>
    </cfRule>
    <cfRule type="expression" dxfId="4032" priority="7132">
      <formula>N321="NO PRESENTÓ CERTIFICADO"</formula>
    </cfRule>
    <cfRule type="expression" dxfId="4031" priority="7133">
      <formula>N321="PRESENTÓ CERTIFICADO"</formula>
    </cfRule>
  </conditionalFormatting>
  <conditionalFormatting sqref="P321">
    <cfRule type="expression" dxfId="4030" priority="7118">
      <formula>Q321="NO SUBSANABLE"</formula>
    </cfRule>
    <cfRule type="expression" dxfId="4029" priority="7120">
      <formula>Q321="REQUERIMIENTOS SUBSANADOS"</formula>
    </cfRule>
    <cfRule type="expression" dxfId="4028" priority="7121">
      <formula>Q321="PENDIENTES POR SUBSANAR"</formula>
    </cfRule>
    <cfRule type="expression" dxfId="4027" priority="7126">
      <formula>Q321="SIN OBSERVACIÓN"</formula>
    </cfRule>
    <cfRule type="containsBlanks" dxfId="4026" priority="7127">
      <formula>LEN(TRIM(P321))=0</formula>
    </cfRule>
  </conditionalFormatting>
  <conditionalFormatting sqref="O321">
    <cfRule type="cellIs" dxfId="4025" priority="7119" operator="equal">
      <formula>"PENDIENTE POR DESCRIPCIÓN"</formula>
    </cfRule>
    <cfRule type="cellIs" dxfId="4024" priority="7123" operator="equal">
      <formula>"DESCRIPCIÓN INSUFICIENTE"</formula>
    </cfRule>
    <cfRule type="cellIs" dxfId="4023" priority="7124" operator="equal">
      <formula>"NO ESTÁ ACORDE A ITEM 5.2.1 (T.R.)"</formula>
    </cfRule>
    <cfRule type="cellIs" dxfId="4022" priority="7125" operator="equal">
      <formula>"ACORDE A ITEM 5.2.1 (T.R.)"</formula>
    </cfRule>
  </conditionalFormatting>
  <conditionalFormatting sqref="Q321">
    <cfRule type="containsBlanks" dxfId="4021" priority="7113">
      <formula>LEN(TRIM(Q321))=0</formula>
    </cfRule>
    <cfRule type="cellIs" dxfId="4020" priority="7122" operator="equal">
      <formula>"REQUERIMIENTOS SUBSANADOS"</formula>
    </cfRule>
    <cfRule type="containsText" dxfId="4019" priority="7128" operator="containsText" text="NO SUBSANABLE">
      <formula>NOT(ISERROR(SEARCH("NO SUBSANABLE",Q321)))</formula>
    </cfRule>
    <cfRule type="containsText" dxfId="4018" priority="7129" operator="containsText" text="PENDIENTES POR SUBSANAR">
      <formula>NOT(ISERROR(SEARCH("PENDIENTES POR SUBSANAR",Q321)))</formula>
    </cfRule>
    <cfRule type="containsText" dxfId="4017" priority="7130" operator="containsText" text="SIN OBSERVACIÓN">
      <formula>NOT(ISERROR(SEARCH("SIN OBSERVACIÓN",Q321)))</formula>
    </cfRule>
  </conditionalFormatting>
  <conditionalFormatting sqref="R321">
    <cfRule type="containsBlanks" dxfId="4016" priority="7112">
      <formula>LEN(TRIM(R321))=0</formula>
    </cfRule>
    <cfRule type="cellIs" dxfId="4015" priority="7114" operator="equal">
      <formula>"NO CUMPLEN CON LO SOLICITADO"</formula>
    </cfRule>
    <cfRule type="cellIs" dxfId="4014" priority="7115" operator="equal">
      <formula>"CUMPLEN CON LO SOLICITADO"</formula>
    </cfRule>
    <cfRule type="cellIs" dxfId="4013" priority="7116" operator="equal">
      <formula>"PENDIENTES"</formula>
    </cfRule>
    <cfRule type="cellIs" dxfId="4012" priority="7117" operator="equal">
      <formula>"NINGUNO"</formula>
    </cfRule>
  </conditionalFormatting>
  <conditionalFormatting sqref="P324">
    <cfRule type="expression" dxfId="4011" priority="7096">
      <formula>Q324="NO SUBSANABLE"</formula>
    </cfRule>
    <cfRule type="expression" dxfId="4010" priority="7098">
      <formula>Q324="REQUERIMIENTOS SUBSANADOS"</formula>
    </cfRule>
    <cfRule type="expression" dxfId="4009" priority="7099">
      <formula>Q324="PENDIENTES POR SUBSANAR"</formula>
    </cfRule>
    <cfRule type="expression" dxfId="4008" priority="7104">
      <formula>Q324="SIN OBSERVACIÓN"</formula>
    </cfRule>
    <cfRule type="containsBlanks" dxfId="4007" priority="7105">
      <formula>LEN(TRIM(P324))=0</formula>
    </cfRule>
  </conditionalFormatting>
  <conditionalFormatting sqref="P327">
    <cfRule type="expression" dxfId="4006" priority="7074">
      <formula>Q327="NO SUBSANABLE"</formula>
    </cfRule>
    <cfRule type="expression" dxfId="4005" priority="7076">
      <formula>Q327="REQUERIMIENTOS SUBSANADOS"</formula>
    </cfRule>
    <cfRule type="expression" dxfId="4004" priority="7077">
      <formula>Q327="PENDIENTES POR SUBSANAR"</formula>
    </cfRule>
    <cfRule type="expression" dxfId="4003" priority="7082">
      <formula>Q327="SIN OBSERVACIÓN"</formula>
    </cfRule>
    <cfRule type="containsBlanks" dxfId="4002" priority="7083">
      <formula>LEN(TRIM(P327))=0</formula>
    </cfRule>
  </conditionalFormatting>
  <conditionalFormatting sqref="P343">
    <cfRule type="expression" dxfId="4001" priority="7052">
      <formula>Q343="NO SUBSANABLE"</formula>
    </cfRule>
    <cfRule type="expression" dxfId="4000" priority="7054">
      <formula>Q343="REQUERIMIENTOS SUBSANADOS"</formula>
    </cfRule>
    <cfRule type="expression" dxfId="3999" priority="7055">
      <formula>Q343="PENDIENTES POR SUBSANAR"</formula>
    </cfRule>
    <cfRule type="expression" dxfId="3998" priority="7060">
      <formula>Q343="SIN OBSERVACIÓN"</formula>
    </cfRule>
    <cfRule type="containsBlanks" dxfId="3997" priority="7061">
      <formula>LEN(TRIM(P343))=0</formula>
    </cfRule>
  </conditionalFormatting>
  <conditionalFormatting sqref="Q343">
    <cfRule type="containsBlanks" dxfId="3996" priority="7047">
      <formula>LEN(TRIM(Q343))=0</formula>
    </cfRule>
    <cfRule type="cellIs" dxfId="3995" priority="7056" operator="equal">
      <formula>"REQUERIMIENTOS SUBSANADOS"</formula>
    </cfRule>
    <cfRule type="containsText" dxfId="3994" priority="7062" operator="containsText" text="NO SUBSANABLE">
      <formula>NOT(ISERROR(SEARCH("NO SUBSANABLE",Q343)))</formula>
    </cfRule>
    <cfRule type="containsText" dxfId="3993" priority="7063" operator="containsText" text="PENDIENTES POR SUBSANAR">
      <formula>NOT(ISERROR(SEARCH("PENDIENTES POR SUBSANAR",Q343)))</formula>
    </cfRule>
    <cfRule type="containsText" dxfId="3992" priority="7064" operator="containsText" text="SIN OBSERVACIÓN">
      <formula>NOT(ISERROR(SEARCH("SIN OBSERVACIÓN",Q343)))</formula>
    </cfRule>
  </conditionalFormatting>
  <conditionalFormatting sqref="R343">
    <cfRule type="containsBlanks" dxfId="3991" priority="7046">
      <formula>LEN(TRIM(R343))=0</formula>
    </cfRule>
    <cfRule type="cellIs" dxfId="3990" priority="7048" operator="equal">
      <formula>"NO CUMPLEN CON LO SOLICITADO"</formula>
    </cfRule>
    <cfRule type="cellIs" dxfId="3989" priority="7049" operator="equal">
      <formula>"CUMPLEN CON LO SOLICITADO"</formula>
    </cfRule>
    <cfRule type="cellIs" dxfId="3988" priority="7050" operator="equal">
      <formula>"PENDIENTES"</formula>
    </cfRule>
    <cfRule type="cellIs" dxfId="3987" priority="7051" operator="equal">
      <formula>"NINGUNO"</formula>
    </cfRule>
  </conditionalFormatting>
  <conditionalFormatting sqref="P346">
    <cfRule type="expression" dxfId="3986" priority="7030">
      <formula>Q346="NO SUBSANABLE"</formula>
    </cfRule>
    <cfRule type="expression" dxfId="3985" priority="7032">
      <formula>Q346="REQUERIMIENTOS SUBSANADOS"</formula>
    </cfRule>
    <cfRule type="expression" dxfId="3984" priority="7033">
      <formula>Q346="PENDIENTES POR SUBSANAR"</formula>
    </cfRule>
    <cfRule type="expression" dxfId="3983" priority="7038">
      <formula>Q346="SIN OBSERVACIÓN"</formula>
    </cfRule>
    <cfRule type="containsBlanks" dxfId="3982" priority="7039">
      <formula>LEN(TRIM(P346))=0</formula>
    </cfRule>
  </conditionalFormatting>
  <conditionalFormatting sqref="P349">
    <cfRule type="expression" dxfId="3981" priority="7008">
      <formula>Q349="NO SUBSANABLE"</formula>
    </cfRule>
    <cfRule type="expression" dxfId="3980" priority="7010">
      <formula>Q349="REQUERIMIENTOS SUBSANADOS"</formula>
    </cfRule>
    <cfRule type="expression" dxfId="3979" priority="7011">
      <formula>Q349="PENDIENTES POR SUBSANAR"</formula>
    </cfRule>
    <cfRule type="expression" dxfId="3978" priority="7016">
      <formula>Q349="SIN OBSERVACIÓN"</formula>
    </cfRule>
    <cfRule type="containsBlanks" dxfId="3977" priority="7017">
      <formula>LEN(TRIM(P349))=0</formula>
    </cfRule>
  </conditionalFormatting>
  <conditionalFormatting sqref="P371">
    <cfRule type="expression" dxfId="3976" priority="6975">
      <formula>Q371="NO SUBSANABLE"</formula>
    </cfRule>
    <cfRule type="expression" dxfId="3975" priority="6976">
      <formula>Q371="REQUERIMIENTOS SUBSANADOS"</formula>
    </cfRule>
    <cfRule type="expression" dxfId="3974" priority="6977">
      <formula>Q371="PENDIENTES POR SUBSANAR"</formula>
    </cfRule>
    <cfRule type="expression" dxfId="3973" priority="6978">
      <formula>Q371="SIN OBSERVACIÓN"</formula>
    </cfRule>
    <cfRule type="containsBlanks" dxfId="3972" priority="6979">
      <formula>LEN(TRIM(P371))=0</formula>
    </cfRule>
  </conditionalFormatting>
  <conditionalFormatting sqref="P365">
    <cfRule type="expression" dxfId="3971" priority="6970">
      <formula>Q365="NO SUBSANABLE"</formula>
    </cfRule>
    <cfRule type="expression" dxfId="3970" priority="6971">
      <formula>Q365="REQUERIMIENTOS SUBSANADOS"</formula>
    </cfRule>
    <cfRule type="expression" dxfId="3969" priority="6972">
      <formula>Q365="PENDIENTES POR SUBSANAR"</formula>
    </cfRule>
    <cfRule type="expression" dxfId="3968" priority="6973">
      <formula>Q365="SIN OBSERVACIÓN"</formula>
    </cfRule>
    <cfRule type="containsBlanks" dxfId="3967" priority="6974">
      <formula>LEN(TRIM(P365))=0</formula>
    </cfRule>
  </conditionalFormatting>
  <conditionalFormatting sqref="N396">
    <cfRule type="expression" dxfId="3966" priority="6913">
      <formula>N396=" "</formula>
    </cfRule>
    <cfRule type="expression" dxfId="3965" priority="6914">
      <formula>N396="NO PRESENTÓ CERTIFICADO"</formula>
    </cfRule>
    <cfRule type="expression" dxfId="3964" priority="6915">
      <formula>N396="PRESENTÓ CERTIFICADO"</formula>
    </cfRule>
  </conditionalFormatting>
  <conditionalFormatting sqref="P396">
    <cfRule type="expression" dxfId="3963" priority="6900">
      <formula>Q396="NO SUBSANABLE"</formula>
    </cfRule>
    <cfRule type="expression" dxfId="3962" priority="6902">
      <formula>Q396="REQUERIMIENTOS SUBSANADOS"</formula>
    </cfRule>
    <cfRule type="expression" dxfId="3961" priority="6903">
      <formula>Q396="PENDIENTES POR SUBSANAR"</formula>
    </cfRule>
    <cfRule type="expression" dxfId="3960" priority="6908">
      <formula>Q396="SIN OBSERVACIÓN"</formula>
    </cfRule>
    <cfRule type="containsBlanks" dxfId="3959" priority="6909">
      <formula>LEN(TRIM(P396))=0</formula>
    </cfRule>
  </conditionalFormatting>
  <conditionalFormatting sqref="O396">
    <cfRule type="cellIs" dxfId="3958" priority="6901" operator="equal">
      <formula>"PENDIENTE POR DESCRIPCIÓN"</formula>
    </cfRule>
    <cfRule type="cellIs" dxfId="3957" priority="6905" operator="equal">
      <formula>"DESCRIPCIÓN INSUFICIENTE"</formula>
    </cfRule>
    <cfRule type="cellIs" dxfId="3956" priority="6906" operator="equal">
      <formula>"NO ESTÁ ACORDE A ITEM 5.2.1 (T.R.)"</formula>
    </cfRule>
    <cfRule type="cellIs" dxfId="3955" priority="6907" operator="equal">
      <formula>"ACORDE A ITEM 5.2.1 (T.R.)"</formula>
    </cfRule>
  </conditionalFormatting>
  <conditionalFormatting sqref="Q396">
    <cfRule type="containsBlanks" dxfId="3954" priority="6895">
      <formula>LEN(TRIM(Q396))=0</formula>
    </cfRule>
    <cfRule type="cellIs" dxfId="3953" priority="6904" operator="equal">
      <formula>"REQUERIMIENTOS SUBSANADOS"</formula>
    </cfRule>
    <cfRule type="containsText" dxfId="3952" priority="6910" operator="containsText" text="NO SUBSANABLE">
      <formula>NOT(ISERROR(SEARCH("NO SUBSANABLE",Q396)))</formula>
    </cfRule>
    <cfRule type="containsText" dxfId="3951" priority="6911" operator="containsText" text="PENDIENTES POR SUBSANAR">
      <formula>NOT(ISERROR(SEARCH("PENDIENTES POR SUBSANAR",Q396)))</formula>
    </cfRule>
    <cfRule type="containsText" dxfId="3950" priority="6912" operator="containsText" text="SIN OBSERVACIÓN">
      <formula>NOT(ISERROR(SEARCH("SIN OBSERVACIÓN",Q396)))</formula>
    </cfRule>
  </conditionalFormatting>
  <conditionalFormatting sqref="R396">
    <cfRule type="containsBlanks" dxfId="3949" priority="6894">
      <formula>LEN(TRIM(R396))=0</formula>
    </cfRule>
    <cfRule type="cellIs" dxfId="3948" priority="6896" operator="equal">
      <formula>"NO CUMPLEN CON LO SOLICITADO"</formula>
    </cfRule>
    <cfRule type="cellIs" dxfId="3947" priority="6897" operator="equal">
      <formula>"CUMPLEN CON LO SOLICITADO"</formula>
    </cfRule>
    <cfRule type="cellIs" dxfId="3946" priority="6898" operator="equal">
      <formula>"PENDIENTES"</formula>
    </cfRule>
    <cfRule type="cellIs" dxfId="3945" priority="6899" operator="equal">
      <formula>"NINGUNO"</formula>
    </cfRule>
  </conditionalFormatting>
  <conditionalFormatting sqref="N399">
    <cfRule type="expression" dxfId="3944" priority="6891">
      <formula>N399=" "</formula>
    </cfRule>
    <cfRule type="expression" dxfId="3943" priority="6892">
      <formula>N399="NO PRESENTÓ CERTIFICADO"</formula>
    </cfRule>
    <cfRule type="expression" dxfId="3942" priority="6893">
      <formula>N399="PRESENTÓ CERTIFICADO"</formula>
    </cfRule>
  </conditionalFormatting>
  <conditionalFormatting sqref="P399">
    <cfRule type="expression" dxfId="3941" priority="6878">
      <formula>Q399="NO SUBSANABLE"</formula>
    </cfRule>
    <cfRule type="expression" dxfId="3940" priority="6880">
      <formula>Q399="REQUERIMIENTOS SUBSANADOS"</formula>
    </cfRule>
    <cfRule type="expression" dxfId="3939" priority="6881">
      <formula>Q399="PENDIENTES POR SUBSANAR"</formula>
    </cfRule>
    <cfRule type="expression" dxfId="3938" priority="6886">
      <formula>Q399="SIN OBSERVACIÓN"</formula>
    </cfRule>
    <cfRule type="containsBlanks" dxfId="3937" priority="6887">
      <formula>LEN(TRIM(P399))=0</formula>
    </cfRule>
  </conditionalFormatting>
  <conditionalFormatting sqref="O399">
    <cfRule type="cellIs" dxfId="3936" priority="6879" operator="equal">
      <formula>"PENDIENTE POR DESCRIPCIÓN"</formula>
    </cfRule>
    <cfRule type="cellIs" dxfId="3935" priority="6883" operator="equal">
      <formula>"DESCRIPCIÓN INSUFICIENTE"</formula>
    </cfRule>
    <cfRule type="cellIs" dxfId="3934" priority="6884" operator="equal">
      <formula>"NO ESTÁ ACORDE A ITEM 5.2.1 (T.R.)"</formula>
    </cfRule>
    <cfRule type="cellIs" dxfId="3933" priority="6885" operator="equal">
      <formula>"ACORDE A ITEM 5.2.1 (T.R.)"</formula>
    </cfRule>
  </conditionalFormatting>
  <conditionalFormatting sqref="Q399">
    <cfRule type="containsBlanks" dxfId="3932" priority="6873">
      <formula>LEN(TRIM(Q399))=0</formula>
    </cfRule>
    <cfRule type="cellIs" dxfId="3931" priority="6882" operator="equal">
      <formula>"REQUERIMIENTOS SUBSANADOS"</formula>
    </cfRule>
    <cfRule type="containsText" dxfId="3930" priority="6888" operator="containsText" text="NO SUBSANABLE">
      <formula>NOT(ISERROR(SEARCH("NO SUBSANABLE",Q399)))</formula>
    </cfRule>
    <cfRule type="containsText" dxfId="3929" priority="6889" operator="containsText" text="PENDIENTES POR SUBSANAR">
      <formula>NOT(ISERROR(SEARCH("PENDIENTES POR SUBSANAR",Q399)))</formula>
    </cfRule>
    <cfRule type="containsText" dxfId="3928" priority="6890" operator="containsText" text="SIN OBSERVACIÓN">
      <formula>NOT(ISERROR(SEARCH("SIN OBSERVACIÓN",Q399)))</formula>
    </cfRule>
  </conditionalFormatting>
  <conditionalFormatting sqref="R399">
    <cfRule type="containsBlanks" dxfId="3927" priority="6872">
      <formula>LEN(TRIM(R399))=0</formula>
    </cfRule>
    <cfRule type="cellIs" dxfId="3926" priority="6874" operator="equal">
      <formula>"NO CUMPLEN CON LO SOLICITADO"</formula>
    </cfRule>
    <cfRule type="cellIs" dxfId="3925" priority="6875" operator="equal">
      <formula>"CUMPLEN CON LO SOLICITADO"</formula>
    </cfRule>
    <cfRule type="cellIs" dxfId="3924" priority="6876" operator="equal">
      <formula>"PENDIENTES"</formula>
    </cfRule>
    <cfRule type="cellIs" dxfId="3923" priority="6877" operator="equal">
      <formula>"NINGUNO"</formula>
    </cfRule>
  </conditionalFormatting>
  <conditionalFormatting sqref="O409">
    <cfRule type="cellIs" dxfId="3922" priority="6860" operator="equal">
      <formula>"PENDIENTE POR DESCRIPCIÓN"</formula>
    </cfRule>
    <cfRule type="cellIs" dxfId="3921" priority="6864" operator="equal">
      <formula>"DESCRIPCIÓN INSUFICIENTE"</formula>
    </cfRule>
    <cfRule type="cellIs" dxfId="3920" priority="6865" operator="equal">
      <formula>"NO ESTÁ ACORDE A ITEM 5.2.1 (T.R.)"</formula>
    </cfRule>
    <cfRule type="cellIs" dxfId="3919" priority="6866" operator="equal">
      <formula>"ACORDE A ITEM 5.2.1 (T.R.)"</formula>
    </cfRule>
  </conditionalFormatting>
  <conditionalFormatting sqref="Q409">
    <cfRule type="containsBlanks" dxfId="3918" priority="6854">
      <formula>LEN(TRIM(Q409))=0</formula>
    </cfRule>
    <cfRule type="cellIs" dxfId="3917" priority="6863" operator="equal">
      <formula>"REQUERIMIENTOS SUBSANADOS"</formula>
    </cfRule>
    <cfRule type="containsText" dxfId="3916" priority="6869" operator="containsText" text="NO SUBSANABLE">
      <formula>NOT(ISERROR(SEARCH("NO SUBSANABLE",Q409)))</formula>
    </cfRule>
    <cfRule type="containsText" dxfId="3915" priority="6870" operator="containsText" text="PENDIENTES POR SUBSANAR">
      <formula>NOT(ISERROR(SEARCH("PENDIENTES POR SUBSANAR",Q409)))</formula>
    </cfRule>
    <cfRule type="containsText" dxfId="3914" priority="6871" operator="containsText" text="SIN OBSERVACIÓN">
      <formula>NOT(ISERROR(SEARCH("SIN OBSERVACIÓN",Q409)))</formula>
    </cfRule>
  </conditionalFormatting>
  <conditionalFormatting sqref="R409">
    <cfRule type="containsBlanks" dxfId="3913" priority="6853">
      <formula>LEN(TRIM(R409))=0</formula>
    </cfRule>
    <cfRule type="cellIs" dxfId="3912" priority="6855" operator="equal">
      <formula>"NO CUMPLEN CON LO SOLICITADO"</formula>
    </cfRule>
    <cfRule type="cellIs" dxfId="3911" priority="6856" operator="equal">
      <formula>"CUMPLEN CON LO SOLICITADO"</formula>
    </cfRule>
    <cfRule type="cellIs" dxfId="3910" priority="6857" operator="equal">
      <formula>"PENDIENTES"</formula>
    </cfRule>
    <cfRule type="cellIs" dxfId="3909" priority="6858" operator="equal">
      <formula>"NINGUNO"</formula>
    </cfRule>
  </conditionalFormatting>
  <conditionalFormatting sqref="O412">
    <cfRule type="cellIs" dxfId="3908" priority="6838" operator="equal">
      <formula>"PENDIENTE POR DESCRIPCIÓN"</formula>
    </cfRule>
    <cfRule type="cellIs" dxfId="3907" priority="6842" operator="equal">
      <formula>"DESCRIPCIÓN INSUFICIENTE"</formula>
    </cfRule>
    <cfRule type="cellIs" dxfId="3906" priority="6843" operator="equal">
      <formula>"NO ESTÁ ACORDE A ITEM 5.2.1 (T.R.)"</formula>
    </cfRule>
    <cfRule type="cellIs" dxfId="3905" priority="6844" operator="equal">
      <formula>"ACORDE A ITEM 5.2.1 (T.R.)"</formula>
    </cfRule>
  </conditionalFormatting>
  <conditionalFormatting sqref="O415">
    <cfRule type="cellIs" dxfId="3904" priority="6816" operator="equal">
      <formula>"PENDIENTE POR DESCRIPCIÓN"</formula>
    </cfRule>
    <cfRule type="cellIs" dxfId="3903" priority="6820" operator="equal">
      <formula>"DESCRIPCIÓN INSUFICIENTE"</formula>
    </cfRule>
    <cfRule type="cellIs" dxfId="3902" priority="6821" operator="equal">
      <formula>"NO ESTÁ ACORDE A ITEM 5.2.1 (T.R.)"</formula>
    </cfRule>
    <cfRule type="cellIs" dxfId="3901" priority="6822" operator="equal">
      <formula>"ACORDE A ITEM 5.2.1 (T.R.)"</formula>
    </cfRule>
  </conditionalFormatting>
  <conditionalFormatting sqref="O418">
    <cfRule type="cellIs" dxfId="3900" priority="6794" operator="equal">
      <formula>"PENDIENTE POR DESCRIPCIÓN"</formula>
    </cfRule>
    <cfRule type="cellIs" dxfId="3899" priority="6798" operator="equal">
      <formula>"DESCRIPCIÓN INSUFICIENTE"</formula>
    </cfRule>
    <cfRule type="cellIs" dxfId="3898" priority="6799" operator="equal">
      <formula>"NO ESTÁ ACORDE A ITEM 5.2.1 (T.R.)"</formula>
    </cfRule>
    <cfRule type="cellIs" dxfId="3897" priority="6800" operator="equal">
      <formula>"ACORDE A ITEM 5.2.1 (T.R.)"</formula>
    </cfRule>
  </conditionalFormatting>
  <conditionalFormatting sqref="O421">
    <cfRule type="cellIs" dxfId="3896" priority="6772" operator="equal">
      <formula>"PENDIENTE POR DESCRIPCIÓN"</formula>
    </cfRule>
    <cfRule type="cellIs" dxfId="3895" priority="6776" operator="equal">
      <formula>"DESCRIPCIÓN INSUFICIENTE"</formula>
    </cfRule>
    <cfRule type="cellIs" dxfId="3894" priority="6777" operator="equal">
      <formula>"NO ESTÁ ACORDE A ITEM 5.2.1 (T.R.)"</formula>
    </cfRule>
    <cfRule type="cellIs" dxfId="3893" priority="6778" operator="equal">
      <formula>"ACORDE A ITEM 5.2.1 (T.R.)"</formula>
    </cfRule>
  </conditionalFormatting>
  <conditionalFormatting sqref="N431">
    <cfRule type="expression" dxfId="3892" priority="6762">
      <formula>N431=" "</formula>
    </cfRule>
    <cfRule type="expression" dxfId="3891" priority="6763">
      <formula>N431="NO PRESENTÓ CERTIFICADO"</formula>
    </cfRule>
    <cfRule type="expression" dxfId="3890" priority="6764">
      <formula>N431="PRESENTÓ CERTIFICADO"</formula>
    </cfRule>
  </conditionalFormatting>
  <conditionalFormatting sqref="O431">
    <cfRule type="cellIs" dxfId="3889" priority="6758" operator="equal">
      <formula>"PENDIENTE POR DESCRIPCIÓN"</formula>
    </cfRule>
    <cfRule type="cellIs" dxfId="3888" priority="6759" operator="equal">
      <formula>"DESCRIPCIÓN INSUFICIENTE"</formula>
    </cfRule>
    <cfRule type="cellIs" dxfId="3887" priority="6760" operator="equal">
      <formula>"NO ESTÁ ACORDE A ITEM 5.2.1 (T.R.)"</formula>
    </cfRule>
    <cfRule type="cellIs" dxfId="3886" priority="6761" operator="equal">
      <formula>"ACORDE A ITEM 5.2.1 (T.R.)"</formula>
    </cfRule>
  </conditionalFormatting>
  <conditionalFormatting sqref="N453">
    <cfRule type="expression" dxfId="3885" priority="6733">
      <formula>N453=" "</formula>
    </cfRule>
    <cfRule type="expression" dxfId="3884" priority="6734">
      <formula>N453="NO PRESENTÓ CERTIFICADO"</formula>
    </cfRule>
    <cfRule type="expression" dxfId="3883" priority="6735">
      <formula>N453="PRESENTÓ CERTIFICADO"</formula>
    </cfRule>
  </conditionalFormatting>
  <conditionalFormatting sqref="P453">
    <cfRule type="expression" dxfId="3882" priority="6720">
      <formula>Q453="NO SUBSANABLE"</formula>
    </cfRule>
    <cfRule type="expression" dxfId="3881" priority="6722">
      <formula>Q453="REQUERIMIENTOS SUBSANADOS"</formula>
    </cfRule>
    <cfRule type="expression" dxfId="3880" priority="6723">
      <formula>Q453="PENDIENTES POR SUBSANAR"</formula>
    </cfRule>
    <cfRule type="expression" dxfId="3879" priority="6728">
      <formula>Q453="SIN OBSERVACIÓN"</formula>
    </cfRule>
    <cfRule type="containsBlanks" dxfId="3878" priority="6729">
      <formula>LEN(TRIM(P453))=0</formula>
    </cfRule>
  </conditionalFormatting>
  <conditionalFormatting sqref="O453">
    <cfRule type="cellIs" dxfId="3877" priority="6721" operator="equal">
      <formula>"PENDIENTE POR DESCRIPCIÓN"</formula>
    </cfRule>
    <cfRule type="cellIs" dxfId="3876" priority="6725" operator="equal">
      <formula>"DESCRIPCIÓN INSUFICIENTE"</formula>
    </cfRule>
    <cfRule type="cellIs" dxfId="3875" priority="6726" operator="equal">
      <formula>"NO ESTÁ ACORDE A ITEM 5.2.1 (T.R.)"</formula>
    </cfRule>
    <cfRule type="cellIs" dxfId="3874" priority="6727" operator="equal">
      <formula>"ACORDE A ITEM 5.2.1 (T.R.)"</formula>
    </cfRule>
  </conditionalFormatting>
  <conditionalFormatting sqref="Q453">
    <cfRule type="containsBlanks" dxfId="3873" priority="6715">
      <formula>LEN(TRIM(Q453))=0</formula>
    </cfRule>
    <cfRule type="cellIs" dxfId="3872" priority="6724" operator="equal">
      <formula>"REQUERIMIENTOS SUBSANADOS"</formula>
    </cfRule>
    <cfRule type="containsText" dxfId="3871" priority="6730" operator="containsText" text="NO SUBSANABLE">
      <formula>NOT(ISERROR(SEARCH("NO SUBSANABLE",Q453)))</formula>
    </cfRule>
    <cfRule type="containsText" dxfId="3870" priority="6731" operator="containsText" text="PENDIENTES POR SUBSANAR">
      <formula>NOT(ISERROR(SEARCH("PENDIENTES POR SUBSANAR",Q453)))</formula>
    </cfRule>
    <cfRule type="containsText" dxfId="3869" priority="6732" operator="containsText" text="SIN OBSERVACIÓN">
      <formula>NOT(ISERROR(SEARCH("SIN OBSERVACIÓN",Q453)))</formula>
    </cfRule>
  </conditionalFormatting>
  <conditionalFormatting sqref="R453">
    <cfRule type="containsBlanks" dxfId="3868" priority="6714">
      <formula>LEN(TRIM(R453))=0</formula>
    </cfRule>
    <cfRule type="cellIs" dxfId="3867" priority="6716" operator="equal">
      <formula>"NO CUMPLEN CON LO SOLICITADO"</formula>
    </cfRule>
    <cfRule type="cellIs" dxfId="3866" priority="6717" operator="equal">
      <formula>"CUMPLEN CON LO SOLICITADO"</formula>
    </cfRule>
    <cfRule type="cellIs" dxfId="3865" priority="6718" operator="equal">
      <formula>"PENDIENTES"</formula>
    </cfRule>
    <cfRule type="cellIs" dxfId="3864" priority="6719" operator="equal">
      <formula>"NINGUNO"</formula>
    </cfRule>
  </conditionalFormatting>
  <conditionalFormatting sqref="P478">
    <cfRule type="expression" dxfId="3863" priority="6698">
      <formula>Q478="NO SUBSANABLE"</formula>
    </cfRule>
    <cfRule type="expression" dxfId="3862" priority="6700">
      <formula>Q478="REQUERIMIENTOS SUBSANADOS"</formula>
    </cfRule>
    <cfRule type="expression" dxfId="3861" priority="6701">
      <formula>Q478="PENDIENTES POR SUBSANAR"</formula>
    </cfRule>
    <cfRule type="expression" dxfId="3860" priority="6706">
      <formula>Q478="SIN OBSERVACIÓN"</formula>
    </cfRule>
    <cfRule type="containsBlanks" dxfId="3859" priority="6707">
      <formula>LEN(TRIM(P478))=0</formula>
    </cfRule>
  </conditionalFormatting>
  <conditionalFormatting sqref="Q478">
    <cfRule type="containsBlanks" dxfId="3858" priority="6693">
      <formula>LEN(TRIM(Q478))=0</formula>
    </cfRule>
    <cfRule type="cellIs" dxfId="3857" priority="6702" operator="equal">
      <formula>"REQUERIMIENTOS SUBSANADOS"</formula>
    </cfRule>
    <cfRule type="containsText" dxfId="3856" priority="6708" operator="containsText" text="NO SUBSANABLE">
      <formula>NOT(ISERROR(SEARCH("NO SUBSANABLE",Q478)))</formula>
    </cfRule>
    <cfRule type="containsText" dxfId="3855" priority="6709" operator="containsText" text="PENDIENTES POR SUBSANAR">
      <formula>NOT(ISERROR(SEARCH("PENDIENTES POR SUBSANAR",Q478)))</formula>
    </cfRule>
    <cfRule type="containsText" dxfId="3854" priority="6710" operator="containsText" text="SIN OBSERVACIÓN">
      <formula>NOT(ISERROR(SEARCH("SIN OBSERVACIÓN",Q478)))</formula>
    </cfRule>
  </conditionalFormatting>
  <conditionalFormatting sqref="R478">
    <cfRule type="containsBlanks" dxfId="3853" priority="6692">
      <formula>LEN(TRIM(R478))=0</formula>
    </cfRule>
    <cfRule type="cellIs" dxfId="3852" priority="6694" operator="equal">
      <formula>"NO CUMPLEN CON LO SOLICITADO"</formula>
    </cfRule>
    <cfRule type="cellIs" dxfId="3851" priority="6695" operator="equal">
      <formula>"CUMPLEN CON LO SOLICITADO"</formula>
    </cfRule>
    <cfRule type="cellIs" dxfId="3850" priority="6696" operator="equal">
      <formula>"PENDIENTES"</formula>
    </cfRule>
    <cfRule type="cellIs" dxfId="3849" priority="6697" operator="equal">
      <formula>"NINGUNO"</formula>
    </cfRule>
  </conditionalFormatting>
  <conditionalFormatting sqref="P484">
    <cfRule type="expression" dxfId="3848" priority="6676">
      <formula>Q484="NO SUBSANABLE"</formula>
    </cfRule>
    <cfRule type="expression" dxfId="3847" priority="6678">
      <formula>Q484="REQUERIMIENTOS SUBSANADOS"</formula>
    </cfRule>
    <cfRule type="expression" dxfId="3846" priority="6679">
      <formula>Q484="PENDIENTES POR SUBSANAR"</formula>
    </cfRule>
    <cfRule type="expression" dxfId="3845" priority="6684">
      <formula>Q484="SIN OBSERVACIÓN"</formula>
    </cfRule>
    <cfRule type="containsBlanks" dxfId="3844" priority="6685">
      <formula>LEN(TRIM(P484))=0</formula>
    </cfRule>
  </conditionalFormatting>
  <conditionalFormatting sqref="N475">
    <cfRule type="expression" dxfId="3843" priority="6667">
      <formula>N475=" "</formula>
    </cfRule>
    <cfRule type="expression" dxfId="3842" priority="6668">
      <formula>N475="NO PRESENTÓ CERTIFICADO"</formula>
    </cfRule>
    <cfRule type="expression" dxfId="3841" priority="6669">
      <formula>N475="PRESENTÓ CERTIFICADO"</formula>
    </cfRule>
  </conditionalFormatting>
  <conditionalFormatting sqref="P475">
    <cfRule type="expression" dxfId="3840" priority="6654">
      <formula>Q475="NO SUBSANABLE"</formula>
    </cfRule>
    <cfRule type="expression" dxfId="3839" priority="6656">
      <formula>Q475="REQUERIMIENTOS SUBSANADOS"</formula>
    </cfRule>
    <cfRule type="expression" dxfId="3838" priority="6657">
      <formula>Q475="PENDIENTES POR SUBSANAR"</formula>
    </cfRule>
    <cfRule type="expression" dxfId="3837" priority="6662">
      <formula>Q475="SIN OBSERVACIÓN"</formula>
    </cfRule>
    <cfRule type="containsBlanks" dxfId="3836" priority="6663">
      <formula>LEN(TRIM(P475))=0</formula>
    </cfRule>
  </conditionalFormatting>
  <conditionalFormatting sqref="O475">
    <cfRule type="cellIs" dxfId="3835" priority="6655" operator="equal">
      <formula>"PENDIENTE POR DESCRIPCIÓN"</formula>
    </cfRule>
    <cfRule type="cellIs" dxfId="3834" priority="6659" operator="equal">
      <formula>"DESCRIPCIÓN INSUFICIENTE"</formula>
    </cfRule>
    <cfRule type="cellIs" dxfId="3833" priority="6660" operator="equal">
      <formula>"NO ESTÁ ACORDE A ITEM 5.2.1 (T.R.)"</formula>
    </cfRule>
    <cfRule type="cellIs" dxfId="3832" priority="6661" operator="equal">
      <formula>"ACORDE A ITEM 5.2.1 (T.R.)"</formula>
    </cfRule>
  </conditionalFormatting>
  <conditionalFormatting sqref="P487">
    <cfRule type="expression" dxfId="3831" priority="6632">
      <formula>Q487="NO SUBSANABLE"</formula>
    </cfRule>
    <cfRule type="expression" dxfId="3830" priority="6634">
      <formula>Q487="REQUERIMIENTOS SUBSANADOS"</formula>
    </cfRule>
    <cfRule type="expression" dxfId="3829" priority="6635">
      <formula>Q487="PENDIENTES POR SUBSANAR"</formula>
    </cfRule>
    <cfRule type="expression" dxfId="3828" priority="6640">
      <formula>Q487="SIN OBSERVACIÓN"</formula>
    </cfRule>
    <cfRule type="containsBlanks" dxfId="3827" priority="6641">
      <formula>LEN(TRIM(P487))=0</formula>
    </cfRule>
  </conditionalFormatting>
  <conditionalFormatting sqref="Q487">
    <cfRule type="containsBlanks" dxfId="3826" priority="6627">
      <formula>LEN(TRIM(Q487))=0</formula>
    </cfRule>
    <cfRule type="cellIs" dxfId="3825" priority="6636" operator="equal">
      <formula>"REQUERIMIENTOS SUBSANADOS"</formula>
    </cfRule>
    <cfRule type="containsText" dxfId="3824" priority="6642" operator="containsText" text="NO SUBSANABLE">
      <formula>NOT(ISERROR(SEARCH("NO SUBSANABLE",Q487)))</formula>
    </cfRule>
    <cfRule type="containsText" dxfId="3823" priority="6643" operator="containsText" text="PENDIENTES POR SUBSANAR">
      <formula>NOT(ISERROR(SEARCH("PENDIENTES POR SUBSANAR",Q487)))</formula>
    </cfRule>
    <cfRule type="containsText" dxfId="3822" priority="6644" operator="containsText" text="SIN OBSERVACIÓN">
      <formula>NOT(ISERROR(SEARCH("SIN OBSERVACIÓN",Q487)))</formula>
    </cfRule>
  </conditionalFormatting>
  <conditionalFormatting sqref="R487">
    <cfRule type="containsBlanks" dxfId="3821" priority="6626">
      <formula>LEN(TRIM(R487))=0</formula>
    </cfRule>
    <cfRule type="cellIs" dxfId="3820" priority="6628" operator="equal">
      <formula>"NO CUMPLEN CON LO SOLICITADO"</formula>
    </cfRule>
    <cfRule type="cellIs" dxfId="3819" priority="6629" operator="equal">
      <formula>"CUMPLEN CON LO SOLICITADO"</formula>
    </cfRule>
    <cfRule type="cellIs" dxfId="3818" priority="6630" operator="equal">
      <formula>"PENDIENTES"</formula>
    </cfRule>
    <cfRule type="cellIs" dxfId="3817" priority="6631" operator="equal">
      <formula>"NINGUNO"</formula>
    </cfRule>
  </conditionalFormatting>
  <conditionalFormatting sqref="N481">
    <cfRule type="expression" dxfId="3816" priority="6623">
      <formula>N481=" "</formula>
    </cfRule>
    <cfRule type="expression" dxfId="3815" priority="6624">
      <formula>N481="NO PRESENTÓ CERTIFICADO"</formula>
    </cfRule>
    <cfRule type="expression" dxfId="3814" priority="6625">
      <formula>N481="PRESENTÓ CERTIFICADO"</formula>
    </cfRule>
  </conditionalFormatting>
  <conditionalFormatting sqref="P481">
    <cfRule type="expression" dxfId="3813" priority="6610">
      <formula>Q481="NO SUBSANABLE"</formula>
    </cfRule>
    <cfRule type="expression" dxfId="3812" priority="6612">
      <formula>Q481="REQUERIMIENTOS SUBSANADOS"</formula>
    </cfRule>
    <cfRule type="expression" dxfId="3811" priority="6613">
      <formula>Q481="PENDIENTES POR SUBSANAR"</formula>
    </cfRule>
    <cfRule type="expression" dxfId="3810" priority="6618">
      <formula>Q481="SIN OBSERVACIÓN"</formula>
    </cfRule>
    <cfRule type="containsBlanks" dxfId="3809" priority="6619">
      <formula>LEN(TRIM(P481))=0</formula>
    </cfRule>
  </conditionalFormatting>
  <conditionalFormatting sqref="O481">
    <cfRule type="cellIs" dxfId="3808" priority="6611" operator="equal">
      <formula>"PENDIENTE POR DESCRIPCIÓN"</formula>
    </cfRule>
    <cfRule type="cellIs" dxfId="3807" priority="6615" operator="equal">
      <formula>"DESCRIPCIÓN INSUFICIENTE"</formula>
    </cfRule>
    <cfRule type="cellIs" dxfId="3806" priority="6616" operator="equal">
      <formula>"NO ESTÁ ACORDE A ITEM 5.2.1 (T.R.)"</formula>
    </cfRule>
    <cfRule type="cellIs" dxfId="3805" priority="6617" operator="equal">
      <formula>"ACORDE A ITEM 5.2.1 (T.R.)"</formula>
    </cfRule>
  </conditionalFormatting>
  <conditionalFormatting sqref="Q481">
    <cfRule type="containsBlanks" dxfId="3804" priority="6605">
      <formula>LEN(TRIM(Q481))=0</formula>
    </cfRule>
    <cfRule type="cellIs" dxfId="3803" priority="6614" operator="equal">
      <formula>"REQUERIMIENTOS SUBSANADOS"</formula>
    </cfRule>
    <cfRule type="containsText" dxfId="3802" priority="6620" operator="containsText" text="NO SUBSANABLE">
      <formula>NOT(ISERROR(SEARCH("NO SUBSANABLE",Q481)))</formula>
    </cfRule>
    <cfRule type="containsText" dxfId="3801" priority="6621" operator="containsText" text="PENDIENTES POR SUBSANAR">
      <formula>NOT(ISERROR(SEARCH("PENDIENTES POR SUBSANAR",Q481)))</formula>
    </cfRule>
    <cfRule type="containsText" dxfId="3800" priority="6622" operator="containsText" text="SIN OBSERVACIÓN">
      <formula>NOT(ISERROR(SEARCH("SIN OBSERVACIÓN",Q481)))</formula>
    </cfRule>
  </conditionalFormatting>
  <conditionalFormatting sqref="R481">
    <cfRule type="containsBlanks" dxfId="3799" priority="6604">
      <formula>LEN(TRIM(R481))=0</formula>
    </cfRule>
    <cfRule type="cellIs" dxfId="3798" priority="6606" operator="equal">
      <formula>"NO CUMPLEN CON LO SOLICITADO"</formula>
    </cfRule>
    <cfRule type="cellIs" dxfId="3797" priority="6607" operator="equal">
      <formula>"CUMPLEN CON LO SOLICITADO"</formula>
    </cfRule>
    <cfRule type="cellIs" dxfId="3796" priority="6608" operator="equal">
      <formula>"PENDIENTES"</formula>
    </cfRule>
    <cfRule type="cellIs" dxfId="3795" priority="6609" operator="equal">
      <formula>"NINGUNO"</formula>
    </cfRule>
  </conditionalFormatting>
  <conditionalFormatting sqref="N497">
    <cfRule type="expression" dxfId="3794" priority="6601">
      <formula>N497=" "</formula>
    </cfRule>
    <cfRule type="expression" dxfId="3793" priority="6602">
      <formula>N497="NO PRESENTÓ CERTIFICADO"</formula>
    </cfRule>
    <cfRule type="expression" dxfId="3792" priority="6603">
      <formula>N497="PRESENTÓ CERTIFICADO"</formula>
    </cfRule>
  </conditionalFormatting>
  <conditionalFormatting sqref="P497">
    <cfRule type="expression" dxfId="3791" priority="6588">
      <formula>Q497="NO SUBSANABLE"</formula>
    </cfRule>
    <cfRule type="expression" dxfId="3790" priority="6590">
      <formula>Q497="REQUERIMIENTOS SUBSANADOS"</formula>
    </cfRule>
    <cfRule type="expression" dxfId="3789" priority="6591">
      <formula>Q497="PENDIENTES POR SUBSANAR"</formula>
    </cfRule>
    <cfRule type="expression" dxfId="3788" priority="6596">
      <formula>Q497="SIN OBSERVACIÓN"</formula>
    </cfRule>
    <cfRule type="containsBlanks" dxfId="3787" priority="6597">
      <formula>LEN(TRIM(P497))=0</formula>
    </cfRule>
  </conditionalFormatting>
  <conditionalFormatting sqref="O497">
    <cfRule type="cellIs" dxfId="3786" priority="6589" operator="equal">
      <formula>"PENDIENTE POR DESCRIPCIÓN"</formula>
    </cfRule>
    <cfRule type="cellIs" dxfId="3785" priority="6593" operator="equal">
      <formula>"DESCRIPCIÓN INSUFICIENTE"</formula>
    </cfRule>
    <cfRule type="cellIs" dxfId="3784" priority="6594" operator="equal">
      <formula>"NO ESTÁ ACORDE A ITEM 5.2.1 (T.R.)"</formula>
    </cfRule>
    <cfRule type="cellIs" dxfId="3783" priority="6595" operator="equal">
      <formula>"ACORDE A ITEM 5.2.1 (T.R.)"</formula>
    </cfRule>
  </conditionalFormatting>
  <conditionalFormatting sqref="P503">
    <cfRule type="expression" dxfId="3782" priority="6553">
      <formula>Q503="NO SUBSANABLE"</formula>
    </cfRule>
    <cfRule type="expression" dxfId="3781" priority="6554">
      <formula>Q503="REQUERIMIENTOS SUBSANADOS"</formula>
    </cfRule>
    <cfRule type="expression" dxfId="3780" priority="6555">
      <formula>Q503="PENDIENTES POR SUBSANAR"</formula>
    </cfRule>
    <cfRule type="expression" dxfId="3779" priority="6556">
      <formula>Q503="SIN OBSERVACIÓN"</formula>
    </cfRule>
    <cfRule type="containsBlanks" dxfId="3778" priority="6557">
      <formula>LEN(TRIM(P503))=0</formula>
    </cfRule>
  </conditionalFormatting>
  <conditionalFormatting sqref="N519">
    <cfRule type="expression" dxfId="3777" priority="6540">
      <formula>N519=" "</formula>
    </cfRule>
    <cfRule type="expression" dxfId="3776" priority="6541">
      <formula>N519="NO PRESENTÓ CERTIFICADO"</formula>
    </cfRule>
    <cfRule type="expression" dxfId="3775" priority="6542">
      <formula>N519="PRESENTÓ CERTIFICADO"</formula>
    </cfRule>
  </conditionalFormatting>
  <conditionalFormatting sqref="P519">
    <cfRule type="expression" dxfId="3774" priority="6527">
      <formula>Q519="NO SUBSANABLE"</formula>
    </cfRule>
    <cfRule type="expression" dxfId="3773" priority="6529">
      <formula>Q519="REQUERIMIENTOS SUBSANADOS"</formula>
    </cfRule>
    <cfRule type="expression" dxfId="3772" priority="6530">
      <formula>Q519="PENDIENTES POR SUBSANAR"</formula>
    </cfRule>
    <cfRule type="expression" dxfId="3771" priority="6535">
      <formula>Q519="SIN OBSERVACIÓN"</formula>
    </cfRule>
    <cfRule type="containsBlanks" dxfId="3770" priority="6536">
      <formula>LEN(TRIM(P519))=0</formula>
    </cfRule>
  </conditionalFormatting>
  <conditionalFormatting sqref="Q519">
    <cfRule type="containsBlanks" dxfId="3769" priority="6522">
      <formula>LEN(TRIM(Q519))=0</formula>
    </cfRule>
    <cfRule type="cellIs" dxfId="3768" priority="6531" operator="equal">
      <formula>"REQUERIMIENTOS SUBSANADOS"</formula>
    </cfRule>
    <cfRule type="containsText" dxfId="3767" priority="6537" operator="containsText" text="NO SUBSANABLE">
      <formula>NOT(ISERROR(SEARCH("NO SUBSANABLE",Q519)))</formula>
    </cfRule>
    <cfRule type="containsText" dxfId="3766" priority="6538" operator="containsText" text="PENDIENTES POR SUBSANAR">
      <formula>NOT(ISERROR(SEARCH("PENDIENTES POR SUBSANAR",Q519)))</formula>
    </cfRule>
    <cfRule type="containsText" dxfId="3765" priority="6539" operator="containsText" text="SIN OBSERVACIÓN">
      <formula>NOT(ISERROR(SEARCH("SIN OBSERVACIÓN",Q519)))</formula>
    </cfRule>
  </conditionalFormatting>
  <conditionalFormatting sqref="R519">
    <cfRule type="containsBlanks" dxfId="3764" priority="6521">
      <formula>LEN(TRIM(R519))=0</formula>
    </cfRule>
    <cfRule type="cellIs" dxfId="3763" priority="6523" operator="equal">
      <formula>"NO CUMPLEN CON LO SOLICITADO"</formula>
    </cfRule>
    <cfRule type="cellIs" dxfId="3762" priority="6524" operator="equal">
      <formula>"CUMPLEN CON LO SOLICITADO"</formula>
    </cfRule>
    <cfRule type="cellIs" dxfId="3761" priority="6525" operator="equal">
      <formula>"PENDIENTES"</formula>
    </cfRule>
    <cfRule type="cellIs" dxfId="3760" priority="6526" operator="equal">
      <formula>"NINGUNO"</formula>
    </cfRule>
  </conditionalFormatting>
  <conditionalFormatting sqref="P201">
    <cfRule type="expression" dxfId="3759" priority="6489">
      <formula>Q201="NO SUBSANABLE"</formula>
    </cfRule>
    <cfRule type="expression" dxfId="3758" priority="6491">
      <formula>Q201="REQUERIMIENTOS SUBSANADOS"</formula>
    </cfRule>
    <cfRule type="expression" dxfId="3757" priority="6492">
      <formula>Q201="PENDIENTES POR SUBSANAR"</formula>
    </cfRule>
    <cfRule type="expression" dxfId="3756" priority="6497">
      <formula>Q201="SIN OBSERVACIÓN"</formula>
    </cfRule>
    <cfRule type="containsBlanks" dxfId="3755" priority="6498">
      <formula>LEN(TRIM(P201))=0</formula>
    </cfRule>
  </conditionalFormatting>
  <conditionalFormatting sqref="M38">
    <cfRule type="expression" dxfId="3754" priority="6441">
      <formula>L38="NO CUMPLE"</formula>
    </cfRule>
    <cfRule type="expression" dxfId="3753" priority="6442">
      <formula>L38="CUMPLE"</formula>
    </cfRule>
  </conditionalFormatting>
  <conditionalFormatting sqref="L40">
    <cfRule type="cellIs" dxfId="3752" priority="6439" operator="equal">
      <formula>"NO CUMPLE"</formula>
    </cfRule>
    <cfRule type="cellIs" dxfId="3751" priority="6440" operator="equal">
      <formula>"CUMPLE"</formula>
    </cfRule>
  </conditionalFormatting>
  <conditionalFormatting sqref="M39">
    <cfRule type="expression" dxfId="3750" priority="6437">
      <formula>L39="NO CUMPLE"</formula>
    </cfRule>
    <cfRule type="expression" dxfId="3749" priority="6438">
      <formula>L39="CUMPLE"</formula>
    </cfRule>
  </conditionalFormatting>
  <conditionalFormatting sqref="K38">
    <cfRule type="expression" dxfId="3748" priority="6435">
      <formula>J38="NO CUMPLE"</formula>
    </cfRule>
    <cfRule type="expression" dxfId="3747" priority="6436">
      <formula>J38="CUMPLE"</formula>
    </cfRule>
  </conditionalFormatting>
  <conditionalFormatting sqref="K39:K40">
    <cfRule type="expression" dxfId="3746" priority="6433">
      <formula>J39="NO CUMPLE"</formula>
    </cfRule>
    <cfRule type="expression" dxfId="3745" priority="6434">
      <formula>J39="CUMPLE"</formula>
    </cfRule>
  </conditionalFormatting>
  <conditionalFormatting sqref="M41">
    <cfRule type="expression" dxfId="3744" priority="6431">
      <formula>L41="NO CUMPLE"</formula>
    </cfRule>
    <cfRule type="expression" dxfId="3743" priority="6432">
      <formula>L41="CUMPLE"</formula>
    </cfRule>
  </conditionalFormatting>
  <conditionalFormatting sqref="L41 L43">
    <cfRule type="cellIs" dxfId="3742" priority="6429" operator="equal">
      <formula>"NO CUMPLE"</formula>
    </cfRule>
    <cfRule type="cellIs" dxfId="3741" priority="6430" operator="equal">
      <formula>"CUMPLE"</formula>
    </cfRule>
  </conditionalFormatting>
  <conditionalFormatting sqref="M42">
    <cfRule type="expression" dxfId="3740" priority="6427">
      <formula>L42="NO CUMPLE"</formula>
    </cfRule>
    <cfRule type="expression" dxfId="3739" priority="6428">
      <formula>L42="CUMPLE"</formula>
    </cfRule>
  </conditionalFormatting>
  <conditionalFormatting sqref="K41">
    <cfRule type="expression" dxfId="3738" priority="6425">
      <formula>J41="NO CUMPLE"</formula>
    </cfRule>
    <cfRule type="expression" dxfId="3737" priority="6426">
      <formula>J41="CUMPLE"</formula>
    </cfRule>
  </conditionalFormatting>
  <conditionalFormatting sqref="K42:K43">
    <cfRule type="expression" dxfId="3736" priority="6423">
      <formula>J42="NO CUMPLE"</formula>
    </cfRule>
    <cfRule type="expression" dxfId="3735" priority="6424">
      <formula>J42="CUMPLE"</formula>
    </cfRule>
  </conditionalFormatting>
  <conditionalFormatting sqref="M44">
    <cfRule type="expression" dxfId="3734" priority="6421">
      <formula>L44="NO CUMPLE"</formula>
    </cfRule>
    <cfRule type="expression" dxfId="3733" priority="6422">
      <formula>L44="CUMPLE"</formula>
    </cfRule>
  </conditionalFormatting>
  <conditionalFormatting sqref="L44:L46">
    <cfRule type="cellIs" dxfId="3732" priority="6419" operator="equal">
      <formula>"NO CUMPLE"</formula>
    </cfRule>
    <cfRule type="cellIs" dxfId="3731" priority="6420" operator="equal">
      <formula>"CUMPLE"</formula>
    </cfRule>
  </conditionalFormatting>
  <conditionalFormatting sqref="M45">
    <cfRule type="expression" dxfId="3730" priority="6417">
      <formula>L45="NO CUMPLE"</formula>
    </cfRule>
    <cfRule type="expression" dxfId="3729" priority="6418">
      <formula>L45="CUMPLE"</formula>
    </cfRule>
  </conditionalFormatting>
  <conditionalFormatting sqref="K44">
    <cfRule type="expression" dxfId="3728" priority="6415">
      <formula>J44="NO CUMPLE"</formula>
    </cfRule>
    <cfRule type="expression" dxfId="3727" priority="6416">
      <formula>J44="CUMPLE"</formula>
    </cfRule>
  </conditionalFormatting>
  <conditionalFormatting sqref="K45:K46">
    <cfRule type="expression" dxfId="3726" priority="6413">
      <formula>J45="NO CUMPLE"</formula>
    </cfRule>
    <cfRule type="expression" dxfId="3725" priority="6414">
      <formula>J45="CUMPLE"</formula>
    </cfRule>
  </conditionalFormatting>
  <conditionalFormatting sqref="M47">
    <cfRule type="expression" dxfId="3724" priority="6411">
      <formula>L47="NO CUMPLE"</formula>
    </cfRule>
    <cfRule type="expression" dxfId="3723" priority="6412">
      <formula>L47="CUMPLE"</formula>
    </cfRule>
  </conditionalFormatting>
  <conditionalFormatting sqref="L47:L49">
    <cfRule type="cellIs" dxfId="3722" priority="6409" operator="equal">
      <formula>"NO CUMPLE"</formula>
    </cfRule>
    <cfRule type="cellIs" dxfId="3721" priority="6410" operator="equal">
      <formula>"CUMPLE"</formula>
    </cfRule>
  </conditionalFormatting>
  <conditionalFormatting sqref="M48">
    <cfRule type="expression" dxfId="3720" priority="6407">
      <formula>L48="NO CUMPLE"</formula>
    </cfRule>
    <cfRule type="expression" dxfId="3719" priority="6408">
      <formula>L48="CUMPLE"</formula>
    </cfRule>
  </conditionalFormatting>
  <conditionalFormatting sqref="K47">
    <cfRule type="expression" dxfId="3718" priority="6405">
      <formula>J47="NO CUMPLE"</formula>
    </cfRule>
    <cfRule type="expression" dxfId="3717" priority="6406">
      <formula>J47="CUMPLE"</formula>
    </cfRule>
  </conditionalFormatting>
  <conditionalFormatting sqref="K48:K49">
    <cfRule type="expression" dxfId="3716" priority="6403">
      <formula>J48="NO CUMPLE"</formula>
    </cfRule>
    <cfRule type="expression" dxfId="3715" priority="6404">
      <formula>J48="CUMPLE"</formula>
    </cfRule>
  </conditionalFormatting>
  <conditionalFormatting sqref="S57 S60 S63 S66">
    <cfRule type="cellIs" dxfId="3714" priority="6331" operator="greaterThan">
      <formula>0</formula>
    </cfRule>
    <cfRule type="cellIs" dxfId="3713" priority="6332" operator="equal">
      <formula>0</formula>
    </cfRule>
  </conditionalFormatting>
  <conditionalFormatting sqref="B270">
    <cfRule type="cellIs" dxfId="3712" priority="5699" operator="equal">
      <formula>"NO CUMPLE CON LA EXPERIENCIA REQUERIDA"</formula>
    </cfRule>
    <cfRule type="cellIs" dxfId="3711" priority="5700" operator="equal">
      <formula>"CUMPLE CON LA EXPERIENCIA REQUERIDA"</formula>
    </cfRule>
  </conditionalFormatting>
  <conditionalFormatting sqref="L13">
    <cfRule type="cellIs" dxfId="3710" priority="4857" operator="equal">
      <formula>"NO CUMPLE"</formula>
    </cfRule>
    <cfRule type="cellIs" dxfId="3709" priority="4858" operator="equal">
      <formula>"CUMPLE"</formula>
    </cfRule>
  </conditionalFormatting>
  <conditionalFormatting sqref="J16">
    <cfRule type="cellIs" dxfId="3708" priority="4855" operator="equal">
      <formula>"NO CUMPLE"</formula>
    </cfRule>
    <cfRule type="cellIs" dxfId="3707" priority="4856" operator="equal">
      <formula>"CUMPLE"</formula>
    </cfRule>
  </conditionalFormatting>
  <conditionalFormatting sqref="J18">
    <cfRule type="cellIs" dxfId="3706" priority="4853" operator="equal">
      <formula>"NO CUMPLE"</formula>
    </cfRule>
    <cfRule type="cellIs" dxfId="3705" priority="4854" operator="equal">
      <formula>"CUMPLE"</formula>
    </cfRule>
  </conditionalFormatting>
  <conditionalFormatting sqref="O13">
    <cfRule type="cellIs" dxfId="3704" priority="4845" operator="equal">
      <formula>"PENDIENTE POR DESCRIPCIÓN"</formula>
    </cfRule>
    <cfRule type="cellIs" dxfId="3703" priority="4846" operator="equal">
      <formula>"DESCRIPCIÓN INSUFICIENTE"</formula>
    </cfRule>
    <cfRule type="cellIs" dxfId="3702" priority="4847" operator="equal">
      <formula>"NO ESTÁ ACORDE A ITEM 5.2.1 (T.R.)"</formula>
    </cfRule>
    <cfRule type="cellIs" dxfId="3701" priority="4848" operator="equal">
      <formula>"ACORDE A ITEM 5.2.1 (T.R.)"</formula>
    </cfRule>
  </conditionalFormatting>
  <conditionalFormatting sqref="P16">
    <cfRule type="expression" dxfId="3700" priority="4836">
      <formula>Q16="NO SUBSANABLE"</formula>
    </cfRule>
    <cfRule type="expression" dxfId="3699" priority="4837">
      <formula>Q16="REQUERIMIENTOS SUBSANADOS"</formula>
    </cfRule>
    <cfRule type="expression" dxfId="3698" priority="4838">
      <formula>Q16="PENDIENTES POR SUBSANAR"</formula>
    </cfRule>
    <cfRule type="expression" dxfId="3697" priority="4840">
      <formula>Q16="SIN OBSERVACIÓN"</formula>
    </cfRule>
    <cfRule type="containsBlanks" dxfId="3696" priority="4841">
      <formula>LEN(TRIM(P16))=0</formula>
    </cfRule>
  </conditionalFormatting>
  <conditionalFormatting sqref="Q16">
    <cfRule type="containsBlanks" dxfId="3695" priority="4831">
      <formula>LEN(TRIM(Q16))=0</formula>
    </cfRule>
    <cfRule type="cellIs" dxfId="3694" priority="4839" operator="equal">
      <formula>"REQUERIMIENTOS SUBSANADOS"</formula>
    </cfRule>
    <cfRule type="containsText" dxfId="3693" priority="4842" operator="containsText" text="NO SUBSANABLE">
      <formula>NOT(ISERROR(SEARCH("NO SUBSANABLE",Q16)))</formula>
    </cfRule>
    <cfRule type="containsText" dxfId="3692" priority="4843" operator="containsText" text="PENDIENTES POR SUBSANAR">
      <formula>NOT(ISERROR(SEARCH("PENDIENTES POR SUBSANAR",Q16)))</formula>
    </cfRule>
    <cfRule type="containsText" dxfId="3691" priority="4844" operator="containsText" text="SIN OBSERVACIÓN">
      <formula>NOT(ISERROR(SEARCH("SIN OBSERVACIÓN",Q16)))</formula>
    </cfRule>
  </conditionalFormatting>
  <conditionalFormatting sqref="R16">
    <cfRule type="containsBlanks" dxfId="3690" priority="4830">
      <formula>LEN(TRIM(R16))=0</formula>
    </cfRule>
    <cfRule type="cellIs" dxfId="3689" priority="4832" operator="equal">
      <formula>"NO CUMPLEN CON LO SOLICITADO"</formula>
    </cfRule>
    <cfRule type="cellIs" dxfId="3688" priority="4833" operator="equal">
      <formula>"CUMPLEN CON LO SOLICITADO"</formula>
    </cfRule>
    <cfRule type="cellIs" dxfId="3687" priority="4834" operator="equal">
      <formula>"PENDIENTES"</formula>
    </cfRule>
    <cfRule type="cellIs" dxfId="3686" priority="4835" operator="equal">
      <formula>"NINGUNO"</formula>
    </cfRule>
  </conditionalFormatting>
  <conditionalFormatting sqref="H38 H41">
    <cfRule type="notContainsBlanks" dxfId="3685" priority="4829">
      <formula>LEN(TRIM(H38))&gt;0</formula>
    </cfRule>
  </conditionalFormatting>
  <conditionalFormatting sqref="I38 I41">
    <cfRule type="notContainsBlanks" dxfId="3684" priority="4828">
      <formula>LEN(TRIM(I38))&gt;0</formula>
    </cfRule>
  </conditionalFormatting>
  <conditionalFormatting sqref="J39">
    <cfRule type="cellIs" dxfId="3683" priority="4824" operator="equal">
      <formula>"NO CUMPLE"</formula>
    </cfRule>
    <cfRule type="cellIs" dxfId="3682" priority="4825" operator="equal">
      <formula>"CUMPLE"</formula>
    </cfRule>
  </conditionalFormatting>
  <conditionalFormatting sqref="J40">
    <cfRule type="cellIs" dxfId="3681" priority="4822" operator="equal">
      <formula>"NO CUMPLE"</formula>
    </cfRule>
    <cfRule type="cellIs" dxfId="3680" priority="4823" operator="equal">
      <formula>"CUMPLE"</formula>
    </cfRule>
  </conditionalFormatting>
  <conditionalFormatting sqref="L38">
    <cfRule type="cellIs" dxfId="3679" priority="4820" operator="equal">
      <formula>"NO CUMPLE"</formula>
    </cfRule>
    <cfRule type="cellIs" dxfId="3678" priority="4821" operator="equal">
      <formula>"CUMPLE"</formula>
    </cfRule>
  </conditionalFormatting>
  <conditionalFormatting sqref="J38">
    <cfRule type="cellIs" dxfId="3677" priority="4818" operator="equal">
      <formula>"NO CUMPLE"</formula>
    </cfRule>
    <cfRule type="cellIs" dxfId="3676" priority="4819" operator="equal">
      <formula>"CUMPLE"</formula>
    </cfRule>
  </conditionalFormatting>
  <conditionalFormatting sqref="L39">
    <cfRule type="cellIs" dxfId="3675" priority="4816" operator="equal">
      <formula>"NO CUMPLE"</formula>
    </cfRule>
    <cfRule type="cellIs" dxfId="3674" priority="4817" operator="equal">
      <formula>"CUMPLE"</formula>
    </cfRule>
  </conditionalFormatting>
  <conditionalFormatting sqref="L42">
    <cfRule type="cellIs" dxfId="3673" priority="4814" operator="equal">
      <formula>"NO CUMPLE"</formula>
    </cfRule>
    <cfRule type="cellIs" dxfId="3672" priority="4815" operator="equal">
      <formula>"CUMPLE"</formula>
    </cfRule>
  </conditionalFormatting>
  <conditionalFormatting sqref="J43">
    <cfRule type="cellIs" dxfId="3671" priority="4812" operator="equal">
      <formula>"NO CUMPLE"</formula>
    </cfRule>
    <cfRule type="cellIs" dxfId="3670" priority="4813" operator="equal">
      <formula>"CUMPLE"</formula>
    </cfRule>
  </conditionalFormatting>
  <conditionalFormatting sqref="N38">
    <cfRule type="expression" dxfId="3669" priority="4809">
      <formula>N38=" "</formula>
    </cfRule>
    <cfRule type="expression" dxfId="3668" priority="4810">
      <formula>N38="NO PRESENTÓ CERTIFICADO"</formula>
    </cfRule>
    <cfRule type="expression" dxfId="3667" priority="4811">
      <formula>N38="PRESENTÓ CERTIFICADO"</formula>
    </cfRule>
  </conditionalFormatting>
  <conditionalFormatting sqref="N41">
    <cfRule type="expression" dxfId="3666" priority="4802">
      <formula>N41=" "</formula>
    </cfRule>
    <cfRule type="expression" dxfId="3665" priority="4803">
      <formula>N41="NO PRESENTÓ CERTIFICADO"</formula>
    </cfRule>
    <cfRule type="expression" dxfId="3664" priority="4804">
      <formula>N41="PRESENTÓ CERTIFICADO"</formula>
    </cfRule>
  </conditionalFormatting>
  <conditionalFormatting sqref="O41">
    <cfRule type="cellIs" dxfId="3663" priority="4798" operator="equal">
      <formula>"PENDIENTE POR DESCRIPCIÓN"</formula>
    </cfRule>
    <cfRule type="cellIs" dxfId="3662" priority="4799" operator="equal">
      <formula>"DESCRIPCIÓN INSUFICIENTE"</formula>
    </cfRule>
    <cfRule type="cellIs" dxfId="3661" priority="4800" operator="equal">
      <formula>"NO ESTÁ ACORDE A ITEM 5.2.1 (T.R.)"</formula>
    </cfRule>
    <cfRule type="cellIs" dxfId="3660" priority="4801" operator="equal">
      <formula>"ACORDE A ITEM 5.2.1 (T.R.)"</formula>
    </cfRule>
  </conditionalFormatting>
  <conditionalFormatting sqref="Q41">
    <cfRule type="containsBlanks" dxfId="3659" priority="4779">
      <formula>LEN(TRIM(Q41))=0</formula>
    </cfRule>
    <cfRule type="cellIs" dxfId="3658" priority="4784" operator="equal">
      <formula>"REQUERIMIENTOS SUBSANADOS"</formula>
    </cfRule>
    <cfRule type="containsText" dxfId="3657" priority="4785" operator="containsText" text="NO SUBSANABLE">
      <formula>NOT(ISERROR(SEARCH("NO SUBSANABLE",Q41)))</formula>
    </cfRule>
    <cfRule type="containsText" dxfId="3656" priority="4786" operator="containsText" text="PENDIENTES POR SUBSANAR">
      <formula>NOT(ISERROR(SEARCH("PENDIENTES POR SUBSANAR",Q41)))</formula>
    </cfRule>
    <cfRule type="containsText" dxfId="3655" priority="4787" operator="containsText" text="SIN OBSERVACIÓN">
      <formula>NOT(ISERROR(SEARCH("SIN OBSERVACIÓN",Q41)))</formula>
    </cfRule>
  </conditionalFormatting>
  <conditionalFormatting sqref="R41">
    <cfRule type="containsBlanks" dxfId="3654" priority="4778">
      <formula>LEN(TRIM(R41))=0</formula>
    </cfRule>
    <cfRule type="cellIs" dxfId="3653" priority="4780" operator="equal">
      <formula>"NO CUMPLEN CON LO SOLICITADO"</formula>
    </cfRule>
    <cfRule type="cellIs" dxfId="3652" priority="4781" operator="equal">
      <formula>"CUMPLEN CON LO SOLICITADO"</formula>
    </cfRule>
    <cfRule type="cellIs" dxfId="3651" priority="4782" operator="equal">
      <formula>"PENDIENTES"</formula>
    </cfRule>
    <cfRule type="cellIs" dxfId="3650" priority="4783" operator="equal">
      <formula>"NINGUNO"</formula>
    </cfRule>
  </conditionalFormatting>
  <conditionalFormatting sqref="H66">
    <cfRule type="notContainsBlanks" dxfId="3649" priority="4776">
      <formula>LEN(TRIM(H66))&gt;0</formula>
    </cfRule>
  </conditionalFormatting>
  <conditionalFormatting sqref="J81">
    <cfRule type="cellIs" dxfId="3648" priority="2538" operator="equal">
      <formula>"NO CUMPLE"</formula>
    </cfRule>
    <cfRule type="cellIs" dxfId="3647" priority="2539" operator="equal">
      <formula>"CUMPLE"</formula>
    </cfRule>
  </conditionalFormatting>
  <conditionalFormatting sqref="J79">
    <cfRule type="cellIs" dxfId="3646" priority="2534" operator="equal">
      <formula>"NO CUMPLE"</formula>
    </cfRule>
    <cfRule type="cellIs" dxfId="3645" priority="2535" operator="equal">
      <formula>"CUMPLE"</formula>
    </cfRule>
  </conditionalFormatting>
  <conditionalFormatting sqref="L80">
    <cfRule type="cellIs" dxfId="3644" priority="2532" operator="equal">
      <formula>"NO CUMPLE"</formula>
    </cfRule>
    <cfRule type="cellIs" dxfId="3643" priority="2533" operator="equal">
      <formula>"CUMPLE"</formula>
    </cfRule>
  </conditionalFormatting>
  <conditionalFormatting sqref="L106">
    <cfRule type="cellIs" dxfId="3642" priority="2516" operator="equal">
      <formula>"NO CUMPLE"</formula>
    </cfRule>
    <cfRule type="cellIs" dxfId="3641" priority="2517" operator="equal">
      <formula>"CUMPLE"</formula>
    </cfRule>
  </conditionalFormatting>
  <conditionalFormatting sqref="L109">
    <cfRule type="cellIs" dxfId="3640" priority="2506" operator="equal">
      <formula>"NO CUMPLE"</formula>
    </cfRule>
    <cfRule type="cellIs" dxfId="3639" priority="2507" operator="equal">
      <formula>"CUMPLE"</formula>
    </cfRule>
  </conditionalFormatting>
  <conditionalFormatting sqref="N60">
    <cfRule type="expression" dxfId="3638" priority="4733">
      <formula>N60=" "</formula>
    </cfRule>
    <cfRule type="expression" dxfId="3637" priority="4734">
      <formula>N60="NO PRESENTÓ CERTIFICADO"</formula>
    </cfRule>
    <cfRule type="expression" dxfId="3636" priority="4735">
      <formula>N60="PRESENTÓ CERTIFICADO"</formula>
    </cfRule>
  </conditionalFormatting>
  <conditionalFormatting sqref="O60">
    <cfRule type="cellIs" dxfId="3635" priority="4729" operator="equal">
      <formula>"PENDIENTE POR DESCRIPCIÓN"</formula>
    </cfRule>
    <cfRule type="cellIs" dxfId="3634" priority="4730" operator="equal">
      <formula>"DESCRIPCIÓN INSUFICIENTE"</formula>
    </cfRule>
    <cfRule type="cellIs" dxfId="3633" priority="4731" operator="equal">
      <formula>"NO ESTÁ ACORDE A ITEM 5.2.1 (T.R.)"</formula>
    </cfRule>
    <cfRule type="cellIs" dxfId="3632" priority="4732" operator="equal">
      <formula>"ACORDE A ITEM 5.2.1 (T.R.)"</formula>
    </cfRule>
  </conditionalFormatting>
  <conditionalFormatting sqref="N63">
    <cfRule type="expression" dxfId="3631" priority="4726">
      <formula>N63=" "</formula>
    </cfRule>
    <cfRule type="expression" dxfId="3630" priority="4727">
      <formula>N63="NO PRESENTÓ CERTIFICADO"</formula>
    </cfRule>
    <cfRule type="expression" dxfId="3629" priority="4728">
      <formula>N63="PRESENTÓ CERTIFICADO"</formula>
    </cfRule>
  </conditionalFormatting>
  <conditionalFormatting sqref="O63">
    <cfRule type="cellIs" dxfId="3628" priority="4722" operator="equal">
      <formula>"PENDIENTE POR DESCRIPCIÓN"</formula>
    </cfRule>
    <cfRule type="cellIs" dxfId="3627" priority="4723" operator="equal">
      <formula>"DESCRIPCIÓN INSUFICIENTE"</formula>
    </cfRule>
    <cfRule type="cellIs" dxfId="3626" priority="4724" operator="equal">
      <formula>"NO ESTÁ ACORDE A ITEM 5.2.1 (T.R.)"</formula>
    </cfRule>
    <cfRule type="cellIs" dxfId="3625" priority="4725" operator="equal">
      <formula>"ACORDE A ITEM 5.2.1 (T.R.)"</formula>
    </cfRule>
  </conditionalFormatting>
  <conditionalFormatting sqref="N66">
    <cfRule type="expression" dxfId="3624" priority="4719">
      <formula>N66=" "</formula>
    </cfRule>
    <cfRule type="expression" dxfId="3623" priority="4720">
      <formula>N66="NO PRESENTÓ CERTIFICADO"</formula>
    </cfRule>
    <cfRule type="expression" dxfId="3622" priority="4721">
      <formula>N66="PRESENTÓ CERTIFICADO"</formula>
    </cfRule>
  </conditionalFormatting>
  <conditionalFormatting sqref="O66">
    <cfRule type="cellIs" dxfId="3621" priority="4715" operator="equal">
      <formula>"PENDIENTE POR DESCRIPCIÓN"</formula>
    </cfRule>
    <cfRule type="cellIs" dxfId="3620" priority="4716" operator="equal">
      <formula>"DESCRIPCIÓN INSUFICIENTE"</formula>
    </cfRule>
    <cfRule type="cellIs" dxfId="3619" priority="4717" operator="equal">
      <formula>"NO ESTÁ ACORDE A ITEM 5.2.1 (T.R.)"</formula>
    </cfRule>
    <cfRule type="cellIs" dxfId="3618" priority="4718" operator="equal">
      <formula>"ACORDE A ITEM 5.2.1 (T.R.)"</formula>
    </cfRule>
  </conditionalFormatting>
  <conditionalFormatting sqref="Q57">
    <cfRule type="containsBlanks" dxfId="3617" priority="4706">
      <formula>LEN(TRIM(Q57))=0</formula>
    </cfRule>
    <cfRule type="cellIs" dxfId="3616" priority="4711" operator="equal">
      <formula>"REQUERIMIENTOS SUBSANADOS"</formula>
    </cfRule>
    <cfRule type="containsText" dxfId="3615" priority="4712" operator="containsText" text="NO SUBSANABLE">
      <formula>NOT(ISERROR(SEARCH("NO SUBSANABLE",Q57)))</formula>
    </cfRule>
    <cfRule type="containsText" dxfId="3614" priority="4713" operator="containsText" text="PENDIENTES POR SUBSANAR">
      <formula>NOT(ISERROR(SEARCH("PENDIENTES POR SUBSANAR",Q57)))</formula>
    </cfRule>
    <cfRule type="containsText" dxfId="3613" priority="4714" operator="containsText" text="SIN OBSERVACIÓN">
      <formula>NOT(ISERROR(SEARCH("SIN OBSERVACIÓN",Q57)))</formula>
    </cfRule>
  </conditionalFormatting>
  <conditionalFormatting sqref="R57">
    <cfRule type="containsBlanks" dxfId="3612" priority="4705">
      <formula>LEN(TRIM(R57))=0</formula>
    </cfRule>
    <cfRule type="cellIs" dxfId="3611" priority="4707" operator="equal">
      <formula>"NO CUMPLEN CON LO SOLICITADO"</formula>
    </cfRule>
    <cfRule type="cellIs" dxfId="3610" priority="4708" operator="equal">
      <formula>"CUMPLEN CON LO SOLICITADO"</formula>
    </cfRule>
    <cfRule type="cellIs" dxfId="3609" priority="4709" operator="equal">
      <formula>"PENDIENTES"</formula>
    </cfRule>
    <cfRule type="cellIs" dxfId="3608" priority="4710" operator="equal">
      <formula>"NINGUNO"</formula>
    </cfRule>
  </conditionalFormatting>
  <conditionalFormatting sqref="Q63 Q66">
    <cfRule type="containsBlanks" dxfId="3607" priority="4686">
      <formula>LEN(TRIM(Q63))=0</formula>
    </cfRule>
    <cfRule type="cellIs" dxfId="3606" priority="4691" operator="equal">
      <formula>"REQUERIMIENTOS SUBSANADOS"</formula>
    </cfRule>
    <cfRule type="containsText" dxfId="3605" priority="4692" operator="containsText" text="NO SUBSANABLE">
      <formula>NOT(ISERROR(SEARCH("NO SUBSANABLE",Q63)))</formula>
    </cfRule>
    <cfRule type="containsText" dxfId="3604" priority="4693" operator="containsText" text="PENDIENTES POR SUBSANAR">
      <formula>NOT(ISERROR(SEARCH("PENDIENTES POR SUBSANAR",Q63)))</formula>
    </cfRule>
    <cfRule type="containsText" dxfId="3603" priority="4694" operator="containsText" text="SIN OBSERVACIÓN">
      <formula>NOT(ISERROR(SEARCH("SIN OBSERVACIÓN",Q63)))</formula>
    </cfRule>
  </conditionalFormatting>
  <conditionalFormatting sqref="R63 R66">
    <cfRule type="containsBlanks" dxfId="3602" priority="4685">
      <formula>LEN(TRIM(R63))=0</formula>
    </cfRule>
    <cfRule type="cellIs" dxfId="3601" priority="4687" operator="equal">
      <formula>"NO CUMPLEN CON LO SOLICITADO"</formula>
    </cfRule>
    <cfRule type="cellIs" dxfId="3600" priority="4688" operator="equal">
      <formula>"CUMPLEN CON LO SOLICITADO"</formula>
    </cfRule>
    <cfRule type="cellIs" dxfId="3599" priority="4689" operator="equal">
      <formula>"PENDIENTES"</formula>
    </cfRule>
    <cfRule type="cellIs" dxfId="3598" priority="4690" operator="equal">
      <formula>"NINGUNO"</formula>
    </cfRule>
  </conditionalFormatting>
  <conditionalFormatting sqref="H88 H91">
    <cfRule type="notContainsBlanks" dxfId="3597" priority="4684">
      <formula>LEN(TRIM(H88))&gt;0</formula>
    </cfRule>
  </conditionalFormatting>
  <conditionalFormatting sqref="L111:L112">
    <cfRule type="cellIs" dxfId="3596" priority="2496" operator="equal">
      <formula>"NO CUMPLE"</formula>
    </cfRule>
    <cfRule type="cellIs" dxfId="3595" priority="2497" operator="equal">
      <formula>"CUMPLE"</formula>
    </cfRule>
  </conditionalFormatting>
  <conditionalFormatting sqref="N79">
    <cfRule type="expression" dxfId="3594" priority="4635">
      <formula>N79=" "</formula>
    </cfRule>
    <cfRule type="expression" dxfId="3593" priority="4636">
      <formula>N79="NO PRESENTÓ CERTIFICADO"</formula>
    </cfRule>
    <cfRule type="expression" dxfId="3592" priority="4637">
      <formula>N79="PRESENTÓ CERTIFICADO"</formula>
    </cfRule>
  </conditionalFormatting>
  <conditionalFormatting sqref="O79">
    <cfRule type="cellIs" dxfId="3591" priority="4631" operator="equal">
      <formula>"PENDIENTE POR DESCRIPCIÓN"</formula>
    </cfRule>
    <cfRule type="cellIs" dxfId="3590" priority="4632" operator="equal">
      <formula>"DESCRIPCIÓN INSUFICIENTE"</formula>
    </cfRule>
    <cfRule type="cellIs" dxfId="3589" priority="4633" operator="equal">
      <formula>"NO ESTÁ ACORDE A ITEM 5.2.1 (T.R.)"</formula>
    </cfRule>
    <cfRule type="cellIs" dxfId="3588" priority="4634" operator="equal">
      <formula>"ACORDE A ITEM 5.2.1 (T.R.)"</formula>
    </cfRule>
  </conditionalFormatting>
  <conditionalFormatting sqref="N88">
    <cfRule type="expression" dxfId="3587" priority="4621">
      <formula>N88=" "</formula>
    </cfRule>
    <cfRule type="expression" dxfId="3586" priority="4622">
      <formula>N88="NO PRESENTÓ CERTIFICADO"</formula>
    </cfRule>
    <cfRule type="expression" dxfId="3585" priority="4623">
      <formula>N88="PRESENTÓ CERTIFICADO"</formula>
    </cfRule>
  </conditionalFormatting>
  <conditionalFormatting sqref="O88">
    <cfRule type="cellIs" dxfId="3584" priority="4617" operator="equal">
      <formula>"PENDIENTE POR DESCRIPCIÓN"</formula>
    </cfRule>
    <cfRule type="cellIs" dxfId="3583" priority="4618" operator="equal">
      <formula>"DESCRIPCIÓN INSUFICIENTE"</formula>
    </cfRule>
    <cfRule type="cellIs" dxfId="3582" priority="4619" operator="equal">
      <formula>"NO ESTÁ ACORDE A ITEM 5.2.1 (T.R.)"</formula>
    </cfRule>
    <cfRule type="cellIs" dxfId="3581" priority="4620" operator="equal">
      <formula>"ACORDE A ITEM 5.2.1 (T.R.)"</formula>
    </cfRule>
  </conditionalFormatting>
  <conditionalFormatting sqref="N91">
    <cfRule type="expression" dxfId="3580" priority="4614">
      <formula>N91=" "</formula>
    </cfRule>
    <cfRule type="expression" dxfId="3579" priority="4615">
      <formula>N91="NO PRESENTÓ CERTIFICADO"</formula>
    </cfRule>
    <cfRule type="expression" dxfId="3578" priority="4616">
      <formula>N91="PRESENTÓ CERTIFICADO"</formula>
    </cfRule>
  </conditionalFormatting>
  <conditionalFormatting sqref="O91">
    <cfRule type="cellIs" dxfId="3577" priority="4610" operator="equal">
      <formula>"PENDIENTE POR DESCRIPCIÓN"</formula>
    </cfRule>
    <cfRule type="cellIs" dxfId="3576" priority="4611" operator="equal">
      <formula>"DESCRIPCIÓN INSUFICIENTE"</formula>
    </cfRule>
    <cfRule type="cellIs" dxfId="3575" priority="4612" operator="equal">
      <formula>"NO ESTÁ ACORDE A ITEM 5.2.1 (T.R.)"</formula>
    </cfRule>
    <cfRule type="cellIs" dxfId="3574" priority="4613" operator="equal">
      <formula>"ACORDE A ITEM 5.2.1 (T.R.)"</formula>
    </cfRule>
  </conditionalFormatting>
  <conditionalFormatting sqref="Q88">
    <cfRule type="containsBlanks" dxfId="3573" priority="4581">
      <formula>LEN(TRIM(Q88))=0</formula>
    </cfRule>
    <cfRule type="cellIs" dxfId="3572" priority="4586" operator="equal">
      <formula>"REQUERIMIENTOS SUBSANADOS"</formula>
    </cfRule>
    <cfRule type="containsText" dxfId="3571" priority="4587" operator="containsText" text="NO SUBSANABLE">
      <formula>NOT(ISERROR(SEARCH("NO SUBSANABLE",Q88)))</formula>
    </cfRule>
    <cfRule type="containsText" dxfId="3570" priority="4588" operator="containsText" text="PENDIENTES POR SUBSANAR">
      <formula>NOT(ISERROR(SEARCH("PENDIENTES POR SUBSANAR",Q88)))</formula>
    </cfRule>
    <cfRule type="containsText" dxfId="3569" priority="4589" operator="containsText" text="SIN OBSERVACIÓN">
      <formula>NOT(ISERROR(SEARCH("SIN OBSERVACIÓN",Q88)))</formula>
    </cfRule>
  </conditionalFormatting>
  <conditionalFormatting sqref="R88">
    <cfRule type="containsBlanks" dxfId="3568" priority="4580">
      <formula>LEN(TRIM(R88))=0</formula>
    </cfRule>
    <cfRule type="cellIs" dxfId="3567" priority="4582" operator="equal">
      <formula>"NO CUMPLEN CON LO SOLICITADO"</formula>
    </cfRule>
    <cfRule type="cellIs" dxfId="3566" priority="4583" operator="equal">
      <formula>"CUMPLEN CON LO SOLICITADO"</formula>
    </cfRule>
    <cfRule type="cellIs" dxfId="3565" priority="4584" operator="equal">
      <formula>"PENDIENTES"</formula>
    </cfRule>
    <cfRule type="cellIs" dxfId="3564" priority="4585" operator="equal">
      <formula>"NINGUNO"</formula>
    </cfRule>
  </conditionalFormatting>
  <conditionalFormatting sqref="Q91">
    <cfRule type="containsBlanks" dxfId="3563" priority="4571">
      <formula>LEN(TRIM(Q91))=0</formula>
    </cfRule>
    <cfRule type="cellIs" dxfId="3562" priority="4576" operator="equal">
      <formula>"REQUERIMIENTOS SUBSANADOS"</formula>
    </cfRule>
    <cfRule type="containsText" dxfId="3561" priority="4577" operator="containsText" text="NO SUBSANABLE">
      <formula>NOT(ISERROR(SEARCH("NO SUBSANABLE",Q91)))</formula>
    </cfRule>
    <cfRule type="containsText" dxfId="3560" priority="4578" operator="containsText" text="PENDIENTES POR SUBSANAR">
      <formula>NOT(ISERROR(SEARCH("PENDIENTES POR SUBSANAR",Q91)))</formula>
    </cfRule>
    <cfRule type="containsText" dxfId="3559" priority="4579" operator="containsText" text="SIN OBSERVACIÓN">
      <formula>NOT(ISERROR(SEARCH("SIN OBSERVACIÓN",Q91)))</formula>
    </cfRule>
  </conditionalFormatting>
  <conditionalFormatting sqref="R91">
    <cfRule type="containsBlanks" dxfId="3558" priority="4570">
      <formula>LEN(TRIM(R91))=0</formula>
    </cfRule>
    <cfRule type="cellIs" dxfId="3557" priority="4572" operator="equal">
      <formula>"NO CUMPLEN CON LO SOLICITADO"</formula>
    </cfRule>
    <cfRule type="cellIs" dxfId="3556" priority="4573" operator="equal">
      <formula>"CUMPLEN CON LO SOLICITADO"</formula>
    </cfRule>
    <cfRule type="cellIs" dxfId="3555" priority="4574" operator="equal">
      <formula>"PENDIENTES"</formula>
    </cfRule>
    <cfRule type="cellIs" dxfId="3554" priority="4575" operator="equal">
      <formula>"NINGUNO"</formula>
    </cfRule>
  </conditionalFormatting>
  <conditionalFormatting sqref="Q123">
    <cfRule type="containsBlanks" dxfId="3553" priority="4498">
      <formula>LEN(TRIM(Q123))=0</formula>
    </cfRule>
    <cfRule type="cellIs" dxfId="3552" priority="4503" operator="equal">
      <formula>"REQUERIMIENTOS SUBSANADOS"</formula>
    </cfRule>
    <cfRule type="containsText" dxfId="3551" priority="4504" operator="containsText" text="NO SUBSANABLE">
      <formula>NOT(ISERROR(SEARCH("NO SUBSANABLE",Q123)))</formula>
    </cfRule>
    <cfRule type="containsText" dxfId="3550" priority="4505" operator="containsText" text="PENDIENTES POR SUBSANAR">
      <formula>NOT(ISERROR(SEARCH("PENDIENTES POR SUBSANAR",Q123)))</formula>
    </cfRule>
    <cfRule type="containsText" dxfId="3549" priority="4506" operator="containsText" text="SIN OBSERVACIÓN">
      <formula>NOT(ISERROR(SEARCH("SIN OBSERVACIÓN",Q123)))</formula>
    </cfRule>
  </conditionalFormatting>
  <conditionalFormatting sqref="R123">
    <cfRule type="containsBlanks" dxfId="3548" priority="4497">
      <formula>LEN(TRIM(R123))=0</formula>
    </cfRule>
    <cfRule type="cellIs" dxfId="3547" priority="4499" operator="equal">
      <formula>"NO CUMPLEN CON LO SOLICITADO"</formula>
    </cfRule>
    <cfRule type="cellIs" dxfId="3546" priority="4500" operator="equal">
      <formula>"CUMPLEN CON LO SOLICITADO"</formula>
    </cfRule>
    <cfRule type="cellIs" dxfId="3545" priority="4501" operator="equal">
      <formula>"PENDIENTES"</formula>
    </cfRule>
    <cfRule type="cellIs" dxfId="3544" priority="4502" operator="equal">
      <formula>"NINGUNO"</formula>
    </cfRule>
  </conditionalFormatting>
  <conditionalFormatting sqref="H148 H151 H154 H157">
    <cfRule type="notContainsBlanks" dxfId="3543" priority="4452">
      <formula>LEN(TRIM(H148))&gt;0</formula>
    </cfRule>
  </conditionalFormatting>
  <conditionalFormatting sqref="L61">
    <cfRule type="cellIs" dxfId="3542" priority="2642" operator="equal">
      <formula>"NO CUMPLE"</formula>
    </cfRule>
    <cfRule type="cellIs" dxfId="3541" priority="2643" operator="equal">
      <formula>"CUMPLE"</formula>
    </cfRule>
  </conditionalFormatting>
  <conditionalFormatting sqref="L64">
    <cfRule type="cellIs" dxfId="3540" priority="2640" operator="equal">
      <formula>"NO CUMPLE"</formula>
    </cfRule>
    <cfRule type="cellIs" dxfId="3539" priority="2641" operator="equal">
      <formula>"CUMPLE"</formula>
    </cfRule>
  </conditionalFormatting>
  <conditionalFormatting sqref="J65">
    <cfRule type="cellIs" dxfId="3538" priority="2638" operator="equal">
      <formula>"NO CUMPLE"</formula>
    </cfRule>
    <cfRule type="cellIs" dxfId="3537" priority="2639" operator="equal">
      <formula>"CUMPLE"</formula>
    </cfRule>
  </conditionalFormatting>
  <conditionalFormatting sqref="L59">
    <cfRule type="cellIs" dxfId="3536" priority="2634" operator="equal">
      <formula>"NO CUMPLE"</formula>
    </cfRule>
    <cfRule type="cellIs" dxfId="3535" priority="2635" operator="equal">
      <formula>"CUMPLE"</formula>
    </cfRule>
  </conditionalFormatting>
  <conditionalFormatting sqref="J59">
    <cfRule type="cellIs" dxfId="3534" priority="2624" operator="equal">
      <formula>"NO CUMPLE"</formula>
    </cfRule>
    <cfRule type="cellIs" dxfId="3533" priority="2625" operator="equal">
      <formula>"CUMPLE"</formula>
    </cfRule>
  </conditionalFormatting>
  <conditionalFormatting sqref="J57">
    <cfRule type="cellIs" dxfId="3532" priority="2620" operator="equal">
      <formula>"NO CUMPLE"</formula>
    </cfRule>
    <cfRule type="cellIs" dxfId="3531" priority="2621" operator="equal">
      <formula>"CUMPLE"</formula>
    </cfRule>
  </conditionalFormatting>
  <conditionalFormatting sqref="L58">
    <cfRule type="cellIs" dxfId="3530" priority="2618" operator="equal">
      <formula>"NO CUMPLE"</formula>
    </cfRule>
    <cfRule type="cellIs" dxfId="3529" priority="2619" operator="equal">
      <formula>"CUMPLE"</formula>
    </cfRule>
  </conditionalFormatting>
  <conditionalFormatting sqref="J85">
    <cfRule type="cellIs" dxfId="3528" priority="2616" operator="equal">
      <formula>"NO CUMPLE"</formula>
    </cfRule>
    <cfRule type="cellIs" dxfId="3527" priority="2617" operator="equal">
      <formula>"CUMPLE"</formula>
    </cfRule>
  </conditionalFormatting>
  <conditionalFormatting sqref="J86">
    <cfRule type="cellIs" dxfId="3526" priority="2614" operator="equal">
      <formula>"NO CUMPLE"</formula>
    </cfRule>
    <cfRule type="cellIs" dxfId="3525" priority="2615" operator="equal">
      <formula>"CUMPLE"</formula>
    </cfRule>
  </conditionalFormatting>
  <conditionalFormatting sqref="J88">
    <cfRule type="cellIs" dxfId="3524" priority="2612" operator="equal">
      <formula>"NO CUMPLE"</formula>
    </cfRule>
    <cfRule type="cellIs" dxfId="3523" priority="2613" operator="equal">
      <formula>"CUMPLE"</formula>
    </cfRule>
  </conditionalFormatting>
  <conditionalFormatting sqref="J89:J90">
    <cfRule type="cellIs" dxfId="3522" priority="2610" operator="equal">
      <formula>"NO CUMPLE"</formula>
    </cfRule>
    <cfRule type="cellIs" dxfId="3521" priority="2611" operator="equal">
      <formula>"CUMPLE"</formula>
    </cfRule>
  </conditionalFormatting>
  <conditionalFormatting sqref="N148">
    <cfRule type="expression" dxfId="3520" priority="4413">
      <formula>N148=" "</formula>
    </cfRule>
    <cfRule type="expression" dxfId="3519" priority="4414">
      <formula>N148="NO PRESENTÓ CERTIFICADO"</formula>
    </cfRule>
    <cfRule type="expression" dxfId="3518" priority="4415">
      <formula>N148="PRESENTÓ CERTIFICADO"</formula>
    </cfRule>
  </conditionalFormatting>
  <conditionalFormatting sqref="O148">
    <cfRule type="cellIs" dxfId="3517" priority="4409" operator="equal">
      <formula>"PENDIENTE POR DESCRIPCIÓN"</formula>
    </cfRule>
    <cfRule type="cellIs" dxfId="3516" priority="4410" operator="equal">
      <formula>"DESCRIPCIÓN INSUFICIENTE"</formula>
    </cfRule>
    <cfRule type="cellIs" dxfId="3515" priority="4411" operator="equal">
      <formula>"NO ESTÁ ACORDE A ITEM 5.2.1 (T.R.)"</formula>
    </cfRule>
    <cfRule type="cellIs" dxfId="3514" priority="4412" operator="equal">
      <formula>"ACORDE A ITEM 5.2.1 (T.R.)"</formula>
    </cfRule>
  </conditionalFormatting>
  <conditionalFormatting sqref="N151">
    <cfRule type="expression" dxfId="3513" priority="4406">
      <formula>N151=" "</formula>
    </cfRule>
    <cfRule type="expression" dxfId="3512" priority="4407">
      <formula>N151="NO PRESENTÓ CERTIFICADO"</formula>
    </cfRule>
    <cfRule type="expression" dxfId="3511" priority="4408">
      <formula>N151="PRESENTÓ CERTIFICADO"</formula>
    </cfRule>
  </conditionalFormatting>
  <conditionalFormatting sqref="O151">
    <cfRule type="cellIs" dxfId="3510" priority="4402" operator="equal">
      <formula>"PENDIENTE POR DESCRIPCIÓN"</formula>
    </cfRule>
    <cfRule type="cellIs" dxfId="3509" priority="4403" operator="equal">
      <formula>"DESCRIPCIÓN INSUFICIENTE"</formula>
    </cfRule>
    <cfRule type="cellIs" dxfId="3508" priority="4404" operator="equal">
      <formula>"NO ESTÁ ACORDE A ITEM 5.2.1 (T.R.)"</formula>
    </cfRule>
    <cfRule type="cellIs" dxfId="3507" priority="4405" operator="equal">
      <formula>"ACORDE A ITEM 5.2.1 (T.R.)"</formula>
    </cfRule>
  </conditionalFormatting>
  <conditionalFormatting sqref="N154">
    <cfRule type="expression" dxfId="3506" priority="4399">
      <formula>N154=" "</formula>
    </cfRule>
    <cfRule type="expression" dxfId="3505" priority="4400">
      <formula>N154="NO PRESENTÓ CERTIFICADO"</formula>
    </cfRule>
    <cfRule type="expression" dxfId="3504" priority="4401">
      <formula>N154="PRESENTÓ CERTIFICADO"</formula>
    </cfRule>
  </conditionalFormatting>
  <conditionalFormatting sqref="O154">
    <cfRule type="cellIs" dxfId="3503" priority="4395" operator="equal">
      <formula>"PENDIENTE POR DESCRIPCIÓN"</formula>
    </cfRule>
    <cfRule type="cellIs" dxfId="3502" priority="4396" operator="equal">
      <formula>"DESCRIPCIÓN INSUFICIENTE"</formula>
    </cfRule>
    <cfRule type="cellIs" dxfId="3501" priority="4397" operator="equal">
      <formula>"NO ESTÁ ACORDE A ITEM 5.2.1 (T.R.)"</formula>
    </cfRule>
    <cfRule type="cellIs" dxfId="3500" priority="4398" operator="equal">
      <formula>"ACORDE A ITEM 5.2.1 (T.R.)"</formula>
    </cfRule>
  </conditionalFormatting>
  <conditionalFormatting sqref="N157">
    <cfRule type="expression" dxfId="3499" priority="4392">
      <formula>N157=" "</formula>
    </cfRule>
    <cfRule type="expression" dxfId="3498" priority="4393">
      <formula>N157="NO PRESENTÓ CERTIFICADO"</formula>
    </cfRule>
    <cfRule type="expression" dxfId="3497" priority="4394">
      <formula>N157="PRESENTÓ CERTIFICADO"</formula>
    </cfRule>
  </conditionalFormatting>
  <conditionalFormatting sqref="O157">
    <cfRule type="cellIs" dxfId="3496" priority="4388" operator="equal">
      <formula>"PENDIENTE POR DESCRIPCIÓN"</formula>
    </cfRule>
    <cfRule type="cellIs" dxfId="3495" priority="4389" operator="equal">
      <formula>"DESCRIPCIÓN INSUFICIENTE"</formula>
    </cfRule>
    <cfRule type="cellIs" dxfId="3494" priority="4390" operator="equal">
      <formula>"NO ESTÁ ACORDE A ITEM 5.2.1 (T.R.)"</formula>
    </cfRule>
    <cfRule type="cellIs" dxfId="3493" priority="4391" operator="equal">
      <formula>"ACORDE A ITEM 5.2.1 (T.R.)"</formula>
    </cfRule>
  </conditionalFormatting>
  <conditionalFormatting sqref="P154">
    <cfRule type="expression" dxfId="3492" priority="4379">
      <formula>Q154="NO SUBSANABLE"</formula>
    </cfRule>
    <cfRule type="expression" dxfId="3491" priority="4380">
      <formula>Q154="REQUERIMIENTOS SUBSANADOS"</formula>
    </cfRule>
    <cfRule type="expression" dxfId="3490" priority="4381">
      <formula>Q154="PENDIENTES POR SUBSANAR"</formula>
    </cfRule>
    <cfRule type="expression" dxfId="3489" priority="4383">
      <formula>Q154="SIN OBSERVACIÓN"</formula>
    </cfRule>
    <cfRule type="containsBlanks" dxfId="3488" priority="4384">
      <formula>LEN(TRIM(P154))=0</formula>
    </cfRule>
  </conditionalFormatting>
  <conditionalFormatting sqref="Q154">
    <cfRule type="containsBlanks" dxfId="3487" priority="4374">
      <formula>LEN(TRIM(Q154))=0</formula>
    </cfRule>
    <cfRule type="cellIs" dxfId="3486" priority="4382" operator="equal">
      <formula>"REQUERIMIENTOS SUBSANADOS"</formula>
    </cfRule>
    <cfRule type="containsText" dxfId="3485" priority="4385" operator="containsText" text="NO SUBSANABLE">
      <formula>NOT(ISERROR(SEARCH("NO SUBSANABLE",Q154)))</formula>
    </cfRule>
    <cfRule type="containsText" dxfId="3484" priority="4386" operator="containsText" text="PENDIENTES POR SUBSANAR">
      <formula>NOT(ISERROR(SEARCH("PENDIENTES POR SUBSANAR",Q154)))</formula>
    </cfRule>
    <cfRule type="containsText" dxfId="3483" priority="4387" operator="containsText" text="SIN OBSERVACIÓN">
      <formula>NOT(ISERROR(SEARCH("SIN OBSERVACIÓN",Q154)))</formula>
    </cfRule>
  </conditionalFormatting>
  <conditionalFormatting sqref="R154">
    <cfRule type="containsBlanks" dxfId="3482" priority="4373">
      <formula>LEN(TRIM(R154))=0</formula>
    </cfRule>
    <cfRule type="cellIs" dxfId="3481" priority="4375" operator="equal">
      <formula>"NO CUMPLEN CON LO SOLICITADO"</formula>
    </cfRule>
    <cfRule type="cellIs" dxfId="3480" priority="4376" operator="equal">
      <formula>"CUMPLEN CON LO SOLICITADO"</formula>
    </cfRule>
    <cfRule type="cellIs" dxfId="3479" priority="4377" operator="equal">
      <formula>"PENDIENTES"</formula>
    </cfRule>
    <cfRule type="cellIs" dxfId="3478" priority="4378" operator="equal">
      <formula>"NINGUNO"</formula>
    </cfRule>
  </conditionalFormatting>
  <conditionalFormatting sqref="P151">
    <cfRule type="expression" dxfId="3477" priority="4364">
      <formula>Q151="NO SUBSANABLE"</formula>
    </cfRule>
    <cfRule type="expression" dxfId="3476" priority="4365">
      <formula>Q151="REQUERIMIENTOS SUBSANADOS"</formula>
    </cfRule>
    <cfRule type="expression" dxfId="3475" priority="4366">
      <formula>Q151="PENDIENTES POR SUBSANAR"</formula>
    </cfRule>
    <cfRule type="expression" dxfId="3474" priority="4368">
      <formula>Q151="SIN OBSERVACIÓN"</formula>
    </cfRule>
    <cfRule type="containsBlanks" dxfId="3473" priority="4369">
      <formula>LEN(TRIM(P151))=0</formula>
    </cfRule>
  </conditionalFormatting>
  <conditionalFormatting sqref="Q151">
    <cfRule type="containsBlanks" dxfId="3472" priority="4359">
      <formula>LEN(TRIM(Q151))=0</formula>
    </cfRule>
    <cfRule type="cellIs" dxfId="3471" priority="4367" operator="equal">
      <formula>"REQUERIMIENTOS SUBSANADOS"</formula>
    </cfRule>
    <cfRule type="containsText" dxfId="3470" priority="4370" operator="containsText" text="NO SUBSANABLE">
      <formula>NOT(ISERROR(SEARCH("NO SUBSANABLE",Q151)))</formula>
    </cfRule>
    <cfRule type="containsText" dxfId="3469" priority="4371" operator="containsText" text="PENDIENTES POR SUBSANAR">
      <formula>NOT(ISERROR(SEARCH("PENDIENTES POR SUBSANAR",Q151)))</formula>
    </cfRule>
    <cfRule type="containsText" dxfId="3468" priority="4372" operator="containsText" text="SIN OBSERVACIÓN">
      <formula>NOT(ISERROR(SEARCH("SIN OBSERVACIÓN",Q151)))</formula>
    </cfRule>
  </conditionalFormatting>
  <conditionalFormatting sqref="R151">
    <cfRule type="containsBlanks" dxfId="3467" priority="4358">
      <formula>LEN(TRIM(R151))=0</formula>
    </cfRule>
    <cfRule type="cellIs" dxfId="3466" priority="4360" operator="equal">
      <formula>"NO CUMPLEN CON LO SOLICITADO"</formula>
    </cfRule>
    <cfRule type="cellIs" dxfId="3465" priority="4361" operator="equal">
      <formula>"CUMPLEN CON LO SOLICITADO"</formula>
    </cfRule>
    <cfRule type="cellIs" dxfId="3464" priority="4362" operator="equal">
      <formula>"PENDIENTES"</formula>
    </cfRule>
    <cfRule type="cellIs" dxfId="3463" priority="4363" operator="equal">
      <formula>"NINGUNO"</formula>
    </cfRule>
  </conditionalFormatting>
  <conditionalFormatting sqref="P148">
    <cfRule type="expression" dxfId="3462" priority="4349">
      <formula>Q148="NO SUBSANABLE"</formula>
    </cfRule>
    <cfRule type="expression" dxfId="3461" priority="4350">
      <formula>Q148="REQUERIMIENTOS SUBSANADOS"</formula>
    </cfRule>
    <cfRule type="expression" dxfId="3460" priority="4351">
      <formula>Q148="PENDIENTES POR SUBSANAR"</formula>
    </cfRule>
    <cfRule type="expression" dxfId="3459" priority="4353">
      <formula>Q148="SIN OBSERVACIÓN"</formula>
    </cfRule>
    <cfRule type="containsBlanks" dxfId="3458" priority="4354">
      <formula>LEN(TRIM(P148))=0</formula>
    </cfRule>
  </conditionalFormatting>
  <conditionalFormatting sqref="Q148">
    <cfRule type="containsBlanks" dxfId="3457" priority="4344">
      <formula>LEN(TRIM(Q148))=0</formula>
    </cfRule>
    <cfRule type="cellIs" dxfId="3456" priority="4352" operator="equal">
      <formula>"REQUERIMIENTOS SUBSANADOS"</formula>
    </cfRule>
    <cfRule type="containsText" dxfId="3455" priority="4355" operator="containsText" text="NO SUBSANABLE">
      <formula>NOT(ISERROR(SEARCH("NO SUBSANABLE",Q148)))</formula>
    </cfRule>
    <cfRule type="containsText" dxfId="3454" priority="4356" operator="containsText" text="PENDIENTES POR SUBSANAR">
      <formula>NOT(ISERROR(SEARCH("PENDIENTES POR SUBSANAR",Q148)))</formula>
    </cfRule>
    <cfRule type="containsText" dxfId="3453" priority="4357" operator="containsText" text="SIN OBSERVACIÓN">
      <formula>NOT(ISERROR(SEARCH("SIN OBSERVACIÓN",Q148)))</formula>
    </cfRule>
  </conditionalFormatting>
  <conditionalFormatting sqref="R148">
    <cfRule type="containsBlanks" dxfId="3452" priority="4343">
      <formula>LEN(TRIM(R148))=0</formula>
    </cfRule>
    <cfRule type="cellIs" dxfId="3451" priority="4345" operator="equal">
      <formula>"NO CUMPLEN CON LO SOLICITADO"</formula>
    </cfRule>
    <cfRule type="cellIs" dxfId="3450" priority="4346" operator="equal">
      <formula>"CUMPLEN CON LO SOLICITADO"</formula>
    </cfRule>
    <cfRule type="cellIs" dxfId="3449" priority="4347" operator="equal">
      <formula>"PENDIENTES"</formula>
    </cfRule>
    <cfRule type="cellIs" dxfId="3448" priority="4348" operator="equal">
      <formula>"NINGUNO"</formula>
    </cfRule>
  </conditionalFormatting>
  <conditionalFormatting sqref="P145">
    <cfRule type="expression" dxfId="3447" priority="4334">
      <formula>Q145="NO SUBSANABLE"</formula>
    </cfRule>
    <cfRule type="expression" dxfId="3446" priority="4335">
      <formula>Q145="REQUERIMIENTOS SUBSANADOS"</formula>
    </cfRule>
    <cfRule type="expression" dxfId="3445" priority="4336">
      <formula>Q145="PENDIENTES POR SUBSANAR"</formula>
    </cfRule>
    <cfRule type="expression" dxfId="3444" priority="4338">
      <formula>Q145="SIN OBSERVACIÓN"</formula>
    </cfRule>
    <cfRule type="containsBlanks" dxfId="3443" priority="4339">
      <formula>LEN(TRIM(P145))=0</formula>
    </cfRule>
  </conditionalFormatting>
  <conditionalFormatting sqref="Q145">
    <cfRule type="containsBlanks" dxfId="3442" priority="4329">
      <formula>LEN(TRIM(Q145))=0</formula>
    </cfRule>
    <cfRule type="cellIs" dxfId="3441" priority="4337" operator="equal">
      <formula>"REQUERIMIENTOS SUBSANADOS"</formula>
    </cfRule>
    <cfRule type="containsText" dxfId="3440" priority="4340" operator="containsText" text="NO SUBSANABLE">
      <formula>NOT(ISERROR(SEARCH("NO SUBSANABLE",Q145)))</formula>
    </cfRule>
    <cfRule type="containsText" dxfId="3439" priority="4341" operator="containsText" text="PENDIENTES POR SUBSANAR">
      <formula>NOT(ISERROR(SEARCH("PENDIENTES POR SUBSANAR",Q145)))</formula>
    </cfRule>
    <cfRule type="containsText" dxfId="3438" priority="4342" operator="containsText" text="SIN OBSERVACIÓN">
      <formula>NOT(ISERROR(SEARCH("SIN OBSERVACIÓN",Q145)))</formula>
    </cfRule>
  </conditionalFormatting>
  <conditionalFormatting sqref="R145">
    <cfRule type="containsBlanks" dxfId="3437" priority="4328">
      <formula>LEN(TRIM(R145))=0</formula>
    </cfRule>
    <cfRule type="cellIs" dxfId="3436" priority="4330" operator="equal">
      <formula>"NO CUMPLEN CON LO SOLICITADO"</formula>
    </cfRule>
    <cfRule type="cellIs" dxfId="3435" priority="4331" operator="equal">
      <formula>"CUMPLEN CON LO SOLICITADO"</formula>
    </cfRule>
    <cfRule type="cellIs" dxfId="3434" priority="4332" operator="equal">
      <formula>"PENDIENTES"</formula>
    </cfRule>
    <cfRule type="cellIs" dxfId="3433" priority="4333" operator="equal">
      <formula>"NINGUNO"</formula>
    </cfRule>
  </conditionalFormatting>
  <conditionalFormatting sqref="H170">
    <cfRule type="notContainsBlanks" dxfId="3432" priority="4327">
      <formula>LEN(TRIM(H170))&gt;0</formula>
    </cfRule>
  </conditionalFormatting>
  <conditionalFormatting sqref="O170">
    <cfRule type="cellIs" dxfId="3431" priority="4304" operator="equal">
      <formula>"PENDIENTE POR DESCRIPCIÓN"</formula>
    </cfRule>
    <cfRule type="cellIs" dxfId="3430" priority="4305" operator="equal">
      <formula>"DESCRIPCIÓN INSUFICIENTE"</formula>
    </cfRule>
    <cfRule type="cellIs" dxfId="3429" priority="4306" operator="equal">
      <formula>"NO ESTÁ ACORDE A ITEM 5.2.1 (T.R.)"</formula>
    </cfRule>
    <cfRule type="cellIs" dxfId="3428" priority="4307" operator="equal">
      <formula>"ACORDE A ITEM 5.2.1 (T.R.)"</formula>
    </cfRule>
  </conditionalFormatting>
  <conditionalFormatting sqref="F173">
    <cfRule type="notContainsBlanks" dxfId="3427" priority="4303">
      <formula>LEN(TRIM(F173))&gt;0</formula>
    </cfRule>
  </conditionalFormatting>
  <conditionalFormatting sqref="F167">
    <cfRule type="notContainsBlanks" dxfId="3426" priority="4302">
      <formula>LEN(TRIM(F167))&gt;0</formula>
    </cfRule>
  </conditionalFormatting>
  <conditionalFormatting sqref="F170">
    <cfRule type="notContainsBlanks" dxfId="3425" priority="4301">
      <formula>LEN(TRIM(F170))&gt;0</formula>
    </cfRule>
  </conditionalFormatting>
  <conditionalFormatting sqref="H195 H198 H201">
    <cfRule type="notContainsBlanks" dxfId="3424" priority="4295">
      <formula>LEN(TRIM(H195))&gt;0</formula>
    </cfRule>
  </conditionalFormatting>
  <conditionalFormatting sqref="I195 I198 I201">
    <cfRule type="notContainsBlanks" dxfId="3423" priority="4294">
      <formula>LEN(TRIM(I195))&gt;0</formula>
    </cfRule>
  </conditionalFormatting>
  <conditionalFormatting sqref="L69:L71">
    <cfRule type="cellIs" dxfId="3422" priority="2658" operator="equal">
      <formula>"NO CUMPLE"</formula>
    </cfRule>
    <cfRule type="cellIs" dxfId="3421" priority="2659" operator="equal">
      <formula>"CUMPLE"</formula>
    </cfRule>
  </conditionalFormatting>
  <conditionalFormatting sqref="J62">
    <cfRule type="cellIs" dxfId="3420" priority="2648" operator="equal">
      <formula>"NO CUMPLE"</formula>
    </cfRule>
    <cfRule type="cellIs" dxfId="3419" priority="2649" operator="equal">
      <formula>"CUMPLE"</formula>
    </cfRule>
  </conditionalFormatting>
  <conditionalFormatting sqref="N192">
    <cfRule type="expression" dxfId="3418" priority="4245">
      <formula>N192=" "</formula>
    </cfRule>
    <cfRule type="expression" dxfId="3417" priority="4246">
      <formula>N192="NO PRESENTÓ CERTIFICADO"</formula>
    </cfRule>
    <cfRule type="expression" dxfId="3416" priority="4247">
      <formula>N192="PRESENTÓ CERTIFICADO"</formula>
    </cfRule>
  </conditionalFormatting>
  <conditionalFormatting sqref="O192">
    <cfRule type="cellIs" dxfId="3415" priority="4241" operator="equal">
      <formula>"PENDIENTE POR DESCRIPCIÓN"</formula>
    </cfRule>
    <cfRule type="cellIs" dxfId="3414" priority="4242" operator="equal">
      <formula>"DESCRIPCIÓN INSUFICIENTE"</formula>
    </cfRule>
    <cfRule type="cellIs" dxfId="3413" priority="4243" operator="equal">
      <formula>"NO ESTÁ ACORDE A ITEM 5.2.1 (T.R.)"</formula>
    </cfRule>
    <cfRule type="cellIs" dxfId="3412" priority="4244" operator="equal">
      <formula>"ACORDE A ITEM 5.2.1 (T.R.)"</formula>
    </cfRule>
  </conditionalFormatting>
  <conditionalFormatting sqref="N195">
    <cfRule type="expression" dxfId="3411" priority="4238">
      <formula>N195=" "</formula>
    </cfRule>
    <cfRule type="expression" dxfId="3410" priority="4239">
      <formula>N195="NO PRESENTÓ CERTIFICADO"</formula>
    </cfRule>
    <cfRule type="expression" dxfId="3409" priority="4240">
      <formula>N195="PRESENTÓ CERTIFICADO"</formula>
    </cfRule>
  </conditionalFormatting>
  <conditionalFormatting sqref="O195">
    <cfRule type="cellIs" dxfId="3408" priority="4234" operator="equal">
      <formula>"PENDIENTE POR DESCRIPCIÓN"</formula>
    </cfRule>
    <cfRule type="cellIs" dxfId="3407" priority="4235" operator="equal">
      <formula>"DESCRIPCIÓN INSUFICIENTE"</formula>
    </cfRule>
    <cfRule type="cellIs" dxfId="3406" priority="4236" operator="equal">
      <formula>"NO ESTÁ ACORDE A ITEM 5.2.1 (T.R.)"</formula>
    </cfRule>
    <cfRule type="cellIs" dxfId="3405" priority="4237" operator="equal">
      <formula>"ACORDE A ITEM 5.2.1 (T.R.)"</formula>
    </cfRule>
  </conditionalFormatting>
  <conditionalFormatting sqref="N198">
    <cfRule type="expression" dxfId="3404" priority="4231">
      <formula>N198=" "</formula>
    </cfRule>
    <cfRule type="expression" dxfId="3403" priority="4232">
      <formula>N198="NO PRESENTÓ CERTIFICADO"</formula>
    </cfRule>
    <cfRule type="expression" dxfId="3402" priority="4233">
      <formula>N198="PRESENTÓ CERTIFICADO"</formula>
    </cfRule>
  </conditionalFormatting>
  <conditionalFormatting sqref="O198">
    <cfRule type="cellIs" dxfId="3401" priority="4227" operator="equal">
      <formula>"PENDIENTE POR DESCRIPCIÓN"</formula>
    </cfRule>
    <cfRule type="cellIs" dxfId="3400" priority="4228" operator="equal">
      <formula>"DESCRIPCIÓN INSUFICIENTE"</formula>
    </cfRule>
    <cfRule type="cellIs" dxfId="3399" priority="4229" operator="equal">
      <formula>"NO ESTÁ ACORDE A ITEM 5.2.1 (T.R.)"</formula>
    </cfRule>
    <cfRule type="cellIs" dxfId="3398" priority="4230" operator="equal">
      <formula>"ACORDE A ITEM 5.2.1 (T.R.)"</formula>
    </cfRule>
  </conditionalFormatting>
  <conditionalFormatting sqref="N201">
    <cfRule type="expression" dxfId="3397" priority="4224">
      <formula>N201=" "</formula>
    </cfRule>
    <cfRule type="expression" dxfId="3396" priority="4225">
      <formula>N201="NO PRESENTÓ CERTIFICADO"</formula>
    </cfRule>
    <cfRule type="expression" dxfId="3395" priority="4226">
      <formula>N201="PRESENTÓ CERTIFICADO"</formula>
    </cfRule>
  </conditionalFormatting>
  <conditionalFormatting sqref="O201">
    <cfRule type="cellIs" dxfId="3394" priority="4220" operator="equal">
      <formula>"PENDIENTE POR DESCRIPCIÓN"</formula>
    </cfRule>
    <cfRule type="cellIs" dxfId="3393" priority="4221" operator="equal">
      <formula>"DESCRIPCIÓN INSUFICIENTE"</formula>
    </cfRule>
    <cfRule type="cellIs" dxfId="3392" priority="4222" operator="equal">
      <formula>"NO ESTÁ ACORDE A ITEM 5.2.1 (T.R.)"</formula>
    </cfRule>
    <cfRule type="cellIs" dxfId="3391" priority="4223" operator="equal">
      <formula>"ACORDE A ITEM 5.2.1 (T.R.)"</formula>
    </cfRule>
  </conditionalFormatting>
  <conditionalFormatting sqref="Q192">
    <cfRule type="containsBlanks" dxfId="3390" priority="4211">
      <formula>LEN(TRIM(Q192))=0</formula>
    </cfRule>
    <cfRule type="cellIs" dxfId="3389" priority="4216" operator="equal">
      <formula>"REQUERIMIENTOS SUBSANADOS"</formula>
    </cfRule>
    <cfRule type="containsText" dxfId="3388" priority="4217" operator="containsText" text="NO SUBSANABLE">
      <formula>NOT(ISERROR(SEARCH("NO SUBSANABLE",Q192)))</formula>
    </cfRule>
    <cfRule type="containsText" dxfId="3387" priority="4218" operator="containsText" text="PENDIENTES POR SUBSANAR">
      <formula>NOT(ISERROR(SEARCH("PENDIENTES POR SUBSANAR",Q192)))</formula>
    </cfRule>
    <cfRule type="containsText" dxfId="3386" priority="4219" operator="containsText" text="SIN OBSERVACIÓN">
      <formula>NOT(ISERROR(SEARCH("SIN OBSERVACIÓN",Q192)))</formula>
    </cfRule>
  </conditionalFormatting>
  <conditionalFormatting sqref="R192">
    <cfRule type="containsBlanks" dxfId="3385" priority="4210">
      <formula>LEN(TRIM(R192))=0</formula>
    </cfRule>
    <cfRule type="cellIs" dxfId="3384" priority="4212" operator="equal">
      <formula>"NO CUMPLEN CON LO SOLICITADO"</formula>
    </cfRule>
    <cfRule type="cellIs" dxfId="3383" priority="4213" operator="equal">
      <formula>"CUMPLEN CON LO SOLICITADO"</formula>
    </cfRule>
    <cfRule type="cellIs" dxfId="3382" priority="4214" operator="equal">
      <formula>"PENDIENTES"</formula>
    </cfRule>
    <cfRule type="cellIs" dxfId="3381" priority="4215" operator="equal">
      <formula>"NINGUNO"</formula>
    </cfRule>
  </conditionalFormatting>
  <conditionalFormatting sqref="Q195">
    <cfRule type="containsBlanks" dxfId="3380" priority="4201">
      <formula>LEN(TRIM(Q195))=0</formula>
    </cfRule>
    <cfRule type="cellIs" dxfId="3379" priority="4206" operator="equal">
      <formula>"REQUERIMIENTOS SUBSANADOS"</formula>
    </cfRule>
    <cfRule type="containsText" dxfId="3378" priority="4207" operator="containsText" text="NO SUBSANABLE">
      <formula>NOT(ISERROR(SEARCH("NO SUBSANABLE",Q195)))</formula>
    </cfRule>
    <cfRule type="containsText" dxfId="3377" priority="4208" operator="containsText" text="PENDIENTES POR SUBSANAR">
      <formula>NOT(ISERROR(SEARCH("PENDIENTES POR SUBSANAR",Q195)))</formula>
    </cfRule>
    <cfRule type="containsText" dxfId="3376" priority="4209" operator="containsText" text="SIN OBSERVACIÓN">
      <formula>NOT(ISERROR(SEARCH("SIN OBSERVACIÓN",Q195)))</formula>
    </cfRule>
  </conditionalFormatting>
  <conditionalFormatting sqref="R195">
    <cfRule type="containsBlanks" dxfId="3375" priority="4200">
      <formula>LEN(TRIM(R195))=0</formula>
    </cfRule>
    <cfRule type="cellIs" dxfId="3374" priority="4202" operator="equal">
      <formula>"NO CUMPLEN CON LO SOLICITADO"</formula>
    </cfRule>
    <cfRule type="cellIs" dxfId="3373" priority="4203" operator="equal">
      <formula>"CUMPLEN CON LO SOLICITADO"</formula>
    </cfRule>
    <cfRule type="cellIs" dxfId="3372" priority="4204" operator="equal">
      <formula>"PENDIENTES"</formula>
    </cfRule>
    <cfRule type="cellIs" dxfId="3371" priority="4205" operator="equal">
      <formula>"NINGUNO"</formula>
    </cfRule>
  </conditionalFormatting>
  <conditionalFormatting sqref="P198">
    <cfRule type="expression" dxfId="3370" priority="4195">
      <formula>Q198="NO SUBSANABLE"</formula>
    </cfRule>
    <cfRule type="expression" dxfId="3369" priority="4196">
      <formula>Q198="REQUERIMIENTOS SUBSANADOS"</formula>
    </cfRule>
    <cfRule type="expression" dxfId="3368" priority="4197">
      <formula>Q198="PENDIENTES POR SUBSANAR"</formula>
    </cfRule>
    <cfRule type="expression" dxfId="3367" priority="4198">
      <formula>Q198="SIN OBSERVACIÓN"</formula>
    </cfRule>
    <cfRule type="containsBlanks" dxfId="3366" priority="4199">
      <formula>LEN(TRIM(P198))=0</formula>
    </cfRule>
  </conditionalFormatting>
  <conditionalFormatting sqref="Q198">
    <cfRule type="containsBlanks" dxfId="3365" priority="4186">
      <formula>LEN(TRIM(Q198))=0</formula>
    </cfRule>
    <cfRule type="cellIs" dxfId="3364" priority="4191" operator="equal">
      <formula>"REQUERIMIENTOS SUBSANADOS"</formula>
    </cfRule>
    <cfRule type="containsText" dxfId="3363" priority="4192" operator="containsText" text="NO SUBSANABLE">
      <formula>NOT(ISERROR(SEARCH("NO SUBSANABLE",Q198)))</formula>
    </cfRule>
    <cfRule type="containsText" dxfId="3362" priority="4193" operator="containsText" text="PENDIENTES POR SUBSANAR">
      <formula>NOT(ISERROR(SEARCH("PENDIENTES POR SUBSANAR",Q198)))</formula>
    </cfRule>
    <cfRule type="containsText" dxfId="3361" priority="4194" operator="containsText" text="SIN OBSERVACIÓN">
      <formula>NOT(ISERROR(SEARCH("SIN OBSERVACIÓN",Q198)))</formula>
    </cfRule>
  </conditionalFormatting>
  <conditionalFormatting sqref="R198">
    <cfRule type="containsBlanks" dxfId="3360" priority="4185">
      <formula>LEN(TRIM(R198))=0</formula>
    </cfRule>
    <cfRule type="cellIs" dxfId="3359" priority="4187" operator="equal">
      <formula>"NO CUMPLEN CON LO SOLICITADO"</formula>
    </cfRule>
    <cfRule type="cellIs" dxfId="3358" priority="4188" operator="equal">
      <formula>"CUMPLEN CON LO SOLICITADO"</formula>
    </cfRule>
    <cfRule type="cellIs" dxfId="3357" priority="4189" operator="equal">
      <formula>"PENDIENTES"</formula>
    </cfRule>
    <cfRule type="cellIs" dxfId="3356" priority="4190" operator="equal">
      <formula>"NINGUNO"</formula>
    </cfRule>
  </conditionalFormatting>
  <conditionalFormatting sqref="Q201">
    <cfRule type="containsBlanks" dxfId="3355" priority="4176">
      <formula>LEN(TRIM(Q201))=0</formula>
    </cfRule>
    <cfRule type="cellIs" dxfId="3354" priority="4181" operator="equal">
      <formula>"REQUERIMIENTOS SUBSANADOS"</formula>
    </cfRule>
    <cfRule type="containsText" dxfId="3353" priority="4182" operator="containsText" text="NO SUBSANABLE">
      <formula>NOT(ISERROR(SEARCH("NO SUBSANABLE",Q201)))</formula>
    </cfRule>
    <cfRule type="containsText" dxfId="3352" priority="4183" operator="containsText" text="PENDIENTES POR SUBSANAR">
      <formula>NOT(ISERROR(SEARCH("PENDIENTES POR SUBSANAR",Q201)))</formula>
    </cfRule>
    <cfRule type="containsText" dxfId="3351" priority="4184" operator="containsText" text="SIN OBSERVACIÓN">
      <formula>NOT(ISERROR(SEARCH("SIN OBSERVACIÓN",Q201)))</formula>
    </cfRule>
  </conditionalFormatting>
  <conditionalFormatting sqref="R201">
    <cfRule type="containsBlanks" dxfId="3350" priority="4175">
      <formula>LEN(TRIM(R201))=0</formula>
    </cfRule>
    <cfRule type="cellIs" dxfId="3349" priority="4177" operator="equal">
      <formula>"NO CUMPLEN CON LO SOLICITADO"</formula>
    </cfRule>
    <cfRule type="cellIs" dxfId="3348" priority="4178" operator="equal">
      <formula>"CUMPLEN CON LO SOLICITADO"</formula>
    </cfRule>
    <cfRule type="cellIs" dxfId="3347" priority="4179" operator="equal">
      <formula>"PENDIENTES"</formula>
    </cfRule>
    <cfRule type="cellIs" dxfId="3346" priority="4180" operator="equal">
      <formula>"NINGUNO"</formula>
    </cfRule>
  </conditionalFormatting>
  <conditionalFormatting sqref="N233">
    <cfRule type="expression" dxfId="3345" priority="4156">
      <formula>N233=" "</formula>
    </cfRule>
    <cfRule type="expression" dxfId="3344" priority="4157">
      <formula>N233="NO PRESENTÓ CERTIFICADO"</formula>
    </cfRule>
    <cfRule type="expression" dxfId="3343" priority="4158">
      <formula>N233="PRESENTÓ CERTIFICADO"</formula>
    </cfRule>
  </conditionalFormatting>
  <conditionalFormatting sqref="O233">
    <cfRule type="cellIs" dxfId="3342" priority="4152" operator="equal">
      <formula>"PENDIENTE POR DESCRIPCIÓN"</formula>
    </cfRule>
    <cfRule type="cellIs" dxfId="3341" priority="4153" operator="equal">
      <formula>"DESCRIPCIÓN INSUFICIENTE"</formula>
    </cfRule>
    <cfRule type="cellIs" dxfId="3340" priority="4154" operator="equal">
      <formula>"NO ESTÁ ACORDE A ITEM 5.2.1 (T.R.)"</formula>
    </cfRule>
    <cfRule type="cellIs" dxfId="3339" priority="4155" operator="equal">
      <formula>"ACORDE A ITEM 5.2.1 (T.R.)"</formula>
    </cfRule>
  </conditionalFormatting>
  <conditionalFormatting sqref="N236">
    <cfRule type="expression" dxfId="3338" priority="4149">
      <formula>N236=" "</formula>
    </cfRule>
    <cfRule type="expression" dxfId="3337" priority="4150">
      <formula>N236="NO PRESENTÓ CERTIFICADO"</formula>
    </cfRule>
    <cfRule type="expression" dxfId="3336" priority="4151">
      <formula>N236="PRESENTÓ CERTIFICADO"</formula>
    </cfRule>
  </conditionalFormatting>
  <conditionalFormatting sqref="O236">
    <cfRule type="cellIs" dxfId="3335" priority="4145" operator="equal">
      <formula>"PENDIENTE POR DESCRIPCIÓN"</formula>
    </cfRule>
    <cfRule type="cellIs" dxfId="3334" priority="4146" operator="equal">
      <formula>"DESCRIPCIÓN INSUFICIENTE"</formula>
    </cfRule>
    <cfRule type="cellIs" dxfId="3333" priority="4147" operator="equal">
      <formula>"NO ESTÁ ACORDE A ITEM 5.2.1 (T.R.)"</formula>
    </cfRule>
    <cfRule type="cellIs" dxfId="3332" priority="4148" operator="equal">
      <formula>"ACORDE A ITEM 5.2.1 (T.R.)"</formula>
    </cfRule>
  </conditionalFormatting>
  <conditionalFormatting sqref="R233">
    <cfRule type="containsBlanks" dxfId="3331" priority="4140">
      <formula>LEN(TRIM(R233))=0</formula>
    </cfRule>
    <cfRule type="cellIs" dxfId="3330" priority="4141" operator="equal">
      <formula>"NO CUMPLEN CON LO SOLICITADO"</formula>
    </cfRule>
    <cfRule type="cellIs" dxfId="3329" priority="4142" operator="equal">
      <formula>"CUMPLEN CON LO SOLICITADO"</formula>
    </cfRule>
    <cfRule type="cellIs" dxfId="3328" priority="4143" operator="equal">
      <formula>"PENDIENTES"</formula>
    </cfRule>
    <cfRule type="cellIs" dxfId="3327" priority="4144" operator="equal">
      <formula>"NINGUNO"</formula>
    </cfRule>
  </conditionalFormatting>
  <conditionalFormatting sqref="H258">
    <cfRule type="notContainsBlanks" dxfId="3326" priority="4139">
      <formula>LEN(TRIM(H258))&gt;0</formula>
    </cfRule>
  </conditionalFormatting>
  <conditionalFormatting sqref="H261">
    <cfRule type="notContainsBlanks" dxfId="3325" priority="4138">
      <formula>LEN(TRIM(H261))&gt;0</formula>
    </cfRule>
  </conditionalFormatting>
  <conditionalFormatting sqref="N258">
    <cfRule type="expression" dxfId="3324" priority="4121">
      <formula>N258=" "</formula>
    </cfRule>
    <cfRule type="expression" dxfId="3323" priority="4122">
      <formula>N258="NO PRESENTÓ CERTIFICADO"</formula>
    </cfRule>
    <cfRule type="expression" dxfId="3322" priority="4123">
      <formula>N258="PRESENTÓ CERTIFICADO"</formula>
    </cfRule>
  </conditionalFormatting>
  <conditionalFormatting sqref="O258">
    <cfRule type="cellIs" dxfId="3321" priority="4117" operator="equal">
      <formula>"PENDIENTE POR DESCRIPCIÓN"</formula>
    </cfRule>
    <cfRule type="cellIs" dxfId="3320" priority="4118" operator="equal">
      <formula>"DESCRIPCIÓN INSUFICIENTE"</formula>
    </cfRule>
    <cfRule type="cellIs" dxfId="3319" priority="4119" operator="equal">
      <formula>"NO ESTÁ ACORDE A ITEM 5.2.1 (T.R.)"</formula>
    </cfRule>
    <cfRule type="cellIs" dxfId="3318" priority="4120" operator="equal">
      <formula>"ACORDE A ITEM 5.2.1 (T.R.)"</formula>
    </cfRule>
  </conditionalFormatting>
  <conditionalFormatting sqref="N261">
    <cfRule type="expression" dxfId="3317" priority="4114">
      <formula>N261=" "</formula>
    </cfRule>
    <cfRule type="expression" dxfId="3316" priority="4115">
      <formula>N261="NO PRESENTÓ CERTIFICADO"</formula>
    </cfRule>
    <cfRule type="expression" dxfId="3315" priority="4116">
      <formula>N261="PRESENTÓ CERTIFICADO"</formula>
    </cfRule>
  </conditionalFormatting>
  <conditionalFormatting sqref="O261">
    <cfRule type="cellIs" dxfId="3314" priority="4110" operator="equal">
      <formula>"PENDIENTE POR DESCRIPCIÓN"</formula>
    </cfRule>
    <cfRule type="cellIs" dxfId="3313" priority="4111" operator="equal">
      <formula>"DESCRIPCIÓN INSUFICIENTE"</formula>
    </cfRule>
    <cfRule type="cellIs" dxfId="3312" priority="4112" operator="equal">
      <formula>"NO ESTÁ ACORDE A ITEM 5.2.1 (T.R.)"</formula>
    </cfRule>
    <cfRule type="cellIs" dxfId="3311" priority="4113" operator="equal">
      <formula>"ACORDE A ITEM 5.2.1 (T.R.)"</formula>
    </cfRule>
  </conditionalFormatting>
  <conditionalFormatting sqref="Q258">
    <cfRule type="containsBlanks" dxfId="3310" priority="4101">
      <formula>LEN(TRIM(Q258))=0</formula>
    </cfRule>
    <cfRule type="cellIs" dxfId="3309" priority="4106" operator="equal">
      <formula>"REQUERIMIENTOS SUBSANADOS"</formula>
    </cfRule>
    <cfRule type="containsText" dxfId="3308" priority="4107" operator="containsText" text="NO SUBSANABLE">
      <formula>NOT(ISERROR(SEARCH("NO SUBSANABLE",Q258)))</formula>
    </cfRule>
    <cfRule type="containsText" dxfId="3307" priority="4108" operator="containsText" text="PENDIENTES POR SUBSANAR">
      <formula>NOT(ISERROR(SEARCH("PENDIENTES POR SUBSANAR",Q258)))</formula>
    </cfRule>
    <cfRule type="containsText" dxfId="3306" priority="4109" operator="containsText" text="SIN OBSERVACIÓN">
      <formula>NOT(ISERROR(SEARCH("SIN OBSERVACIÓN",Q258)))</formula>
    </cfRule>
  </conditionalFormatting>
  <conditionalFormatting sqref="R258">
    <cfRule type="containsBlanks" dxfId="3305" priority="4100">
      <formula>LEN(TRIM(R258))=0</formula>
    </cfRule>
    <cfRule type="cellIs" dxfId="3304" priority="4102" operator="equal">
      <formula>"NO CUMPLEN CON LO SOLICITADO"</formula>
    </cfRule>
    <cfRule type="cellIs" dxfId="3303" priority="4103" operator="equal">
      <formula>"CUMPLEN CON LO SOLICITADO"</formula>
    </cfRule>
    <cfRule type="cellIs" dxfId="3302" priority="4104" operator="equal">
      <formula>"PENDIENTES"</formula>
    </cfRule>
    <cfRule type="cellIs" dxfId="3301" priority="4105" operator="equal">
      <formula>"NINGUNO"</formula>
    </cfRule>
  </conditionalFormatting>
  <conditionalFormatting sqref="Q261">
    <cfRule type="containsBlanks" dxfId="3300" priority="4091">
      <formula>LEN(TRIM(Q261))=0</formula>
    </cfRule>
    <cfRule type="cellIs" dxfId="3299" priority="4096" operator="equal">
      <formula>"REQUERIMIENTOS SUBSANADOS"</formula>
    </cfRule>
    <cfRule type="containsText" dxfId="3298" priority="4097" operator="containsText" text="NO SUBSANABLE">
      <formula>NOT(ISERROR(SEARCH("NO SUBSANABLE",Q261)))</formula>
    </cfRule>
    <cfRule type="containsText" dxfId="3297" priority="4098" operator="containsText" text="PENDIENTES POR SUBSANAR">
      <formula>NOT(ISERROR(SEARCH("PENDIENTES POR SUBSANAR",Q261)))</formula>
    </cfRule>
    <cfRule type="containsText" dxfId="3296" priority="4099" operator="containsText" text="SIN OBSERVACIÓN">
      <formula>NOT(ISERROR(SEARCH("SIN OBSERVACIÓN",Q261)))</formula>
    </cfRule>
  </conditionalFormatting>
  <conditionalFormatting sqref="R261">
    <cfRule type="containsBlanks" dxfId="3295" priority="4090">
      <formula>LEN(TRIM(R261))=0</formula>
    </cfRule>
    <cfRule type="cellIs" dxfId="3294" priority="4092" operator="equal">
      <formula>"NO CUMPLEN CON LO SOLICITADO"</formula>
    </cfRule>
    <cfRule type="cellIs" dxfId="3293" priority="4093" operator="equal">
      <formula>"CUMPLEN CON LO SOLICITADO"</formula>
    </cfRule>
    <cfRule type="cellIs" dxfId="3292" priority="4094" operator="equal">
      <formula>"PENDIENTES"</formula>
    </cfRule>
    <cfRule type="cellIs" dxfId="3291" priority="4095" operator="equal">
      <formula>"NINGUNO"</formula>
    </cfRule>
  </conditionalFormatting>
  <conditionalFormatting sqref="N280">
    <cfRule type="expression" dxfId="3290" priority="4083">
      <formula>N280=" "</formula>
    </cfRule>
    <cfRule type="expression" dxfId="3289" priority="4084">
      <formula>N280="NO PRESENTÓ CERTIFICADO"</formula>
    </cfRule>
    <cfRule type="expression" dxfId="3288" priority="4085">
      <formula>N280="PRESENTÓ CERTIFICADO"</formula>
    </cfRule>
  </conditionalFormatting>
  <conditionalFormatting sqref="O280">
    <cfRule type="cellIs" dxfId="3287" priority="4079" operator="equal">
      <formula>"PENDIENTE POR DESCRIPCIÓN"</formula>
    </cfRule>
    <cfRule type="cellIs" dxfId="3286" priority="4080" operator="equal">
      <formula>"DESCRIPCIÓN INSUFICIENTE"</formula>
    </cfRule>
    <cfRule type="cellIs" dxfId="3285" priority="4081" operator="equal">
      <formula>"NO ESTÁ ACORDE A ITEM 5.2.1 (T.R.)"</formula>
    </cfRule>
    <cfRule type="cellIs" dxfId="3284" priority="4082" operator="equal">
      <formula>"ACORDE A ITEM 5.2.1 (T.R.)"</formula>
    </cfRule>
  </conditionalFormatting>
  <conditionalFormatting sqref="H302">
    <cfRule type="notContainsBlanks" dxfId="3283" priority="4068">
      <formula>LEN(TRIM(H302))&gt;0</formula>
    </cfRule>
  </conditionalFormatting>
  <conditionalFormatting sqref="H305">
    <cfRule type="notContainsBlanks" dxfId="3282" priority="4067">
      <formula>LEN(TRIM(H305))&gt;0</formula>
    </cfRule>
  </conditionalFormatting>
  <conditionalFormatting sqref="I302 I305">
    <cfRule type="notContainsBlanks" dxfId="3281" priority="4066">
      <formula>LEN(TRIM(I302))&gt;0</formula>
    </cfRule>
  </conditionalFormatting>
  <conditionalFormatting sqref="N302">
    <cfRule type="expression" dxfId="3280" priority="4037">
      <formula>N302=" "</formula>
    </cfRule>
    <cfRule type="expression" dxfId="3279" priority="4038">
      <formula>N302="NO PRESENTÓ CERTIFICADO"</formula>
    </cfRule>
    <cfRule type="expression" dxfId="3278" priority="4039">
      <formula>N302="PRESENTÓ CERTIFICADO"</formula>
    </cfRule>
  </conditionalFormatting>
  <conditionalFormatting sqref="O302">
    <cfRule type="cellIs" dxfId="3277" priority="4033" operator="equal">
      <formula>"PENDIENTE POR DESCRIPCIÓN"</formula>
    </cfRule>
    <cfRule type="cellIs" dxfId="3276" priority="4034" operator="equal">
      <formula>"DESCRIPCIÓN INSUFICIENTE"</formula>
    </cfRule>
    <cfRule type="cellIs" dxfId="3275" priority="4035" operator="equal">
      <formula>"NO ESTÁ ACORDE A ITEM 5.2.1 (T.R.)"</formula>
    </cfRule>
    <cfRule type="cellIs" dxfId="3274" priority="4036" operator="equal">
      <formula>"ACORDE A ITEM 5.2.1 (T.R.)"</formula>
    </cfRule>
  </conditionalFormatting>
  <conditionalFormatting sqref="N305">
    <cfRule type="expression" dxfId="3273" priority="4030">
      <formula>N305=" "</formula>
    </cfRule>
    <cfRule type="expression" dxfId="3272" priority="4031">
      <formula>N305="NO PRESENTÓ CERTIFICADO"</formula>
    </cfRule>
    <cfRule type="expression" dxfId="3271" priority="4032">
      <formula>N305="PRESENTÓ CERTIFICADO"</formula>
    </cfRule>
  </conditionalFormatting>
  <conditionalFormatting sqref="O305">
    <cfRule type="cellIs" dxfId="3270" priority="4026" operator="equal">
      <formula>"PENDIENTE POR DESCRIPCIÓN"</formula>
    </cfRule>
    <cfRule type="cellIs" dxfId="3269" priority="4027" operator="equal">
      <formula>"DESCRIPCIÓN INSUFICIENTE"</formula>
    </cfRule>
    <cfRule type="cellIs" dxfId="3268" priority="4028" operator="equal">
      <formula>"NO ESTÁ ACORDE A ITEM 5.2.1 (T.R.)"</formula>
    </cfRule>
    <cfRule type="cellIs" dxfId="3267" priority="4029" operator="equal">
      <formula>"ACORDE A ITEM 5.2.1 (T.R.)"</formula>
    </cfRule>
  </conditionalFormatting>
  <conditionalFormatting sqref="Q299">
    <cfRule type="containsBlanks" dxfId="3266" priority="4017">
      <formula>LEN(TRIM(Q299))=0</formula>
    </cfRule>
    <cfRule type="cellIs" dxfId="3265" priority="4022" operator="equal">
      <formula>"REQUERIMIENTOS SUBSANADOS"</formula>
    </cfRule>
    <cfRule type="containsText" dxfId="3264" priority="4023" operator="containsText" text="NO SUBSANABLE">
      <formula>NOT(ISERROR(SEARCH("NO SUBSANABLE",Q299)))</formula>
    </cfRule>
    <cfRule type="containsText" dxfId="3263" priority="4024" operator="containsText" text="PENDIENTES POR SUBSANAR">
      <formula>NOT(ISERROR(SEARCH("PENDIENTES POR SUBSANAR",Q299)))</formula>
    </cfRule>
    <cfRule type="containsText" dxfId="3262" priority="4025" operator="containsText" text="SIN OBSERVACIÓN">
      <formula>NOT(ISERROR(SEARCH("SIN OBSERVACIÓN",Q299)))</formula>
    </cfRule>
  </conditionalFormatting>
  <conditionalFormatting sqref="R299">
    <cfRule type="containsBlanks" dxfId="3261" priority="4016">
      <formula>LEN(TRIM(R299))=0</formula>
    </cfRule>
    <cfRule type="cellIs" dxfId="3260" priority="4018" operator="equal">
      <formula>"NO CUMPLEN CON LO SOLICITADO"</formula>
    </cfRule>
    <cfRule type="cellIs" dxfId="3259" priority="4019" operator="equal">
      <formula>"CUMPLEN CON LO SOLICITADO"</formula>
    </cfRule>
    <cfRule type="cellIs" dxfId="3258" priority="4020" operator="equal">
      <formula>"PENDIENTES"</formula>
    </cfRule>
    <cfRule type="cellIs" dxfId="3257" priority="4021" operator="equal">
      <formula>"NINGUNO"</formula>
    </cfRule>
  </conditionalFormatting>
  <conditionalFormatting sqref="Q302">
    <cfRule type="containsBlanks" dxfId="3256" priority="4007">
      <formula>LEN(TRIM(Q302))=0</formula>
    </cfRule>
    <cfRule type="cellIs" dxfId="3255" priority="4012" operator="equal">
      <formula>"REQUERIMIENTOS SUBSANADOS"</formula>
    </cfRule>
    <cfRule type="containsText" dxfId="3254" priority="4013" operator="containsText" text="NO SUBSANABLE">
      <formula>NOT(ISERROR(SEARCH("NO SUBSANABLE",Q302)))</formula>
    </cfRule>
    <cfRule type="containsText" dxfId="3253" priority="4014" operator="containsText" text="PENDIENTES POR SUBSANAR">
      <formula>NOT(ISERROR(SEARCH("PENDIENTES POR SUBSANAR",Q302)))</formula>
    </cfRule>
    <cfRule type="containsText" dxfId="3252" priority="4015" operator="containsText" text="SIN OBSERVACIÓN">
      <formula>NOT(ISERROR(SEARCH("SIN OBSERVACIÓN",Q302)))</formula>
    </cfRule>
  </conditionalFormatting>
  <conditionalFormatting sqref="R302">
    <cfRule type="containsBlanks" dxfId="3251" priority="4006">
      <formula>LEN(TRIM(R302))=0</formula>
    </cfRule>
    <cfRule type="cellIs" dxfId="3250" priority="4008" operator="equal">
      <formula>"NO CUMPLEN CON LO SOLICITADO"</formula>
    </cfRule>
    <cfRule type="cellIs" dxfId="3249" priority="4009" operator="equal">
      <formula>"CUMPLEN CON LO SOLICITADO"</formula>
    </cfRule>
    <cfRule type="cellIs" dxfId="3248" priority="4010" operator="equal">
      <formula>"PENDIENTES"</formula>
    </cfRule>
    <cfRule type="cellIs" dxfId="3247" priority="4011" operator="equal">
      <formula>"NINGUNO"</formula>
    </cfRule>
  </conditionalFormatting>
  <conditionalFormatting sqref="S299">
    <cfRule type="cellIs" dxfId="3246" priority="4000" operator="greaterThan">
      <formula>0</formula>
    </cfRule>
    <cfRule type="cellIs" dxfId="3245" priority="4001" operator="equal">
      <formula>0</formula>
    </cfRule>
  </conditionalFormatting>
  <conditionalFormatting sqref="S302">
    <cfRule type="cellIs" dxfId="3244" priority="3998" operator="greaterThan">
      <formula>0</formula>
    </cfRule>
    <cfRule type="cellIs" dxfId="3243" priority="3999" operator="equal">
      <formula>0</formula>
    </cfRule>
  </conditionalFormatting>
  <conditionalFormatting sqref="Q305">
    <cfRule type="containsBlanks" dxfId="3242" priority="3989">
      <formula>LEN(TRIM(Q305))=0</formula>
    </cfRule>
    <cfRule type="cellIs" dxfId="3241" priority="3994" operator="equal">
      <formula>"REQUERIMIENTOS SUBSANADOS"</formula>
    </cfRule>
    <cfRule type="containsText" dxfId="3240" priority="3995" operator="containsText" text="NO SUBSANABLE">
      <formula>NOT(ISERROR(SEARCH("NO SUBSANABLE",Q305)))</formula>
    </cfRule>
    <cfRule type="containsText" dxfId="3239" priority="3996" operator="containsText" text="PENDIENTES POR SUBSANAR">
      <formula>NOT(ISERROR(SEARCH("PENDIENTES POR SUBSANAR",Q305)))</formula>
    </cfRule>
    <cfRule type="containsText" dxfId="3238" priority="3997" operator="containsText" text="SIN OBSERVACIÓN">
      <formula>NOT(ISERROR(SEARCH("SIN OBSERVACIÓN",Q305)))</formula>
    </cfRule>
  </conditionalFormatting>
  <conditionalFormatting sqref="R305">
    <cfRule type="containsBlanks" dxfId="3237" priority="3988">
      <formula>LEN(TRIM(R305))=0</formula>
    </cfRule>
    <cfRule type="cellIs" dxfId="3236" priority="3990" operator="equal">
      <formula>"NO CUMPLEN CON LO SOLICITADO"</formula>
    </cfRule>
    <cfRule type="cellIs" dxfId="3235" priority="3991" operator="equal">
      <formula>"CUMPLEN CON LO SOLICITADO"</formula>
    </cfRule>
    <cfRule type="cellIs" dxfId="3234" priority="3992" operator="equal">
      <formula>"PENDIENTES"</formula>
    </cfRule>
    <cfRule type="cellIs" dxfId="3233" priority="3993" operator="equal">
      <formula>"NINGUNO"</formula>
    </cfRule>
  </conditionalFormatting>
  <conditionalFormatting sqref="H324">
    <cfRule type="notContainsBlanks" dxfId="3232" priority="3987">
      <formula>LEN(TRIM(H324))&gt;0</formula>
    </cfRule>
  </conditionalFormatting>
  <conditionalFormatting sqref="N324">
    <cfRule type="expression" dxfId="3231" priority="3950">
      <formula>N324=" "</formula>
    </cfRule>
    <cfRule type="expression" dxfId="3230" priority="3951">
      <formula>N324="NO PRESENTÓ CERTIFICADO"</formula>
    </cfRule>
    <cfRule type="expression" dxfId="3229" priority="3952">
      <formula>N324="PRESENTÓ CERTIFICADO"</formula>
    </cfRule>
  </conditionalFormatting>
  <conditionalFormatting sqref="O324">
    <cfRule type="cellIs" dxfId="3228" priority="3946" operator="equal">
      <formula>"PENDIENTE POR DESCRIPCIÓN"</formula>
    </cfRule>
    <cfRule type="cellIs" dxfId="3227" priority="3947" operator="equal">
      <formula>"DESCRIPCIÓN INSUFICIENTE"</formula>
    </cfRule>
    <cfRule type="cellIs" dxfId="3226" priority="3948" operator="equal">
      <formula>"NO ESTÁ ACORDE A ITEM 5.2.1 (T.R.)"</formula>
    </cfRule>
    <cfRule type="cellIs" dxfId="3225" priority="3949" operator="equal">
      <formula>"ACORDE A ITEM 5.2.1 (T.R.)"</formula>
    </cfRule>
  </conditionalFormatting>
  <conditionalFormatting sqref="N327">
    <cfRule type="expression" dxfId="3224" priority="3943">
      <formula>N327=" "</formula>
    </cfRule>
    <cfRule type="expression" dxfId="3223" priority="3944">
      <formula>N327="NO PRESENTÓ CERTIFICADO"</formula>
    </cfRule>
    <cfRule type="expression" dxfId="3222" priority="3945">
      <formula>N327="PRESENTÓ CERTIFICADO"</formula>
    </cfRule>
  </conditionalFormatting>
  <conditionalFormatting sqref="O327">
    <cfRule type="cellIs" dxfId="3221" priority="3939" operator="equal">
      <formula>"PENDIENTE POR DESCRIPCIÓN"</formula>
    </cfRule>
    <cfRule type="cellIs" dxfId="3220" priority="3940" operator="equal">
      <formula>"DESCRIPCIÓN INSUFICIENTE"</formula>
    </cfRule>
    <cfRule type="cellIs" dxfId="3219" priority="3941" operator="equal">
      <formula>"NO ESTÁ ACORDE A ITEM 5.2.1 (T.R.)"</formula>
    </cfRule>
    <cfRule type="cellIs" dxfId="3218" priority="3942" operator="equal">
      <formula>"ACORDE A ITEM 5.2.1 (T.R.)"</formula>
    </cfRule>
  </conditionalFormatting>
  <conditionalFormatting sqref="N330">
    <cfRule type="expression" dxfId="3217" priority="3936">
      <formula>N330=" "</formula>
    </cfRule>
    <cfRule type="expression" dxfId="3216" priority="3937">
      <formula>N330="NO PRESENTÓ CERTIFICADO"</formula>
    </cfRule>
    <cfRule type="expression" dxfId="3215" priority="3938">
      <formula>N330="PRESENTÓ CERTIFICADO"</formula>
    </cfRule>
  </conditionalFormatting>
  <conditionalFormatting sqref="O330">
    <cfRule type="cellIs" dxfId="3214" priority="3932" operator="equal">
      <formula>"PENDIENTE POR DESCRIPCIÓN"</formula>
    </cfRule>
    <cfRule type="cellIs" dxfId="3213" priority="3933" operator="equal">
      <formula>"DESCRIPCIÓN INSUFICIENTE"</formula>
    </cfRule>
    <cfRule type="cellIs" dxfId="3212" priority="3934" operator="equal">
      <formula>"NO ESTÁ ACORDE A ITEM 5.2.1 (T.R.)"</formula>
    </cfRule>
    <cfRule type="cellIs" dxfId="3211" priority="3935" operator="equal">
      <formula>"ACORDE A ITEM 5.2.1 (T.R.)"</formula>
    </cfRule>
  </conditionalFormatting>
  <conditionalFormatting sqref="N333">
    <cfRule type="expression" dxfId="3210" priority="3929">
      <formula>N333=" "</formula>
    </cfRule>
    <cfRule type="expression" dxfId="3209" priority="3930">
      <formula>N333="NO PRESENTÓ CERTIFICADO"</formula>
    </cfRule>
    <cfRule type="expression" dxfId="3208" priority="3931">
      <formula>N333="PRESENTÓ CERTIFICADO"</formula>
    </cfRule>
  </conditionalFormatting>
  <conditionalFormatting sqref="O333">
    <cfRule type="cellIs" dxfId="3207" priority="3925" operator="equal">
      <formula>"PENDIENTE POR DESCRIPCIÓN"</formula>
    </cfRule>
    <cfRule type="cellIs" dxfId="3206" priority="3926" operator="equal">
      <formula>"DESCRIPCIÓN INSUFICIENTE"</formula>
    </cfRule>
    <cfRule type="cellIs" dxfId="3205" priority="3927" operator="equal">
      <formula>"NO ESTÁ ACORDE A ITEM 5.2.1 (T.R.)"</formula>
    </cfRule>
    <cfRule type="cellIs" dxfId="3204" priority="3928" operator="equal">
      <formula>"ACORDE A ITEM 5.2.1 (T.R.)"</formula>
    </cfRule>
  </conditionalFormatting>
  <conditionalFormatting sqref="Q324">
    <cfRule type="containsBlanks" dxfId="3203" priority="3916">
      <formula>LEN(TRIM(Q324))=0</formula>
    </cfRule>
    <cfRule type="cellIs" dxfId="3202" priority="3921" operator="equal">
      <formula>"REQUERIMIENTOS SUBSANADOS"</formula>
    </cfRule>
    <cfRule type="containsText" dxfId="3201" priority="3922" operator="containsText" text="NO SUBSANABLE">
      <formula>NOT(ISERROR(SEARCH("NO SUBSANABLE",Q324)))</formula>
    </cfRule>
    <cfRule type="containsText" dxfId="3200" priority="3923" operator="containsText" text="PENDIENTES POR SUBSANAR">
      <formula>NOT(ISERROR(SEARCH("PENDIENTES POR SUBSANAR",Q324)))</formula>
    </cfRule>
    <cfRule type="containsText" dxfId="3199" priority="3924" operator="containsText" text="SIN OBSERVACIÓN">
      <formula>NOT(ISERROR(SEARCH("SIN OBSERVACIÓN",Q324)))</formula>
    </cfRule>
  </conditionalFormatting>
  <conditionalFormatting sqref="R324">
    <cfRule type="containsBlanks" dxfId="3198" priority="3915">
      <formula>LEN(TRIM(R324))=0</formula>
    </cfRule>
    <cfRule type="cellIs" dxfId="3197" priority="3917" operator="equal">
      <formula>"NO CUMPLEN CON LO SOLICITADO"</formula>
    </cfRule>
    <cfRule type="cellIs" dxfId="3196" priority="3918" operator="equal">
      <formula>"CUMPLEN CON LO SOLICITADO"</formula>
    </cfRule>
    <cfRule type="cellIs" dxfId="3195" priority="3919" operator="equal">
      <formula>"PENDIENTES"</formula>
    </cfRule>
    <cfRule type="cellIs" dxfId="3194" priority="3920" operator="equal">
      <formula>"NINGUNO"</formula>
    </cfRule>
  </conditionalFormatting>
  <conditionalFormatting sqref="Q333">
    <cfRule type="containsBlanks" dxfId="3193" priority="3906">
      <formula>LEN(TRIM(Q333))=0</formula>
    </cfRule>
    <cfRule type="cellIs" dxfId="3192" priority="3911" operator="equal">
      <formula>"REQUERIMIENTOS SUBSANADOS"</formula>
    </cfRule>
    <cfRule type="containsText" dxfId="3191" priority="3912" operator="containsText" text="NO SUBSANABLE">
      <formula>NOT(ISERROR(SEARCH("NO SUBSANABLE",Q333)))</formula>
    </cfRule>
    <cfRule type="containsText" dxfId="3190" priority="3913" operator="containsText" text="PENDIENTES POR SUBSANAR">
      <formula>NOT(ISERROR(SEARCH("PENDIENTES POR SUBSANAR",Q333)))</formula>
    </cfRule>
    <cfRule type="containsText" dxfId="3189" priority="3914" operator="containsText" text="SIN OBSERVACIÓN">
      <formula>NOT(ISERROR(SEARCH("SIN OBSERVACIÓN",Q333)))</formula>
    </cfRule>
  </conditionalFormatting>
  <conditionalFormatting sqref="R333">
    <cfRule type="containsBlanks" dxfId="3188" priority="3905">
      <formula>LEN(TRIM(R333))=0</formula>
    </cfRule>
    <cfRule type="cellIs" dxfId="3187" priority="3907" operator="equal">
      <formula>"NO CUMPLEN CON LO SOLICITADO"</formula>
    </cfRule>
    <cfRule type="cellIs" dxfId="3186" priority="3908" operator="equal">
      <formula>"CUMPLEN CON LO SOLICITADO"</formula>
    </cfRule>
    <cfRule type="cellIs" dxfId="3185" priority="3909" operator="equal">
      <formula>"PENDIENTES"</formula>
    </cfRule>
    <cfRule type="cellIs" dxfId="3184" priority="3910" operator="equal">
      <formula>"NINGUNO"</formula>
    </cfRule>
  </conditionalFormatting>
  <conditionalFormatting sqref="Q327">
    <cfRule type="containsBlanks" dxfId="3183" priority="3896">
      <formula>LEN(TRIM(Q327))=0</formula>
    </cfRule>
    <cfRule type="cellIs" dxfId="3182" priority="3901" operator="equal">
      <formula>"REQUERIMIENTOS SUBSANADOS"</formula>
    </cfRule>
    <cfRule type="containsText" dxfId="3181" priority="3902" operator="containsText" text="NO SUBSANABLE">
      <formula>NOT(ISERROR(SEARCH("NO SUBSANABLE",Q327)))</formula>
    </cfRule>
    <cfRule type="containsText" dxfId="3180" priority="3903" operator="containsText" text="PENDIENTES POR SUBSANAR">
      <formula>NOT(ISERROR(SEARCH("PENDIENTES POR SUBSANAR",Q327)))</formula>
    </cfRule>
    <cfRule type="containsText" dxfId="3179" priority="3904" operator="containsText" text="SIN OBSERVACIÓN">
      <formula>NOT(ISERROR(SEARCH("SIN OBSERVACIÓN",Q327)))</formula>
    </cfRule>
  </conditionalFormatting>
  <conditionalFormatting sqref="R327">
    <cfRule type="containsBlanks" dxfId="3178" priority="3895">
      <formula>LEN(TRIM(R327))=0</formula>
    </cfRule>
    <cfRule type="cellIs" dxfId="3177" priority="3897" operator="equal">
      <formula>"NO CUMPLEN CON LO SOLICITADO"</formula>
    </cfRule>
    <cfRule type="cellIs" dxfId="3176" priority="3898" operator="equal">
      <formula>"CUMPLEN CON LO SOLICITADO"</formula>
    </cfRule>
    <cfRule type="cellIs" dxfId="3175" priority="3899" operator="equal">
      <formula>"PENDIENTES"</formula>
    </cfRule>
    <cfRule type="cellIs" dxfId="3174" priority="3900" operator="equal">
      <formula>"NINGUNO"</formula>
    </cfRule>
  </conditionalFormatting>
  <conditionalFormatting sqref="H349">
    <cfRule type="notContainsBlanks" dxfId="3173" priority="3894">
      <formula>LEN(TRIM(H349))&gt;0</formula>
    </cfRule>
  </conditionalFormatting>
  <conditionalFormatting sqref="H352">
    <cfRule type="notContainsBlanks" dxfId="3172" priority="3893">
      <formula>LEN(TRIM(H352))&gt;0</formula>
    </cfRule>
  </conditionalFormatting>
  <conditionalFormatting sqref="H355">
    <cfRule type="notContainsBlanks" dxfId="3171" priority="3892">
      <formula>LEN(TRIM(H355))&gt;0</formula>
    </cfRule>
  </conditionalFormatting>
  <conditionalFormatting sqref="L114:L115">
    <cfRule type="cellIs" dxfId="3170" priority="2486" operator="equal">
      <formula>"NO CUMPLE"</formula>
    </cfRule>
    <cfRule type="cellIs" dxfId="3169" priority="2487" operator="equal">
      <formula>"CUMPLE"</formula>
    </cfRule>
  </conditionalFormatting>
  <conditionalFormatting sqref="J104">
    <cfRule type="cellIs" dxfId="3168" priority="2472" operator="equal">
      <formula>"NO CUMPLE"</formula>
    </cfRule>
    <cfRule type="cellIs" dxfId="3167" priority="2473" operator="equal">
      <formula>"CUMPLE"</formula>
    </cfRule>
  </conditionalFormatting>
  <conditionalFormatting sqref="L105">
    <cfRule type="cellIs" dxfId="3166" priority="2470" operator="equal">
      <formula>"NO CUMPLE"</formula>
    </cfRule>
    <cfRule type="cellIs" dxfId="3165" priority="2471" operator="equal">
      <formula>"CUMPLE"</formula>
    </cfRule>
  </conditionalFormatting>
  <conditionalFormatting sqref="L108">
    <cfRule type="cellIs" dxfId="3164" priority="2468" operator="equal">
      <formula>"NO CUMPLE"</formula>
    </cfRule>
    <cfRule type="cellIs" dxfId="3163" priority="2469" operator="equal">
      <formula>"CUMPLE"</formula>
    </cfRule>
  </conditionalFormatting>
  <conditionalFormatting sqref="N343">
    <cfRule type="expression" dxfId="3162" priority="3837">
      <formula>N343=" "</formula>
    </cfRule>
    <cfRule type="expression" dxfId="3161" priority="3838">
      <formula>N343="NO PRESENTÓ CERTIFICADO"</formula>
    </cfRule>
    <cfRule type="expression" dxfId="3160" priority="3839">
      <formula>N343="PRESENTÓ CERTIFICADO"</formula>
    </cfRule>
  </conditionalFormatting>
  <conditionalFormatting sqref="O343">
    <cfRule type="cellIs" dxfId="3159" priority="3833" operator="equal">
      <formula>"PENDIENTE POR DESCRIPCIÓN"</formula>
    </cfRule>
    <cfRule type="cellIs" dxfId="3158" priority="3834" operator="equal">
      <formula>"DESCRIPCIÓN INSUFICIENTE"</formula>
    </cfRule>
    <cfRule type="cellIs" dxfId="3157" priority="3835" operator="equal">
      <formula>"NO ESTÁ ACORDE A ITEM 5.2.1 (T.R.)"</formula>
    </cfRule>
    <cfRule type="cellIs" dxfId="3156" priority="3836" operator="equal">
      <formula>"ACORDE A ITEM 5.2.1 (T.R.)"</formula>
    </cfRule>
  </conditionalFormatting>
  <conditionalFormatting sqref="N346">
    <cfRule type="expression" dxfId="3155" priority="3830">
      <formula>N346=" "</formula>
    </cfRule>
    <cfRule type="expression" dxfId="3154" priority="3831">
      <formula>N346="NO PRESENTÓ CERTIFICADO"</formula>
    </cfRule>
    <cfRule type="expression" dxfId="3153" priority="3832">
      <formula>N346="PRESENTÓ CERTIFICADO"</formula>
    </cfRule>
  </conditionalFormatting>
  <conditionalFormatting sqref="O346">
    <cfRule type="cellIs" dxfId="3152" priority="3826" operator="equal">
      <formula>"PENDIENTE POR DESCRIPCIÓN"</formula>
    </cfRule>
    <cfRule type="cellIs" dxfId="3151" priority="3827" operator="equal">
      <formula>"DESCRIPCIÓN INSUFICIENTE"</formula>
    </cfRule>
    <cfRule type="cellIs" dxfId="3150" priority="3828" operator="equal">
      <formula>"NO ESTÁ ACORDE A ITEM 5.2.1 (T.R.)"</formula>
    </cfRule>
    <cfRule type="cellIs" dxfId="3149" priority="3829" operator="equal">
      <formula>"ACORDE A ITEM 5.2.1 (T.R.)"</formula>
    </cfRule>
  </conditionalFormatting>
  <conditionalFormatting sqref="N349">
    <cfRule type="expression" dxfId="3148" priority="3823">
      <formula>N349=" "</formula>
    </cfRule>
    <cfRule type="expression" dxfId="3147" priority="3824">
      <formula>N349="NO PRESENTÓ CERTIFICADO"</formula>
    </cfRule>
    <cfRule type="expression" dxfId="3146" priority="3825">
      <formula>N349="PRESENTÓ CERTIFICADO"</formula>
    </cfRule>
  </conditionalFormatting>
  <conditionalFormatting sqref="O349">
    <cfRule type="cellIs" dxfId="3145" priority="3819" operator="equal">
      <formula>"PENDIENTE POR DESCRIPCIÓN"</formula>
    </cfRule>
    <cfRule type="cellIs" dxfId="3144" priority="3820" operator="equal">
      <formula>"DESCRIPCIÓN INSUFICIENTE"</formula>
    </cfRule>
    <cfRule type="cellIs" dxfId="3143" priority="3821" operator="equal">
      <formula>"NO ESTÁ ACORDE A ITEM 5.2.1 (T.R.)"</formula>
    </cfRule>
    <cfRule type="cellIs" dxfId="3142" priority="3822" operator="equal">
      <formula>"ACORDE A ITEM 5.2.1 (T.R.)"</formula>
    </cfRule>
  </conditionalFormatting>
  <conditionalFormatting sqref="N352">
    <cfRule type="expression" dxfId="3141" priority="3816">
      <formula>N352=" "</formula>
    </cfRule>
    <cfRule type="expression" dxfId="3140" priority="3817">
      <formula>N352="NO PRESENTÓ CERTIFICADO"</formula>
    </cfRule>
    <cfRule type="expression" dxfId="3139" priority="3818">
      <formula>N352="PRESENTÓ CERTIFICADO"</formula>
    </cfRule>
  </conditionalFormatting>
  <conditionalFormatting sqref="O352">
    <cfRule type="cellIs" dxfId="3138" priority="3812" operator="equal">
      <formula>"PENDIENTE POR DESCRIPCIÓN"</formula>
    </cfRule>
    <cfRule type="cellIs" dxfId="3137" priority="3813" operator="equal">
      <formula>"DESCRIPCIÓN INSUFICIENTE"</formula>
    </cfRule>
    <cfRule type="cellIs" dxfId="3136" priority="3814" operator="equal">
      <formula>"NO ESTÁ ACORDE A ITEM 5.2.1 (T.R.)"</formula>
    </cfRule>
    <cfRule type="cellIs" dxfId="3135" priority="3815" operator="equal">
      <formula>"ACORDE A ITEM 5.2.1 (T.R.)"</formula>
    </cfRule>
  </conditionalFormatting>
  <conditionalFormatting sqref="N355">
    <cfRule type="expression" dxfId="3134" priority="3809">
      <formula>N355=" "</formula>
    </cfRule>
    <cfRule type="expression" dxfId="3133" priority="3810">
      <formula>N355="NO PRESENTÓ CERTIFICADO"</formula>
    </cfRule>
    <cfRule type="expression" dxfId="3132" priority="3811">
      <formula>N355="PRESENTÓ CERTIFICADO"</formula>
    </cfRule>
  </conditionalFormatting>
  <conditionalFormatting sqref="O355">
    <cfRule type="cellIs" dxfId="3131" priority="3805" operator="equal">
      <formula>"PENDIENTE POR DESCRIPCIÓN"</formula>
    </cfRule>
    <cfRule type="cellIs" dxfId="3130" priority="3806" operator="equal">
      <formula>"DESCRIPCIÓN INSUFICIENTE"</formula>
    </cfRule>
    <cfRule type="cellIs" dxfId="3129" priority="3807" operator="equal">
      <formula>"NO ESTÁ ACORDE A ITEM 5.2.1 (T.R.)"</formula>
    </cfRule>
    <cfRule type="cellIs" dxfId="3128" priority="3808" operator="equal">
      <formula>"ACORDE A ITEM 5.2.1 (T.R.)"</formula>
    </cfRule>
  </conditionalFormatting>
  <conditionalFormatting sqref="Q346">
    <cfRule type="containsBlanks" dxfId="3127" priority="3796">
      <formula>LEN(TRIM(Q346))=0</formula>
    </cfRule>
    <cfRule type="cellIs" dxfId="3126" priority="3801" operator="equal">
      <formula>"REQUERIMIENTOS SUBSANADOS"</formula>
    </cfRule>
    <cfRule type="containsText" dxfId="3125" priority="3802" operator="containsText" text="NO SUBSANABLE">
      <formula>NOT(ISERROR(SEARCH("NO SUBSANABLE",Q346)))</formula>
    </cfRule>
    <cfRule type="containsText" dxfId="3124" priority="3803" operator="containsText" text="PENDIENTES POR SUBSANAR">
      <formula>NOT(ISERROR(SEARCH("PENDIENTES POR SUBSANAR",Q346)))</formula>
    </cfRule>
    <cfRule type="containsText" dxfId="3123" priority="3804" operator="containsText" text="SIN OBSERVACIÓN">
      <formula>NOT(ISERROR(SEARCH("SIN OBSERVACIÓN",Q346)))</formula>
    </cfRule>
  </conditionalFormatting>
  <conditionalFormatting sqref="R346">
    <cfRule type="containsBlanks" dxfId="3122" priority="3795">
      <formula>LEN(TRIM(R346))=0</formula>
    </cfRule>
    <cfRule type="cellIs" dxfId="3121" priority="3797" operator="equal">
      <formula>"NO CUMPLEN CON LO SOLICITADO"</formula>
    </cfRule>
    <cfRule type="cellIs" dxfId="3120" priority="3798" operator="equal">
      <formula>"CUMPLEN CON LO SOLICITADO"</formula>
    </cfRule>
    <cfRule type="cellIs" dxfId="3119" priority="3799" operator="equal">
      <formula>"PENDIENTES"</formula>
    </cfRule>
    <cfRule type="cellIs" dxfId="3118" priority="3800" operator="equal">
      <formula>"NINGUNO"</formula>
    </cfRule>
  </conditionalFormatting>
  <conditionalFormatting sqref="Q349">
    <cfRule type="containsBlanks" dxfId="3117" priority="3786">
      <formula>LEN(TRIM(Q349))=0</formula>
    </cfRule>
    <cfRule type="cellIs" dxfId="3116" priority="3791" operator="equal">
      <formula>"REQUERIMIENTOS SUBSANADOS"</formula>
    </cfRule>
    <cfRule type="containsText" dxfId="3115" priority="3792" operator="containsText" text="NO SUBSANABLE">
      <formula>NOT(ISERROR(SEARCH("NO SUBSANABLE",Q349)))</formula>
    </cfRule>
    <cfRule type="containsText" dxfId="3114" priority="3793" operator="containsText" text="PENDIENTES POR SUBSANAR">
      <formula>NOT(ISERROR(SEARCH("PENDIENTES POR SUBSANAR",Q349)))</formula>
    </cfRule>
    <cfRule type="containsText" dxfId="3113" priority="3794" operator="containsText" text="SIN OBSERVACIÓN">
      <formula>NOT(ISERROR(SEARCH("SIN OBSERVACIÓN",Q349)))</formula>
    </cfRule>
  </conditionalFormatting>
  <conditionalFormatting sqref="R349">
    <cfRule type="containsBlanks" dxfId="3112" priority="3785">
      <formula>LEN(TRIM(R349))=0</formula>
    </cfRule>
    <cfRule type="cellIs" dxfId="3111" priority="3787" operator="equal">
      <formula>"NO CUMPLEN CON LO SOLICITADO"</formula>
    </cfRule>
    <cfRule type="cellIs" dxfId="3110" priority="3788" operator="equal">
      <formula>"CUMPLEN CON LO SOLICITADO"</formula>
    </cfRule>
    <cfRule type="cellIs" dxfId="3109" priority="3789" operator="equal">
      <formula>"PENDIENTES"</formula>
    </cfRule>
    <cfRule type="cellIs" dxfId="3108" priority="3790" operator="equal">
      <formula>"NINGUNO"</formula>
    </cfRule>
  </conditionalFormatting>
  <conditionalFormatting sqref="Q352">
    <cfRule type="containsBlanks" dxfId="3107" priority="3766">
      <formula>LEN(TRIM(Q352))=0</formula>
    </cfRule>
    <cfRule type="cellIs" dxfId="3106" priority="3771" operator="equal">
      <formula>"REQUERIMIENTOS SUBSANADOS"</formula>
    </cfRule>
    <cfRule type="containsText" dxfId="3105" priority="3772" operator="containsText" text="NO SUBSANABLE">
      <formula>NOT(ISERROR(SEARCH("NO SUBSANABLE",Q352)))</formula>
    </cfRule>
    <cfRule type="containsText" dxfId="3104" priority="3773" operator="containsText" text="PENDIENTES POR SUBSANAR">
      <formula>NOT(ISERROR(SEARCH("PENDIENTES POR SUBSANAR",Q352)))</formula>
    </cfRule>
    <cfRule type="containsText" dxfId="3103" priority="3774" operator="containsText" text="SIN OBSERVACIÓN">
      <formula>NOT(ISERROR(SEARCH("SIN OBSERVACIÓN",Q352)))</formula>
    </cfRule>
  </conditionalFormatting>
  <conditionalFormatting sqref="R352">
    <cfRule type="containsBlanks" dxfId="3102" priority="3765">
      <formula>LEN(TRIM(R352))=0</formula>
    </cfRule>
    <cfRule type="cellIs" dxfId="3101" priority="3767" operator="equal">
      <formula>"NO CUMPLEN CON LO SOLICITADO"</formula>
    </cfRule>
    <cfRule type="cellIs" dxfId="3100" priority="3768" operator="equal">
      <formula>"CUMPLEN CON LO SOLICITADO"</formula>
    </cfRule>
    <cfRule type="cellIs" dxfId="3099" priority="3769" operator="equal">
      <formula>"PENDIENTES"</formula>
    </cfRule>
    <cfRule type="cellIs" dxfId="3098" priority="3770" operator="equal">
      <formula>"NINGUNO"</formula>
    </cfRule>
  </conditionalFormatting>
  <conditionalFormatting sqref="Q355">
    <cfRule type="containsBlanks" dxfId="3097" priority="3756">
      <formula>LEN(TRIM(Q355))=0</formula>
    </cfRule>
    <cfRule type="cellIs" dxfId="3096" priority="3761" operator="equal">
      <formula>"REQUERIMIENTOS SUBSANADOS"</formula>
    </cfRule>
    <cfRule type="containsText" dxfId="3095" priority="3762" operator="containsText" text="NO SUBSANABLE">
      <formula>NOT(ISERROR(SEARCH("NO SUBSANABLE",Q355)))</formula>
    </cfRule>
    <cfRule type="containsText" dxfId="3094" priority="3763" operator="containsText" text="PENDIENTES POR SUBSANAR">
      <formula>NOT(ISERROR(SEARCH("PENDIENTES POR SUBSANAR",Q355)))</formula>
    </cfRule>
    <cfRule type="containsText" dxfId="3093" priority="3764" operator="containsText" text="SIN OBSERVACIÓN">
      <formula>NOT(ISERROR(SEARCH("SIN OBSERVACIÓN",Q355)))</formula>
    </cfRule>
  </conditionalFormatting>
  <conditionalFormatting sqref="R355">
    <cfRule type="containsBlanks" dxfId="3092" priority="3755">
      <formula>LEN(TRIM(R355))=0</formula>
    </cfRule>
    <cfRule type="cellIs" dxfId="3091" priority="3757" operator="equal">
      <formula>"NO CUMPLEN CON LO SOLICITADO"</formula>
    </cfRule>
    <cfRule type="cellIs" dxfId="3090" priority="3758" operator="equal">
      <formula>"CUMPLEN CON LO SOLICITADO"</formula>
    </cfRule>
    <cfRule type="cellIs" dxfId="3089" priority="3759" operator="equal">
      <formula>"PENDIENTES"</formula>
    </cfRule>
    <cfRule type="cellIs" dxfId="3088" priority="3760" operator="equal">
      <formula>"NINGUNO"</formula>
    </cfRule>
  </conditionalFormatting>
  <conditionalFormatting sqref="H368 H371 H374 H377">
    <cfRule type="notContainsBlanks" dxfId="3087" priority="3749">
      <formula>LEN(TRIM(H368))&gt;0</formula>
    </cfRule>
  </conditionalFormatting>
  <conditionalFormatting sqref="I368 I371 I374 I377">
    <cfRule type="notContainsBlanks" dxfId="3086" priority="3748">
      <formula>LEN(TRIM(I368))&gt;0</formula>
    </cfRule>
  </conditionalFormatting>
  <conditionalFormatting sqref="J102">
    <cfRule type="cellIs" dxfId="3085" priority="2454" operator="equal">
      <formula>"NO CUMPLE"</formula>
    </cfRule>
    <cfRule type="cellIs" dxfId="3084" priority="2455" operator="equal">
      <formula>"CUMPLE"</formula>
    </cfRule>
  </conditionalFormatting>
  <conditionalFormatting sqref="L101">
    <cfRule type="cellIs" dxfId="3083" priority="2450" operator="equal">
      <formula>"NO CUMPLE"</formula>
    </cfRule>
    <cfRule type="cellIs" dxfId="3082" priority="2451" operator="equal">
      <formula>"CUMPLE"</formula>
    </cfRule>
  </conditionalFormatting>
  <conditionalFormatting sqref="J101">
    <cfRule type="cellIs" dxfId="3081" priority="2448" operator="equal">
      <formula>"NO CUMPLE"</formula>
    </cfRule>
    <cfRule type="cellIs" dxfId="3080" priority="2449" operator="equal">
      <formula>"CUMPLE"</formula>
    </cfRule>
  </conditionalFormatting>
  <conditionalFormatting sqref="L102">
    <cfRule type="cellIs" dxfId="3079" priority="2446" operator="equal">
      <formula>"NO CUMPLE"</formula>
    </cfRule>
    <cfRule type="cellIs" dxfId="3078" priority="2447" operator="equal">
      <formula>"CUMPLE"</formula>
    </cfRule>
  </conditionalFormatting>
  <conditionalFormatting sqref="N368">
    <cfRule type="expression" dxfId="3077" priority="3703">
      <formula>N368=" "</formula>
    </cfRule>
    <cfRule type="expression" dxfId="3076" priority="3704">
      <formula>N368="NO PRESENTÓ CERTIFICADO"</formula>
    </cfRule>
    <cfRule type="expression" dxfId="3075" priority="3705">
      <formula>N368="PRESENTÓ CERTIFICADO"</formula>
    </cfRule>
  </conditionalFormatting>
  <conditionalFormatting sqref="Q368">
    <cfRule type="containsBlanks" dxfId="3074" priority="3698">
      <formula>LEN(TRIM(Q368))=0</formula>
    </cfRule>
    <cfRule type="cellIs" dxfId="3073" priority="3699" operator="equal">
      <formula>"REQUERIMIENTOS SUBSANADOS"</formula>
    </cfRule>
    <cfRule type="containsText" dxfId="3072" priority="3700" operator="containsText" text="NO SUBSANABLE">
      <formula>NOT(ISERROR(SEARCH("NO SUBSANABLE",Q368)))</formula>
    </cfRule>
    <cfRule type="containsText" dxfId="3071" priority="3701" operator="containsText" text="PENDIENTES POR SUBSANAR">
      <formula>NOT(ISERROR(SEARCH("PENDIENTES POR SUBSANAR",Q368)))</formula>
    </cfRule>
    <cfRule type="containsText" dxfId="3070" priority="3702" operator="containsText" text="SIN OBSERVACIÓN">
      <formula>NOT(ISERROR(SEARCH("SIN OBSERVACIÓN",Q368)))</formula>
    </cfRule>
  </conditionalFormatting>
  <conditionalFormatting sqref="Q371">
    <cfRule type="containsBlanks" dxfId="3069" priority="3693">
      <formula>LEN(TRIM(Q371))=0</formula>
    </cfRule>
    <cfRule type="cellIs" dxfId="3068" priority="3694" operator="equal">
      <formula>"REQUERIMIENTOS SUBSANADOS"</formula>
    </cfRule>
    <cfRule type="containsText" dxfId="3067" priority="3695" operator="containsText" text="NO SUBSANABLE">
      <formula>NOT(ISERROR(SEARCH("NO SUBSANABLE",Q371)))</formula>
    </cfRule>
    <cfRule type="containsText" dxfId="3066" priority="3696" operator="containsText" text="PENDIENTES POR SUBSANAR">
      <formula>NOT(ISERROR(SEARCH("PENDIENTES POR SUBSANAR",Q371)))</formula>
    </cfRule>
    <cfRule type="containsText" dxfId="3065" priority="3697" operator="containsText" text="SIN OBSERVACIÓN">
      <formula>NOT(ISERROR(SEARCH("SIN OBSERVACIÓN",Q371)))</formula>
    </cfRule>
  </conditionalFormatting>
  <conditionalFormatting sqref="N371">
    <cfRule type="expression" dxfId="3064" priority="3690">
      <formula>N371=" "</formula>
    </cfRule>
    <cfRule type="expression" dxfId="3063" priority="3691">
      <formula>N371="NO PRESENTÓ CERTIFICADO"</formula>
    </cfRule>
    <cfRule type="expression" dxfId="3062" priority="3692">
      <formula>N371="PRESENTÓ CERTIFICADO"</formula>
    </cfRule>
  </conditionalFormatting>
  <conditionalFormatting sqref="N374">
    <cfRule type="expression" dxfId="3061" priority="3687">
      <formula>N374=" "</formula>
    </cfRule>
    <cfRule type="expression" dxfId="3060" priority="3688">
      <formula>N374="NO PRESENTÓ CERTIFICADO"</formula>
    </cfRule>
    <cfRule type="expression" dxfId="3059" priority="3689">
      <formula>N374="PRESENTÓ CERTIFICADO"</formula>
    </cfRule>
  </conditionalFormatting>
  <conditionalFormatting sqref="P377">
    <cfRule type="expression" dxfId="3058" priority="3674">
      <formula>Q377="NO SUBSANABLE"</formula>
    </cfRule>
    <cfRule type="expression" dxfId="3057" priority="3676">
      <formula>Q377="REQUERIMIENTOS SUBSANADOS"</formula>
    </cfRule>
    <cfRule type="expression" dxfId="3056" priority="3677">
      <formula>Q377="PENDIENTES POR SUBSANAR"</formula>
    </cfRule>
    <cfRule type="expression" dxfId="3055" priority="3682">
      <formula>Q377="SIN OBSERVACIÓN"</formula>
    </cfRule>
    <cfRule type="containsBlanks" dxfId="3054" priority="3683">
      <formula>LEN(TRIM(P377))=0</formula>
    </cfRule>
  </conditionalFormatting>
  <conditionalFormatting sqref="O377">
    <cfRule type="cellIs" dxfId="3053" priority="3675" operator="equal">
      <formula>"PENDIENTE POR DESCRIPCIÓN"</formula>
    </cfRule>
    <cfRule type="cellIs" dxfId="3052" priority="3679" operator="equal">
      <formula>"DESCRIPCIÓN INSUFICIENTE"</formula>
    </cfRule>
    <cfRule type="cellIs" dxfId="3051" priority="3680" operator="equal">
      <formula>"NO ESTÁ ACORDE A ITEM 5.2.1 (T.R.)"</formula>
    </cfRule>
    <cfRule type="cellIs" dxfId="3050" priority="3681" operator="equal">
      <formula>"ACORDE A ITEM 5.2.1 (T.R.)"</formula>
    </cfRule>
  </conditionalFormatting>
  <conditionalFormatting sqref="Q377">
    <cfRule type="containsBlanks" dxfId="3049" priority="3673">
      <formula>LEN(TRIM(Q377))=0</formula>
    </cfRule>
    <cfRule type="cellIs" dxfId="3048" priority="3678" operator="equal">
      <formula>"REQUERIMIENTOS SUBSANADOS"</formula>
    </cfRule>
    <cfRule type="containsText" dxfId="3047" priority="3684" operator="containsText" text="NO SUBSANABLE">
      <formula>NOT(ISERROR(SEARCH("NO SUBSANABLE",Q377)))</formula>
    </cfRule>
    <cfRule type="containsText" dxfId="3046" priority="3685" operator="containsText" text="PENDIENTES POR SUBSANAR">
      <formula>NOT(ISERROR(SEARCH("PENDIENTES POR SUBSANAR",Q377)))</formula>
    </cfRule>
    <cfRule type="containsText" dxfId="3045" priority="3686" operator="containsText" text="SIN OBSERVACIÓN">
      <formula>NOT(ISERROR(SEARCH("SIN OBSERVACIÓN",Q377)))</formula>
    </cfRule>
  </conditionalFormatting>
  <conditionalFormatting sqref="N377">
    <cfRule type="expression" dxfId="3044" priority="3670">
      <formula>N377=" "</formula>
    </cfRule>
    <cfRule type="expression" dxfId="3043" priority="3671">
      <formula>N377="NO PRESENTÓ CERTIFICADO"</formula>
    </cfRule>
    <cfRule type="expression" dxfId="3042" priority="3672">
      <formula>N377="PRESENTÓ CERTIFICADO"</formula>
    </cfRule>
  </conditionalFormatting>
  <conditionalFormatting sqref="R368">
    <cfRule type="containsBlanks" dxfId="3041" priority="3665">
      <formula>LEN(TRIM(R368))=0</formula>
    </cfRule>
    <cfRule type="cellIs" dxfId="3040" priority="3666" operator="equal">
      <formula>"NO CUMPLEN CON LO SOLICITADO"</formula>
    </cfRule>
    <cfRule type="cellIs" dxfId="3039" priority="3667" operator="equal">
      <formula>"CUMPLEN CON LO SOLICITADO"</formula>
    </cfRule>
    <cfRule type="cellIs" dxfId="3038" priority="3668" operator="equal">
      <formula>"PENDIENTES"</formula>
    </cfRule>
    <cfRule type="cellIs" dxfId="3037" priority="3669" operator="equal">
      <formula>"NINGUNO"</formula>
    </cfRule>
  </conditionalFormatting>
  <conditionalFormatting sqref="R371">
    <cfRule type="containsBlanks" dxfId="3036" priority="3660">
      <formula>LEN(TRIM(R371))=0</formula>
    </cfRule>
    <cfRule type="cellIs" dxfId="3035" priority="3661" operator="equal">
      <formula>"NO CUMPLEN CON LO SOLICITADO"</formula>
    </cfRule>
    <cfRule type="cellIs" dxfId="3034" priority="3662" operator="equal">
      <formula>"CUMPLEN CON LO SOLICITADO"</formula>
    </cfRule>
    <cfRule type="cellIs" dxfId="3033" priority="3663" operator="equal">
      <formula>"PENDIENTES"</formula>
    </cfRule>
    <cfRule type="cellIs" dxfId="3032" priority="3664" operator="equal">
      <formula>"NINGUNO"</formula>
    </cfRule>
  </conditionalFormatting>
  <conditionalFormatting sqref="R377">
    <cfRule type="containsBlanks" dxfId="3031" priority="3650">
      <formula>LEN(TRIM(R377))=0</formula>
    </cfRule>
    <cfRule type="cellIs" dxfId="3030" priority="3651" operator="equal">
      <formula>"NO CUMPLEN CON LO SOLICITADO"</formula>
    </cfRule>
    <cfRule type="cellIs" dxfId="3029" priority="3652" operator="equal">
      <formula>"CUMPLEN CON LO SOLICITADO"</formula>
    </cfRule>
    <cfRule type="cellIs" dxfId="3028" priority="3653" operator="equal">
      <formula>"PENDIENTES"</formula>
    </cfRule>
    <cfRule type="cellIs" dxfId="3027" priority="3654" operator="equal">
      <formula>"NINGUNO"</formula>
    </cfRule>
  </conditionalFormatting>
  <conditionalFormatting sqref="N390">
    <cfRule type="expression" dxfId="3026" priority="3621">
      <formula>N390=" "</formula>
    </cfRule>
    <cfRule type="expression" dxfId="3025" priority="3622">
      <formula>N390="NO PRESENTÓ CERTIFICADO"</formula>
    </cfRule>
    <cfRule type="expression" dxfId="3024" priority="3623">
      <formula>N390="PRESENTÓ CERTIFICADO"</formula>
    </cfRule>
  </conditionalFormatting>
  <conditionalFormatting sqref="P390">
    <cfRule type="expression" dxfId="3023" priority="3608">
      <formula>Q390="NO SUBSANABLE"</formula>
    </cfRule>
    <cfRule type="expression" dxfId="3022" priority="3610">
      <formula>Q390="REQUERIMIENTOS SUBSANADOS"</formula>
    </cfRule>
    <cfRule type="expression" dxfId="3021" priority="3611">
      <formula>Q390="PENDIENTES POR SUBSANAR"</formula>
    </cfRule>
    <cfRule type="expression" dxfId="3020" priority="3616">
      <formula>Q390="SIN OBSERVACIÓN"</formula>
    </cfRule>
    <cfRule type="containsBlanks" dxfId="3019" priority="3617">
      <formula>LEN(TRIM(P390))=0</formula>
    </cfRule>
  </conditionalFormatting>
  <conditionalFormatting sqref="O390">
    <cfRule type="cellIs" dxfId="3018" priority="3609" operator="equal">
      <formula>"PENDIENTE POR DESCRIPCIÓN"</formula>
    </cfRule>
    <cfRule type="cellIs" dxfId="3017" priority="3613" operator="equal">
      <formula>"DESCRIPCIÓN INSUFICIENTE"</formula>
    </cfRule>
    <cfRule type="cellIs" dxfId="3016" priority="3614" operator="equal">
      <formula>"NO ESTÁ ACORDE A ITEM 5.2.1 (T.R.)"</formula>
    </cfRule>
    <cfRule type="cellIs" dxfId="3015" priority="3615" operator="equal">
      <formula>"ACORDE A ITEM 5.2.1 (T.R.)"</formula>
    </cfRule>
  </conditionalFormatting>
  <conditionalFormatting sqref="Q390">
    <cfRule type="containsBlanks" dxfId="3014" priority="3603">
      <formula>LEN(TRIM(Q390))=0</formula>
    </cfRule>
    <cfRule type="cellIs" dxfId="3013" priority="3612" operator="equal">
      <formula>"REQUERIMIENTOS SUBSANADOS"</formula>
    </cfRule>
    <cfRule type="containsText" dxfId="3012" priority="3618" operator="containsText" text="NO SUBSANABLE">
      <formula>NOT(ISERROR(SEARCH("NO SUBSANABLE",Q390)))</formula>
    </cfRule>
    <cfRule type="containsText" dxfId="3011" priority="3619" operator="containsText" text="PENDIENTES POR SUBSANAR">
      <formula>NOT(ISERROR(SEARCH("PENDIENTES POR SUBSANAR",Q390)))</formula>
    </cfRule>
    <cfRule type="containsText" dxfId="3010" priority="3620" operator="containsText" text="SIN OBSERVACIÓN">
      <formula>NOT(ISERROR(SEARCH("SIN OBSERVACIÓN",Q390)))</formula>
    </cfRule>
  </conditionalFormatting>
  <conditionalFormatting sqref="R390">
    <cfRule type="containsBlanks" dxfId="3009" priority="3602">
      <formula>LEN(TRIM(R390))=0</formula>
    </cfRule>
    <cfRule type="cellIs" dxfId="3008" priority="3604" operator="equal">
      <formula>"NO CUMPLEN CON LO SOLICITADO"</formula>
    </cfRule>
    <cfRule type="cellIs" dxfId="3007" priority="3605" operator="equal">
      <formula>"CUMPLEN CON LO SOLICITADO"</formula>
    </cfRule>
    <cfRule type="cellIs" dxfId="3006" priority="3606" operator="equal">
      <formula>"PENDIENTES"</formula>
    </cfRule>
    <cfRule type="cellIs" dxfId="3005" priority="3607" operator="equal">
      <formula>"NINGUNO"</formula>
    </cfRule>
  </conditionalFormatting>
  <conditionalFormatting sqref="N393">
    <cfRule type="expression" dxfId="3004" priority="3599">
      <formula>N393=" "</formula>
    </cfRule>
    <cfRule type="expression" dxfId="3003" priority="3600">
      <formula>N393="NO PRESENTÓ CERTIFICADO"</formula>
    </cfRule>
    <cfRule type="expression" dxfId="3002" priority="3601">
      <formula>N393="PRESENTÓ CERTIFICADO"</formula>
    </cfRule>
  </conditionalFormatting>
  <conditionalFormatting sqref="P393">
    <cfRule type="expression" dxfId="3001" priority="3586">
      <formula>Q393="NO SUBSANABLE"</formula>
    </cfRule>
    <cfRule type="expression" dxfId="3000" priority="3588">
      <formula>Q393="REQUERIMIENTOS SUBSANADOS"</formula>
    </cfRule>
    <cfRule type="expression" dxfId="2999" priority="3589">
      <formula>Q393="PENDIENTES POR SUBSANAR"</formula>
    </cfRule>
    <cfRule type="expression" dxfId="2998" priority="3594">
      <formula>Q393="SIN OBSERVACIÓN"</formula>
    </cfRule>
    <cfRule type="containsBlanks" dxfId="2997" priority="3595">
      <formula>LEN(TRIM(P393))=0</formula>
    </cfRule>
  </conditionalFormatting>
  <conditionalFormatting sqref="O393">
    <cfRule type="cellIs" dxfId="2996" priority="3587" operator="equal">
      <formula>"PENDIENTE POR DESCRIPCIÓN"</formula>
    </cfRule>
    <cfRule type="cellIs" dxfId="2995" priority="3591" operator="equal">
      <formula>"DESCRIPCIÓN INSUFICIENTE"</formula>
    </cfRule>
    <cfRule type="cellIs" dxfId="2994" priority="3592" operator="equal">
      <formula>"NO ESTÁ ACORDE A ITEM 5.2.1 (T.R.)"</formula>
    </cfRule>
    <cfRule type="cellIs" dxfId="2993" priority="3593" operator="equal">
      <formula>"ACORDE A ITEM 5.2.1 (T.R.)"</formula>
    </cfRule>
  </conditionalFormatting>
  <conditionalFormatting sqref="Q393">
    <cfRule type="containsBlanks" dxfId="2992" priority="3581">
      <formula>LEN(TRIM(Q393))=0</formula>
    </cfRule>
    <cfRule type="cellIs" dxfId="2991" priority="3590" operator="equal">
      <formula>"REQUERIMIENTOS SUBSANADOS"</formula>
    </cfRule>
    <cfRule type="containsText" dxfId="2990" priority="3596" operator="containsText" text="NO SUBSANABLE">
      <formula>NOT(ISERROR(SEARCH("NO SUBSANABLE",Q393)))</formula>
    </cfRule>
    <cfRule type="containsText" dxfId="2989" priority="3597" operator="containsText" text="PENDIENTES POR SUBSANAR">
      <formula>NOT(ISERROR(SEARCH("PENDIENTES POR SUBSANAR",Q393)))</formula>
    </cfRule>
    <cfRule type="containsText" dxfId="2988" priority="3598" operator="containsText" text="SIN OBSERVACIÓN">
      <formula>NOT(ISERROR(SEARCH("SIN OBSERVACIÓN",Q393)))</formula>
    </cfRule>
  </conditionalFormatting>
  <conditionalFormatting sqref="R393">
    <cfRule type="containsBlanks" dxfId="2987" priority="3580">
      <formula>LEN(TRIM(R393))=0</formula>
    </cfRule>
    <cfRule type="cellIs" dxfId="2986" priority="3582" operator="equal">
      <formula>"NO CUMPLEN CON LO SOLICITADO"</formula>
    </cfRule>
    <cfRule type="cellIs" dxfId="2985" priority="3583" operator="equal">
      <formula>"CUMPLEN CON LO SOLICITADO"</formula>
    </cfRule>
    <cfRule type="cellIs" dxfId="2984" priority="3584" operator="equal">
      <formula>"PENDIENTES"</formula>
    </cfRule>
    <cfRule type="cellIs" dxfId="2983" priority="3585" operator="equal">
      <formula>"NINGUNO"</formula>
    </cfRule>
  </conditionalFormatting>
  <conditionalFormatting sqref="H412 H415 H418 H421">
    <cfRule type="notContainsBlanks" dxfId="2982" priority="3579">
      <formula>LEN(TRIM(H412))&gt;0</formula>
    </cfRule>
  </conditionalFormatting>
  <conditionalFormatting sqref="I412 I415 I418 I421">
    <cfRule type="notContainsBlanks" dxfId="2981" priority="3578">
      <formula>LEN(TRIM(I412))&gt;0</formula>
    </cfRule>
  </conditionalFormatting>
  <conditionalFormatting sqref="L128">
    <cfRule type="cellIs" dxfId="2980" priority="2344" operator="equal">
      <formula>"NO CUMPLE"</formula>
    </cfRule>
    <cfRule type="cellIs" dxfId="2979" priority="2345" operator="equal">
      <formula>"CUMPLE"</formula>
    </cfRule>
  </conditionalFormatting>
  <conditionalFormatting sqref="L131">
    <cfRule type="cellIs" dxfId="2978" priority="2334" operator="equal">
      <formula>"NO CUMPLE"</formula>
    </cfRule>
    <cfRule type="cellIs" dxfId="2977" priority="2335" operator="equal">
      <formula>"CUMPLE"</formula>
    </cfRule>
  </conditionalFormatting>
  <conditionalFormatting sqref="N412 N415 N418 N421">
    <cfRule type="expression" dxfId="2976" priority="3529">
      <formula>N412=" "</formula>
    </cfRule>
    <cfRule type="expression" dxfId="2975" priority="3530">
      <formula>N412="NO PRESENTÓ CERTIFICADO"</formula>
    </cfRule>
    <cfRule type="expression" dxfId="2974" priority="3531">
      <formula>N412="PRESENTÓ CERTIFICADO"</formula>
    </cfRule>
  </conditionalFormatting>
  <conditionalFormatting sqref="Q412 Q415 Q418 Q421">
    <cfRule type="containsBlanks" dxfId="2973" priority="3519">
      <formula>LEN(TRIM(Q412))=0</formula>
    </cfRule>
    <cfRule type="cellIs" dxfId="2972" priority="3520" operator="equal">
      <formula>"REQUERIMIENTOS SUBSANADOS"</formula>
    </cfRule>
    <cfRule type="containsText" dxfId="2971" priority="3521" operator="containsText" text="NO SUBSANABLE">
      <formula>NOT(ISERROR(SEARCH("NO SUBSANABLE",Q412)))</formula>
    </cfRule>
    <cfRule type="containsText" dxfId="2970" priority="3522" operator="containsText" text="PENDIENTES POR SUBSANAR">
      <formula>NOT(ISERROR(SEARCH("PENDIENTES POR SUBSANAR",Q412)))</formula>
    </cfRule>
    <cfRule type="containsText" dxfId="2969" priority="3523" operator="containsText" text="SIN OBSERVACIÓN">
      <formula>NOT(ISERROR(SEARCH("SIN OBSERVACIÓN",Q412)))</formula>
    </cfRule>
  </conditionalFormatting>
  <conditionalFormatting sqref="H437 H440 H443">
    <cfRule type="notContainsBlanks" dxfId="2968" priority="3513">
      <formula>LEN(TRIM(H437))&gt;0</formula>
    </cfRule>
  </conditionalFormatting>
  <conditionalFormatting sqref="I437 I440 I443">
    <cfRule type="notContainsBlanks" dxfId="2967" priority="3512">
      <formula>LEN(TRIM(I437))&gt;0</formula>
    </cfRule>
  </conditionalFormatting>
  <conditionalFormatting sqref="N434">
    <cfRule type="expression" dxfId="2966" priority="3459">
      <formula>N434=" "</formula>
    </cfRule>
    <cfRule type="expression" dxfId="2965" priority="3460">
      <formula>N434="NO PRESENTÓ CERTIFICADO"</formula>
    </cfRule>
    <cfRule type="expression" dxfId="2964" priority="3461">
      <formula>N434="PRESENTÓ CERTIFICADO"</formula>
    </cfRule>
  </conditionalFormatting>
  <conditionalFormatting sqref="O434">
    <cfRule type="cellIs" dxfId="2963" priority="3455" operator="equal">
      <formula>"PENDIENTE POR DESCRIPCIÓN"</formula>
    </cfRule>
    <cfRule type="cellIs" dxfId="2962" priority="3456" operator="equal">
      <formula>"DESCRIPCIÓN INSUFICIENTE"</formula>
    </cfRule>
    <cfRule type="cellIs" dxfId="2961" priority="3457" operator="equal">
      <formula>"NO ESTÁ ACORDE A ITEM 5.2.1 (T.R.)"</formula>
    </cfRule>
    <cfRule type="cellIs" dxfId="2960" priority="3458" operator="equal">
      <formula>"ACORDE A ITEM 5.2.1 (T.R.)"</formula>
    </cfRule>
  </conditionalFormatting>
  <conditionalFormatting sqref="N437">
    <cfRule type="expression" dxfId="2959" priority="3452">
      <formula>N437=" "</formula>
    </cfRule>
    <cfRule type="expression" dxfId="2958" priority="3453">
      <formula>N437="NO PRESENTÓ CERTIFICADO"</formula>
    </cfRule>
    <cfRule type="expression" dxfId="2957" priority="3454">
      <formula>N437="PRESENTÓ CERTIFICADO"</formula>
    </cfRule>
  </conditionalFormatting>
  <conditionalFormatting sqref="O437">
    <cfRule type="cellIs" dxfId="2956" priority="3448" operator="equal">
      <formula>"PENDIENTE POR DESCRIPCIÓN"</formula>
    </cfRule>
    <cfRule type="cellIs" dxfId="2955" priority="3449" operator="equal">
      <formula>"DESCRIPCIÓN INSUFICIENTE"</formula>
    </cfRule>
    <cfRule type="cellIs" dxfId="2954" priority="3450" operator="equal">
      <formula>"NO ESTÁ ACORDE A ITEM 5.2.1 (T.R.)"</formula>
    </cfRule>
    <cfRule type="cellIs" dxfId="2953" priority="3451" operator="equal">
      <formula>"ACORDE A ITEM 5.2.1 (T.R.)"</formula>
    </cfRule>
  </conditionalFormatting>
  <conditionalFormatting sqref="N440">
    <cfRule type="expression" dxfId="2952" priority="3445">
      <formula>N440=" "</formula>
    </cfRule>
    <cfRule type="expression" dxfId="2951" priority="3446">
      <formula>N440="NO PRESENTÓ CERTIFICADO"</formula>
    </cfRule>
    <cfRule type="expression" dxfId="2950" priority="3447">
      <formula>N440="PRESENTÓ CERTIFICADO"</formula>
    </cfRule>
  </conditionalFormatting>
  <conditionalFormatting sqref="O440">
    <cfRule type="cellIs" dxfId="2949" priority="3441" operator="equal">
      <formula>"PENDIENTE POR DESCRIPCIÓN"</formula>
    </cfRule>
    <cfRule type="cellIs" dxfId="2948" priority="3442" operator="equal">
      <formula>"DESCRIPCIÓN INSUFICIENTE"</formula>
    </cfRule>
    <cfRule type="cellIs" dxfId="2947" priority="3443" operator="equal">
      <formula>"NO ESTÁ ACORDE A ITEM 5.2.1 (T.R.)"</formula>
    </cfRule>
    <cfRule type="cellIs" dxfId="2946" priority="3444" operator="equal">
      <formula>"ACORDE A ITEM 5.2.1 (T.R.)"</formula>
    </cfRule>
  </conditionalFormatting>
  <conditionalFormatting sqref="N443">
    <cfRule type="expression" dxfId="2945" priority="3438">
      <formula>N443=" "</formula>
    </cfRule>
    <cfRule type="expression" dxfId="2944" priority="3439">
      <formula>N443="NO PRESENTÓ CERTIFICADO"</formula>
    </cfRule>
    <cfRule type="expression" dxfId="2943" priority="3440">
      <formula>N443="PRESENTÓ CERTIFICADO"</formula>
    </cfRule>
  </conditionalFormatting>
  <conditionalFormatting sqref="O443">
    <cfRule type="cellIs" dxfId="2942" priority="3434" operator="equal">
      <formula>"PENDIENTE POR DESCRIPCIÓN"</formula>
    </cfRule>
    <cfRule type="cellIs" dxfId="2941" priority="3435" operator="equal">
      <formula>"DESCRIPCIÓN INSUFICIENTE"</formula>
    </cfRule>
    <cfRule type="cellIs" dxfId="2940" priority="3436" operator="equal">
      <formula>"NO ESTÁ ACORDE A ITEM 5.2.1 (T.R.)"</formula>
    </cfRule>
    <cfRule type="cellIs" dxfId="2939" priority="3437" operator="equal">
      <formula>"ACORDE A ITEM 5.2.1 (T.R.)"</formula>
    </cfRule>
  </conditionalFormatting>
  <conditionalFormatting sqref="P434">
    <cfRule type="expression" dxfId="2938" priority="3394">
      <formula>Q434="NO SUBSANABLE"</formula>
    </cfRule>
    <cfRule type="expression" dxfId="2937" priority="3395">
      <formula>Q434="REQUERIMIENTOS SUBSANADOS"</formula>
    </cfRule>
    <cfRule type="expression" dxfId="2936" priority="3396">
      <formula>Q434="PENDIENTES POR SUBSANAR"</formula>
    </cfRule>
    <cfRule type="expression" dxfId="2935" priority="3397">
      <formula>Q434="SIN OBSERVACIÓN"</formula>
    </cfRule>
    <cfRule type="containsBlanks" dxfId="2934" priority="3398">
      <formula>LEN(TRIM(P434))=0</formula>
    </cfRule>
  </conditionalFormatting>
  <conditionalFormatting sqref="P437">
    <cfRule type="expression" dxfId="2933" priority="3389">
      <formula>Q437="NO SUBSANABLE"</formula>
    </cfRule>
    <cfRule type="expression" dxfId="2932" priority="3390">
      <formula>Q437="REQUERIMIENTOS SUBSANADOS"</formula>
    </cfRule>
    <cfRule type="expression" dxfId="2931" priority="3391">
      <formula>Q437="PENDIENTES POR SUBSANAR"</formula>
    </cfRule>
    <cfRule type="expression" dxfId="2930" priority="3392">
      <formula>Q437="SIN OBSERVACIÓN"</formula>
    </cfRule>
    <cfRule type="containsBlanks" dxfId="2929" priority="3393">
      <formula>LEN(TRIM(P437))=0</formula>
    </cfRule>
  </conditionalFormatting>
  <conditionalFormatting sqref="P440">
    <cfRule type="expression" dxfId="2928" priority="3384">
      <formula>Q440="NO SUBSANABLE"</formula>
    </cfRule>
    <cfRule type="expression" dxfId="2927" priority="3385">
      <formula>Q440="REQUERIMIENTOS SUBSANADOS"</formula>
    </cfRule>
    <cfRule type="expression" dxfId="2926" priority="3386">
      <formula>Q440="PENDIENTES POR SUBSANAR"</formula>
    </cfRule>
    <cfRule type="expression" dxfId="2925" priority="3387">
      <formula>Q440="SIN OBSERVACIÓN"</formula>
    </cfRule>
    <cfRule type="containsBlanks" dxfId="2924" priority="3388">
      <formula>LEN(TRIM(P440))=0</formula>
    </cfRule>
  </conditionalFormatting>
  <conditionalFormatting sqref="P443">
    <cfRule type="expression" dxfId="2923" priority="3379">
      <formula>Q443="NO SUBSANABLE"</formula>
    </cfRule>
    <cfRule type="expression" dxfId="2922" priority="3380">
      <formula>Q443="REQUERIMIENTOS SUBSANADOS"</formula>
    </cfRule>
    <cfRule type="expression" dxfId="2921" priority="3381">
      <formula>Q443="PENDIENTES POR SUBSANAR"</formula>
    </cfRule>
    <cfRule type="expression" dxfId="2920" priority="3382">
      <formula>Q443="SIN OBSERVACIÓN"</formula>
    </cfRule>
    <cfRule type="containsBlanks" dxfId="2919" priority="3383">
      <formula>LEN(TRIM(P443))=0</formula>
    </cfRule>
  </conditionalFormatting>
  <conditionalFormatting sqref="N456">
    <cfRule type="expression" dxfId="2918" priority="3376">
      <formula>N456=" "</formula>
    </cfRule>
    <cfRule type="expression" dxfId="2917" priority="3377">
      <formula>N456="NO PRESENTÓ CERTIFICADO"</formula>
    </cfRule>
    <cfRule type="expression" dxfId="2916" priority="3378">
      <formula>N456="PRESENTÓ CERTIFICADO"</formula>
    </cfRule>
  </conditionalFormatting>
  <conditionalFormatting sqref="O456">
    <cfRule type="cellIs" dxfId="2915" priority="3372" operator="equal">
      <formula>"PENDIENTE POR DESCRIPCIÓN"</formula>
    </cfRule>
    <cfRule type="cellIs" dxfId="2914" priority="3373" operator="equal">
      <formula>"DESCRIPCIÓN INSUFICIENTE"</formula>
    </cfRule>
    <cfRule type="cellIs" dxfId="2913" priority="3374" operator="equal">
      <formula>"NO ESTÁ ACORDE A ITEM 5.2.1 (T.R.)"</formula>
    </cfRule>
    <cfRule type="cellIs" dxfId="2912" priority="3375" operator="equal">
      <formula>"ACORDE A ITEM 5.2.1 (T.R.)"</formula>
    </cfRule>
  </conditionalFormatting>
  <conditionalFormatting sqref="P456">
    <cfRule type="expression" dxfId="2911" priority="3353">
      <formula>Q456="NO SUBSANABLE"</formula>
    </cfRule>
    <cfRule type="expression" dxfId="2910" priority="3354">
      <formula>Q456="REQUERIMIENTOS SUBSANADOS"</formula>
    </cfRule>
    <cfRule type="expression" dxfId="2909" priority="3355">
      <formula>Q456="PENDIENTES POR SUBSANAR"</formula>
    </cfRule>
    <cfRule type="expression" dxfId="2908" priority="3356">
      <formula>Q456="SIN OBSERVACIÓN"</formula>
    </cfRule>
    <cfRule type="containsBlanks" dxfId="2907" priority="3357">
      <formula>LEN(TRIM(P456))=0</formula>
    </cfRule>
  </conditionalFormatting>
  <conditionalFormatting sqref="Q456">
    <cfRule type="containsBlanks" dxfId="2906" priority="3344">
      <formula>LEN(TRIM(Q456))=0</formula>
    </cfRule>
    <cfRule type="cellIs" dxfId="2905" priority="3349" operator="equal">
      <formula>"REQUERIMIENTOS SUBSANADOS"</formula>
    </cfRule>
    <cfRule type="containsText" dxfId="2904" priority="3350" operator="containsText" text="NO SUBSANABLE">
      <formula>NOT(ISERROR(SEARCH("NO SUBSANABLE",Q456)))</formula>
    </cfRule>
    <cfRule type="containsText" dxfId="2903" priority="3351" operator="containsText" text="PENDIENTES POR SUBSANAR">
      <formula>NOT(ISERROR(SEARCH("PENDIENTES POR SUBSANAR",Q456)))</formula>
    </cfRule>
    <cfRule type="containsText" dxfId="2902" priority="3352" operator="containsText" text="SIN OBSERVACIÓN">
      <formula>NOT(ISERROR(SEARCH("SIN OBSERVACIÓN",Q456)))</formula>
    </cfRule>
  </conditionalFormatting>
  <conditionalFormatting sqref="R456">
    <cfRule type="containsBlanks" dxfId="2901" priority="3343">
      <formula>LEN(TRIM(R456))=0</formula>
    </cfRule>
    <cfRule type="cellIs" dxfId="2900" priority="3345" operator="equal">
      <formula>"NO CUMPLEN CON LO SOLICITADO"</formula>
    </cfRule>
    <cfRule type="cellIs" dxfId="2899" priority="3346" operator="equal">
      <formula>"CUMPLEN CON LO SOLICITADO"</formula>
    </cfRule>
    <cfRule type="cellIs" dxfId="2898" priority="3347" operator="equal">
      <formula>"PENDIENTES"</formula>
    </cfRule>
    <cfRule type="cellIs" dxfId="2897" priority="3348" operator="equal">
      <formula>"NINGUNO"</formula>
    </cfRule>
  </conditionalFormatting>
  <conditionalFormatting sqref="H478">
    <cfRule type="notContainsBlanks" dxfId="2896" priority="3342">
      <formula>LEN(TRIM(H478))&gt;0</formula>
    </cfRule>
  </conditionalFormatting>
  <conditionalFormatting sqref="H481">
    <cfRule type="notContainsBlanks" dxfId="2895" priority="3341">
      <formula>LEN(TRIM(H481))&gt;0</formula>
    </cfRule>
  </conditionalFormatting>
  <conditionalFormatting sqref="H487">
    <cfRule type="notContainsBlanks" dxfId="2894" priority="3340">
      <formula>LEN(TRIM(H487))&gt;0</formula>
    </cfRule>
  </conditionalFormatting>
  <conditionalFormatting sqref="N478">
    <cfRule type="expression" dxfId="2893" priority="3337">
      <formula>N478=" "</formula>
    </cfRule>
    <cfRule type="expression" dxfId="2892" priority="3338">
      <formula>N478="NO PRESENTÓ CERTIFICADO"</formula>
    </cfRule>
    <cfRule type="expression" dxfId="2891" priority="3339">
      <formula>N478="PRESENTÓ CERTIFICADO"</formula>
    </cfRule>
  </conditionalFormatting>
  <conditionalFormatting sqref="O478">
    <cfRule type="cellIs" dxfId="2890" priority="3333" operator="equal">
      <formula>"PENDIENTE POR DESCRIPCIÓN"</formula>
    </cfRule>
    <cfRule type="cellIs" dxfId="2889" priority="3334" operator="equal">
      <formula>"DESCRIPCIÓN INSUFICIENTE"</formula>
    </cfRule>
    <cfRule type="cellIs" dxfId="2888" priority="3335" operator="equal">
      <formula>"NO ESTÁ ACORDE A ITEM 5.2.1 (T.R.)"</formula>
    </cfRule>
    <cfRule type="cellIs" dxfId="2887" priority="3336" operator="equal">
      <formula>"ACORDE A ITEM 5.2.1 (T.R.)"</formula>
    </cfRule>
  </conditionalFormatting>
  <conditionalFormatting sqref="N484">
    <cfRule type="expression" dxfId="2886" priority="3330">
      <formula>N484=" "</formula>
    </cfRule>
    <cfRule type="expression" dxfId="2885" priority="3331">
      <formula>N484="NO PRESENTÓ CERTIFICADO"</formula>
    </cfRule>
    <cfRule type="expression" dxfId="2884" priority="3332">
      <formula>N484="PRESENTÓ CERTIFICADO"</formula>
    </cfRule>
  </conditionalFormatting>
  <conditionalFormatting sqref="O484">
    <cfRule type="cellIs" dxfId="2883" priority="3326" operator="equal">
      <formula>"PENDIENTE POR DESCRIPCIÓN"</formula>
    </cfRule>
    <cfRule type="cellIs" dxfId="2882" priority="3327" operator="equal">
      <formula>"DESCRIPCIÓN INSUFICIENTE"</formula>
    </cfRule>
    <cfRule type="cellIs" dxfId="2881" priority="3328" operator="equal">
      <formula>"NO ESTÁ ACORDE A ITEM 5.2.1 (T.R.)"</formula>
    </cfRule>
    <cfRule type="cellIs" dxfId="2880" priority="3329" operator="equal">
      <formula>"ACORDE A ITEM 5.2.1 (T.R.)"</formula>
    </cfRule>
  </conditionalFormatting>
  <conditionalFormatting sqref="N487">
    <cfRule type="expression" dxfId="2879" priority="3323">
      <formula>N487=" "</formula>
    </cfRule>
    <cfRule type="expression" dxfId="2878" priority="3324">
      <formula>N487="NO PRESENTÓ CERTIFICADO"</formula>
    </cfRule>
    <cfRule type="expression" dxfId="2877" priority="3325">
      <formula>N487="PRESENTÓ CERTIFICADO"</formula>
    </cfRule>
  </conditionalFormatting>
  <conditionalFormatting sqref="O487">
    <cfRule type="cellIs" dxfId="2876" priority="3319" operator="equal">
      <formula>"PENDIENTE POR DESCRIPCIÓN"</formula>
    </cfRule>
    <cfRule type="cellIs" dxfId="2875" priority="3320" operator="equal">
      <formula>"DESCRIPCIÓN INSUFICIENTE"</formula>
    </cfRule>
    <cfRule type="cellIs" dxfId="2874" priority="3321" operator="equal">
      <formula>"NO ESTÁ ACORDE A ITEM 5.2.1 (T.R.)"</formula>
    </cfRule>
    <cfRule type="cellIs" dxfId="2873" priority="3322" operator="equal">
      <formula>"ACORDE A ITEM 5.2.1 (T.R.)"</formula>
    </cfRule>
  </conditionalFormatting>
  <conditionalFormatting sqref="Q484">
    <cfRule type="containsBlanks" dxfId="2872" priority="3308">
      <formula>LEN(TRIM(Q484))=0</formula>
    </cfRule>
    <cfRule type="cellIs" dxfId="2871" priority="3313" operator="equal">
      <formula>"REQUERIMIENTOS SUBSANADOS"</formula>
    </cfRule>
    <cfRule type="containsText" dxfId="2870" priority="3314" operator="containsText" text="NO SUBSANABLE">
      <formula>NOT(ISERROR(SEARCH("NO SUBSANABLE",Q484)))</formula>
    </cfRule>
    <cfRule type="containsText" dxfId="2869" priority="3315" operator="containsText" text="PENDIENTES POR SUBSANAR">
      <formula>NOT(ISERROR(SEARCH("PENDIENTES POR SUBSANAR",Q484)))</formula>
    </cfRule>
    <cfRule type="containsText" dxfId="2868" priority="3316" operator="containsText" text="SIN OBSERVACIÓN">
      <formula>NOT(ISERROR(SEARCH("SIN OBSERVACIÓN",Q484)))</formula>
    </cfRule>
  </conditionalFormatting>
  <conditionalFormatting sqref="R484">
    <cfRule type="containsBlanks" dxfId="2867" priority="3307">
      <formula>LEN(TRIM(R484))=0</formula>
    </cfRule>
    <cfRule type="cellIs" dxfId="2866" priority="3309" operator="equal">
      <formula>"NO CUMPLEN CON LO SOLICITADO"</formula>
    </cfRule>
    <cfRule type="cellIs" dxfId="2865" priority="3310" operator="equal">
      <formula>"CUMPLEN CON LO SOLICITADO"</formula>
    </cfRule>
    <cfRule type="cellIs" dxfId="2864" priority="3311" operator="equal">
      <formula>"PENDIENTES"</formula>
    </cfRule>
    <cfRule type="cellIs" dxfId="2863" priority="3312" operator="equal">
      <formula>"NINGUNO"</formula>
    </cfRule>
  </conditionalFormatting>
  <conditionalFormatting sqref="Q475">
    <cfRule type="containsBlanks" dxfId="2862" priority="3298">
      <formula>LEN(TRIM(Q475))=0</formula>
    </cfRule>
    <cfRule type="cellIs" dxfId="2861" priority="3303" operator="equal">
      <formula>"REQUERIMIENTOS SUBSANADOS"</formula>
    </cfRule>
    <cfRule type="containsText" dxfId="2860" priority="3304" operator="containsText" text="NO SUBSANABLE">
      <formula>NOT(ISERROR(SEARCH("NO SUBSANABLE",Q475)))</formula>
    </cfRule>
    <cfRule type="containsText" dxfId="2859" priority="3305" operator="containsText" text="PENDIENTES POR SUBSANAR">
      <formula>NOT(ISERROR(SEARCH("PENDIENTES POR SUBSANAR",Q475)))</formula>
    </cfRule>
    <cfRule type="containsText" dxfId="2858" priority="3306" operator="containsText" text="SIN OBSERVACIÓN">
      <formula>NOT(ISERROR(SEARCH("SIN OBSERVACIÓN",Q475)))</formula>
    </cfRule>
  </conditionalFormatting>
  <conditionalFormatting sqref="R475">
    <cfRule type="containsBlanks" dxfId="2857" priority="3297">
      <formula>LEN(TRIM(R475))=0</formula>
    </cfRule>
    <cfRule type="cellIs" dxfId="2856" priority="3299" operator="equal">
      <formula>"NO CUMPLEN CON LO SOLICITADO"</formula>
    </cfRule>
    <cfRule type="cellIs" dxfId="2855" priority="3300" operator="equal">
      <formula>"CUMPLEN CON LO SOLICITADO"</formula>
    </cfRule>
    <cfRule type="cellIs" dxfId="2854" priority="3301" operator="equal">
      <formula>"PENDIENTES"</formula>
    </cfRule>
    <cfRule type="cellIs" dxfId="2853" priority="3302" operator="equal">
      <formula>"NINGUNO"</formula>
    </cfRule>
  </conditionalFormatting>
  <conditionalFormatting sqref="H509">
    <cfRule type="notContainsBlanks" dxfId="2852" priority="3288">
      <formula>LEN(TRIM(H509))&gt;0</formula>
    </cfRule>
  </conditionalFormatting>
  <conditionalFormatting sqref="N500">
    <cfRule type="expression" dxfId="2851" priority="3285">
      <formula>N500=" "</formula>
    </cfRule>
    <cfRule type="expression" dxfId="2850" priority="3286">
      <formula>N500="NO PRESENTÓ CERTIFICADO"</formula>
    </cfRule>
    <cfRule type="expression" dxfId="2849" priority="3287">
      <formula>N500="PRESENTÓ CERTIFICADO"</formula>
    </cfRule>
  </conditionalFormatting>
  <conditionalFormatting sqref="O500">
    <cfRule type="cellIs" dxfId="2848" priority="3281" operator="equal">
      <formula>"PENDIENTE POR DESCRIPCIÓN"</formula>
    </cfRule>
    <cfRule type="cellIs" dxfId="2847" priority="3282" operator="equal">
      <formula>"DESCRIPCIÓN INSUFICIENTE"</formula>
    </cfRule>
    <cfRule type="cellIs" dxfId="2846" priority="3283" operator="equal">
      <formula>"NO ESTÁ ACORDE A ITEM 5.2.1 (T.R.)"</formula>
    </cfRule>
    <cfRule type="cellIs" dxfId="2845" priority="3284" operator="equal">
      <formula>"ACORDE A ITEM 5.2.1 (T.R.)"</formula>
    </cfRule>
  </conditionalFormatting>
  <conditionalFormatting sqref="N503">
    <cfRule type="expression" dxfId="2844" priority="3278">
      <formula>N503=" "</formula>
    </cfRule>
    <cfRule type="expression" dxfId="2843" priority="3279">
      <formula>N503="NO PRESENTÓ CERTIFICADO"</formula>
    </cfRule>
    <cfRule type="expression" dxfId="2842" priority="3280">
      <formula>N503="PRESENTÓ CERTIFICADO"</formula>
    </cfRule>
  </conditionalFormatting>
  <conditionalFormatting sqref="O503">
    <cfRule type="cellIs" dxfId="2841" priority="3274" operator="equal">
      <formula>"PENDIENTE POR DESCRIPCIÓN"</formula>
    </cfRule>
    <cfRule type="cellIs" dxfId="2840" priority="3275" operator="equal">
      <formula>"DESCRIPCIÓN INSUFICIENTE"</formula>
    </cfRule>
    <cfRule type="cellIs" dxfId="2839" priority="3276" operator="equal">
      <formula>"NO ESTÁ ACORDE A ITEM 5.2.1 (T.R.)"</formula>
    </cfRule>
    <cfRule type="cellIs" dxfId="2838" priority="3277" operator="equal">
      <formula>"ACORDE A ITEM 5.2.1 (T.R.)"</formula>
    </cfRule>
  </conditionalFormatting>
  <conditionalFormatting sqref="N506">
    <cfRule type="expression" dxfId="2837" priority="3271">
      <formula>N506=" "</formula>
    </cfRule>
    <cfRule type="expression" dxfId="2836" priority="3272">
      <formula>N506="NO PRESENTÓ CERTIFICADO"</formula>
    </cfRule>
    <cfRule type="expression" dxfId="2835" priority="3273">
      <formula>N506="PRESENTÓ CERTIFICADO"</formula>
    </cfRule>
  </conditionalFormatting>
  <conditionalFormatting sqref="O506">
    <cfRule type="cellIs" dxfId="2834" priority="3267" operator="equal">
      <formula>"PENDIENTE POR DESCRIPCIÓN"</formula>
    </cfRule>
    <cfRule type="cellIs" dxfId="2833" priority="3268" operator="equal">
      <formula>"DESCRIPCIÓN INSUFICIENTE"</formula>
    </cfRule>
    <cfRule type="cellIs" dxfId="2832" priority="3269" operator="equal">
      <formula>"NO ESTÁ ACORDE A ITEM 5.2.1 (T.R.)"</formula>
    </cfRule>
    <cfRule type="cellIs" dxfId="2831" priority="3270" operator="equal">
      <formula>"ACORDE A ITEM 5.2.1 (T.R.)"</formula>
    </cfRule>
  </conditionalFormatting>
  <conditionalFormatting sqref="N509">
    <cfRule type="expression" dxfId="2830" priority="3264">
      <formula>N509=" "</formula>
    </cfRule>
    <cfRule type="expression" dxfId="2829" priority="3265">
      <formula>N509="NO PRESENTÓ CERTIFICADO"</formula>
    </cfRule>
    <cfRule type="expression" dxfId="2828" priority="3266">
      <formula>N509="PRESENTÓ CERTIFICADO"</formula>
    </cfRule>
  </conditionalFormatting>
  <conditionalFormatting sqref="O509">
    <cfRule type="cellIs" dxfId="2827" priority="3260" operator="equal">
      <formula>"PENDIENTE POR DESCRIPCIÓN"</formula>
    </cfRule>
    <cfRule type="cellIs" dxfId="2826" priority="3261" operator="equal">
      <formula>"DESCRIPCIÓN INSUFICIENTE"</formula>
    </cfRule>
    <cfRule type="cellIs" dxfId="2825" priority="3262" operator="equal">
      <formula>"NO ESTÁ ACORDE A ITEM 5.2.1 (T.R.)"</formula>
    </cfRule>
    <cfRule type="cellIs" dxfId="2824" priority="3263" operator="equal">
      <formula>"ACORDE A ITEM 5.2.1 (T.R.)"</formula>
    </cfRule>
  </conditionalFormatting>
  <conditionalFormatting sqref="Q497 Q500 Q503 Q506">
    <cfRule type="containsBlanks" dxfId="2823" priority="3239">
      <formula>LEN(TRIM(Q497))=0</formula>
    </cfRule>
    <cfRule type="cellIs" dxfId="2822" priority="3244" operator="equal">
      <formula>"REQUERIMIENTOS SUBSANADOS"</formula>
    </cfRule>
    <cfRule type="containsText" dxfId="2821" priority="3245" operator="containsText" text="NO SUBSANABLE">
      <formula>NOT(ISERROR(SEARCH("NO SUBSANABLE",Q497)))</formula>
    </cfRule>
    <cfRule type="containsText" dxfId="2820" priority="3246" operator="containsText" text="PENDIENTES POR SUBSANAR">
      <formula>NOT(ISERROR(SEARCH("PENDIENTES POR SUBSANAR",Q497)))</formula>
    </cfRule>
    <cfRule type="containsText" dxfId="2819" priority="3247" operator="containsText" text="SIN OBSERVACIÓN">
      <formula>NOT(ISERROR(SEARCH("SIN OBSERVACIÓN",Q497)))</formula>
    </cfRule>
  </conditionalFormatting>
  <conditionalFormatting sqref="R497 R500 R503 R506">
    <cfRule type="containsBlanks" dxfId="2818" priority="3238">
      <formula>LEN(TRIM(R497))=0</formula>
    </cfRule>
    <cfRule type="cellIs" dxfId="2817" priority="3240" operator="equal">
      <formula>"NO CUMPLEN CON LO SOLICITADO"</formula>
    </cfRule>
    <cfRule type="cellIs" dxfId="2816" priority="3241" operator="equal">
      <formula>"CUMPLEN CON LO SOLICITADO"</formula>
    </cfRule>
    <cfRule type="cellIs" dxfId="2815" priority="3242" operator="equal">
      <formula>"PENDIENTES"</formula>
    </cfRule>
    <cfRule type="cellIs" dxfId="2814" priority="3243" operator="equal">
      <formula>"NINGUNO"</formula>
    </cfRule>
  </conditionalFormatting>
  <conditionalFormatting sqref="H522">
    <cfRule type="notContainsBlanks" dxfId="2813" priority="3237">
      <formula>LEN(TRIM(H522))&gt;0</formula>
    </cfRule>
  </conditionalFormatting>
  <conditionalFormatting sqref="O519">
    <cfRule type="cellIs" dxfId="2812" priority="3233" operator="equal">
      <formula>"PENDIENTE POR DESCRIPCIÓN"</formula>
    </cfRule>
    <cfRule type="cellIs" dxfId="2811" priority="3234" operator="equal">
      <formula>"DESCRIPCIÓN INSUFICIENTE"</formula>
    </cfRule>
    <cfRule type="cellIs" dxfId="2810" priority="3235" operator="equal">
      <formula>"NO ESTÁ ACORDE A ITEM 5.2.1 (T.R.)"</formula>
    </cfRule>
    <cfRule type="cellIs" dxfId="2809" priority="3236" operator="equal">
      <formula>"ACORDE A ITEM 5.2.1 (T.R.)"</formula>
    </cfRule>
  </conditionalFormatting>
  <conditionalFormatting sqref="Q522">
    <cfRule type="containsBlanks" dxfId="2808" priority="3206">
      <formula>LEN(TRIM(Q522))=0</formula>
    </cfRule>
    <cfRule type="cellIs" dxfId="2807" priority="3211" operator="equal">
      <formula>"REQUERIMIENTOS SUBSANADOS"</formula>
    </cfRule>
    <cfRule type="containsText" dxfId="2806" priority="3212" operator="containsText" text="NO SUBSANABLE">
      <formula>NOT(ISERROR(SEARCH("NO SUBSANABLE",Q522)))</formula>
    </cfRule>
    <cfRule type="containsText" dxfId="2805" priority="3213" operator="containsText" text="PENDIENTES POR SUBSANAR">
      <formula>NOT(ISERROR(SEARCH("PENDIENTES POR SUBSANAR",Q522)))</formula>
    </cfRule>
    <cfRule type="containsText" dxfId="2804" priority="3214" operator="containsText" text="SIN OBSERVACIÓN">
      <formula>NOT(ISERROR(SEARCH("SIN OBSERVACIÓN",Q522)))</formula>
    </cfRule>
  </conditionalFormatting>
  <conditionalFormatting sqref="R522">
    <cfRule type="containsBlanks" dxfId="2803" priority="3205">
      <formula>LEN(TRIM(R522))=0</formula>
    </cfRule>
    <cfRule type="cellIs" dxfId="2802" priority="3207" operator="equal">
      <formula>"NO CUMPLEN CON LO SOLICITADO"</formula>
    </cfRule>
    <cfRule type="cellIs" dxfId="2801" priority="3208" operator="equal">
      <formula>"CUMPLEN CON LO SOLICITADO"</formula>
    </cfRule>
    <cfRule type="cellIs" dxfId="2800" priority="3209" operator="equal">
      <formula>"PENDIENTES"</formula>
    </cfRule>
    <cfRule type="cellIs" dxfId="2799" priority="3210" operator="equal">
      <formula>"NINGUNO"</formula>
    </cfRule>
  </conditionalFormatting>
  <conditionalFormatting sqref="H544">
    <cfRule type="notContainsBlanks" dxfId="2798" priority="3204">
      <formula>LEN(TRIM(H544))&gt;0</formula>
    </cfRule>
  </conditionalFormatting>
  <conditionalFormatting sqref="I544">
    <cfRule type="notContainsBlanks" dxfId="2797" priority="3203">
      <formula>LEN(TRIM(I544))&gt;0</formula>
    </cfRule>
  </conditionalFormatting>
  <conditionalFormatting sqref="N541">
    <cfRule type="expression" dxfId="2796" priority="3193">
      <formula>N541=" "</formula>
    </cfRule>
    <cfRule type="expression" dxfId="2795" priority="3194">
      <formula>N541="NO PRESENTÓ CERTIFICADO"</formula>
    </cfRule>
    <cfRule type="expression" dxfId="2794" priority="3195">
      <formula>N541="PRESENTÓ CERTIFICADO"</formula>
    </cfRule>
  </conditionalFormatting>
  <conditionalFormatting sqref="O541">
    <cfRule type="cellIs" dxfId="2793" priority="3189" operator="equal">
      <formula>"PENDIENTE POR DESCRIPCIÓN"</formula>
    </cfRule>
    <cfRule type="cellIs" dxfId="2792" priority="3190" operator="equal">
      <formula>"DESCRIPCIÓN INSUFICIENTE"</formula>
    </cfRule>
    <cfRule type="cellIs" dxfId="2791" priority="3191" operator="equal">
      <formula>"NO ESTÁ ACORDE A ITEM 5.2.1 (T.R.)"</formula>
    </cfRule>
    <cfRule type="cellIs" dxfId="2790" priority="3192" operator="equal">
      <formula>"ACORDE A ITEM 5.2.1 (T.R.)"</formula>
    </cfRule>
  </conditionalFormatting>
  <conditionalFormatting sqref="N544">
    <cfRule type="expression" dxfId="2789" priority="3186">
      <formula>N544=" "</formula>
    </cfRule>
    <cfRule type="expression" dxfId="2788" priority="3187">
      <formula>N544="NO PRESENTÓ CERTIFICADO"</formula>
    </cfRule>
    <cfRule type="expression" dxfId="2787" priority="3188">
      <formula>N544="PRESENTÓ CERTIFICADO"</formula>
    </cfRule>
  </conditionalFormatting>
  <conditionalFormatting sqref="O544">
    <cfRule type="cellIs" dxfId="2786" priority="3182" operator="equal">
      <formula>"PENDIENTE POR DESCRIPCIÓN"</formula>
    </cfRule>
    <cfRule type="cellIs" dxfId="2785" priority="3183" operator="equal">
      <formula>"DESCRIPCIÓN INSUFICIENTE"</formula>
    </cfRule>
    <cfRule type="cellIs" dxfId="2784" priority="3184" operator="equal">
      <formula>"NO ESTÁ ACORDE A ITEM 5.2.1 (T.R.)"</formula>
    </cfRule>
    <cfRule type="cellIs" dxfId="2783" priority="3185" operator="equal">
      <formula>"ACORDE A ITEM 5.2.1 (T.R.)"</formula>
    </cfRule>
  </conditionalFormatting>
  <conditionalFormatting sqref="H569 H572">
    <cfRule type="notContainsBlanks" dxfId="2782" priority="3171">
      <formula>LEN(TRIM(H569))&gt;0</formula>
    </cfRule>
  </conditionalFormatting>
  <conditionalFormatting sqref="I569 I572">
    <cfRule type="notContainsBlanks" dxfId="2781" priority="3170">
      <formula>LEN(TRIM(I569))&gt;0</formula>
    </cfRule>
  </conditionalFormatting>
  <conditionalFormatting sqref="N569">
    <cfRule type="expression" dxfId="2780" priority="3167">
      <formula>N569=" "</formula>
    </cfRule>
    <cfRule type="expression" dxfId="2779" priority="3168">
      <formula>N569="NO PRESENTÓ CERTIFICADO"</formula>
    </cfRule>
    <cfRule type="expression" dxfId="2778" priority="3169">
      <formula>N569="PRESENTÓ CERTIFICADO"</formula>
    </cfRule>
  </conditionalFormatting>
  <conditionalFormatting sqref="O569">
    <cfRule type="cellIs" dxfId="2777" priority="3163" operator="equal">
      <formula>"PENDIENTE POR DESCRIPCIÓN"</formula>
    </cfRule>
    <cfRule type="cellIs" dxfId="2776" priority="3164" operator="equal">
      <formula>"DESCRIPCIÓN INSUFICIENTE"</formula>
    </cfRule>
    <cfRule type="cellIs" dxfId="2775" priority="3165" operator="equal">
      <formula>"NO ESTÁ ACORDE A ITEM 5.2.1 (T.R.)"</formula>
    </cfRule>
    <cfRule type="cellIs" dxfId="2774" priority="3166" operator="equal">
      <formula>"ACORDE A ITEM 5.2.1 (T.R.)"</formula>
    </cfRule>
  </conditionalFormatting>
  <conditionalFormatting sqref="N572">
    <cfRule type="expression" dxfId="2773" priority="3160">
      <formula>N572=" "</formula>
    </cfRule>
    <cfRule type="expression" dxfId="2772" priority="3161">
      <formula>N572="NO PRESENTÓ CERTIFICADO"</formula>
    </cfRule>
    <cfRule type="expression" dxfId="2771" priority="3162">
      <formula>N572="PRESENTÓ CERTIFICADO"</formula>
    </cfRule>
  </conditionalFormatting>
  <conditionalFormatting sqref="O572">
    <cfRule type="cellIs" dxfId="2770" priority="3156" operator="equal">
      <formula>"PENDIENTE POR DESCRIPCIÓN"</formula>
    </cfRule>
    <cfRule type="cellIs" dxfId="2769" priority="3157" operator="equal">
      <formula>"DESCRIPCIÓN INSUFICIENTE"</formula>
    </cfRule>
    <cfRule type="cellIs" dxfId="2768" priority="3158" operator="equal">
      <formula>"NO ESTÁ ACORDE A ITEM 5.2.1 (T.R.)"</formula>
    </cfRule>
    <cfRule type="cellIs" dxfId="2767" priority="3159" operator="equal">
      <formula>"ACORDE A ITEM 5.2.1 (T.R.)"</formula>
    </cfRule>
  </conditionalFormatting>
  <conditionalFormatting sqref="N566">
    <cfRule type="expression" dxfId="2766" priority="3153">
      <formula>N566=" "</formula>
    </cfRule>
    <cfRule type="expression" dxfId="2765" priority="3154">
      <formula>N566="NO PRESENTÓ CERTIFICADO"</formula>
    </cfRule>
    <cfRule type="expression" dxfId="2764" priority="3155">
      <formula>N566="PRESENTÓ CERTIFICADO"</formula>
    </cfRule>
  </conditionalFormatting>
  <conditionalFormatting sqref="O566">
    <cfRule type="cellIs" dxfId="2763" priority="3149" operator="equal">
      <formula>"PENDIENTE POR DESCRIPCIÓN"</formula>
    </cfRule>
    <cfRule type="cellIs" dxfId="2762" priority="3150" operator="equal">
      <formula>"DESCRIPCIÓN INSUFICIENTE"</formula>
    </cfRule>
    <cfRule type="cellIs" dxfId="2761" priority="3151" operator="equal">
      <formula>"NO ESTÁ ACORDE A ITEM 5.2.1 (T.R.)"</formula>
    </cfRule>
    <cfRule type="cellIs" dxfId="2760" priority="3152" operator="equal">
      <formula>"ACORDE A ITEM 5.2.1 (T.R.)"</formula>
    </cfRule>
  </conditionalFormatting>
  <conditionalFormatting sqref="N588">
    <cfRule type="expression" dxfId="2759" priority="2970">
      <formula>N588=" "</formula>
    </cfRule>
    <cfRule type="expression" dxfId="2758" priority="2971">
      <formula>N588="NO PRESENTÓ CERTIFICADO"</formula>
    </cfRule>
    <cfRule type="expression" dxfId="2757" priority="2972">
      <formula>N588="PRESENTÓ CERTIFICADO"</formula>
    </cfRule>
  </conditionalFormatting>
  <conditionalFormatting sqref="R588">
    <cfRule type="containsBlanks" dxfId="2756" priority="2960">
      <formula>LEN(TRIM(R588))=0</formula>
    </cfRule>
    <cfRule type="cellIs" dxfId="2755" priority="2961" operator="equal">
      <formula>"NO CUMPLEN CON LO SOLICITADO"</formula>
    </cfRule>
    <cfRule type="cellIs" dxfId="2754" priority="2962" operator="equal">
      <formula>"CUMPLEN CON LO SOLICITADO"</formula>
    </cfRule>
    <cfRule type="cellIs" dxfId="2753" priority="2963" operator="equal">
      <formula>"PENDIENTES"</formula>
    </cfRule>
    <cfRule type="cellIs" dxfId="2752" priority="2964" operator="equal">
      <formula>"NINGUNO"</formula>
    </cfRule>
  </conditionalFormatting>
  <conditionalFormatting sqref="J262">
    <cfRule type="cellIs" dxfId="2751" priority="1238" operator="equal">
      <formula>"NO CUMPLE"</formula>
    </cfRule>
    <cfRule type="cellIs" dxfId="2750" priority="1239" operator="equal">
      <formula>"CUMPLE"</formula>
    </cfRule>
  </conditionalFormatting>
  <conditionalFormatting sqref="J264">
    <cfRule type="cellIs" dxfId="2749" priority="1236" operator="equal">
      <formula>"NO CUMPLE"</formula>
    </cfRule>
    <cfRule type="cellIs" dxfId="2748" priority="1237" operator="equal">
      <formula>"CUMPLE"</formula>
    </cfRule>
  </conditionalFormatting>
  <conditionalFormatting sqref="J265:J266">
    <cfRule type="cellIs" dxfId="2747" priority="1234" operator="equal">
      <formula>"NO CUMPLE"</formula>
    </cfRule>
    <cfRule type="cellIs" dxfId="2746" priority="1235" operator="equal">
      <formula>"CUMPLE"</formula>
    </cfRule>
  </conditionalFormatting>
  <conditionalFormatting sqref="J267">
    <cfRule type="cellIs" dxfId="2745" priority="1232" operator="equal">
      <formula>"NO CUMPLE"</formula>
    </cfRule>
    <cfRule type="cellIs" dxfId="2744" priority="1233" operator="equal">
      <formula>"CUMPLE"</formula>
    </cfRule>
  </conditionalFormatting>
  <conditionalFormatting sqref="P170">
    <cfRule type="expression" dxfId="2743" priority="2947">
      <formula>Q170="NO SUBSANABLE"</formula>
    </cfRule>
    <cfRule type="expression" dxfId="2742" priority="2948">
      <formula>Q170="REQUERIMIENTOS SUBSANADOS"</formula>
    </cfRule>
    <cfRule type="expression" dxfId="2741" priority="2949">
      <formula>Q170="PENDIENTES POR SUBSANAR"</formula>
    </cfRule>
    <cfRule type="expression" dxfId="2740" priority="2950">
      <formula>Q170="SIN OBSERVACIÓN"</formula>
    </cfRule>
    <cfRule type="containsBlanks" dxfId="2739" priority="2951">
      <formula>LEN(TRIM(P170))=0</formula>
    </cfRule>
  </conditionalFormatting>
  <conditionalFormatting sqref="P280">
    <cfRule type="expression" dxfId="2738" priority="2932">
      <formula>Q280="NO SUBSANABLE"</formula>
    </cfRule>
    <cfRule type="expression" dxfId="2737" priority="2933">
      <formula>Q280="REQUERIMIENTOS SUBSANADOS"</formula>
    </cfRule>
    <cfRule type="expression" dxfId="2736" priority="2934">
      <formula>Q280="PENDIENTES POR SUBSANAR"</formula>
    </cfRule>
    <cfRule type="expression" dxfId="2735" priority="2935">
      <formula>Q280="SIN OBSERVACIÓN"</formula>
    </cfRule>
    <cfRule type="containsBlanks" dxfId="2734" priority="2936">
      <formula>LEN(TRIM(P280))=0</formula>
    </cfRule>
  </conditionalFormatting>
  <conditionalFormatting sqref="P352">
    <cfRule type="expression" dxfId="2733" priority="2927">
      <formula>Q352="NO SUBSANABLE"</formula>
    </cfRule>
    <cfRule type="expression" dxfId="2732" priority="2928">
      <formula>Q352="REQUERIMIENTOS SUBSANADOS"</formula>
    </cfRule>
    <cfRule type="expression" dxfId="2731" priority="2929">
      <formula>Q352="PENDIENTES POR SUBSANAR"</formula>
    </cfRule>
    <cfRule type="expression" dxfId="2730" priority="2930">
      <formula>Q352="SIN OBSERVACIÓN"</formula>
    </cfRule>
    <cfRule type="containsBlanks" dxfId="2729" priority="2931">
      <formula>LEN(TRIM(P352))=0</formula>
    </cfRule>
  </conditionalFormatting>
  <conditionalFormatting sqref="P374">
    <cfRule type="expression" dxfId="2728" priority="2922">
      <formula>Q374="NO SUBSANABLE"</formula>
    </cfRule>
    <cfRule type="expression" dxfId="2727" priority="2923">
      <formula>Q374="REQUERIMIENTOS SUBSANADOS"</formula>
    </cfRule>
    <cfRule type="expression" dxfId="2726" priority="2924">
      <formula>Q374="PENDIENTES POR SUBSANAR"</formula>
    </cfRule>
    <cfRule type="expression" dxfId="2725" priority="2925">
      <formula>Q374="SIN OBSERVACIÓN"</formula>
    </cfRule>
    <cfRule type="containsBlanks" dxfId="2724" priority="2926">
      <formula>LEN(TRIM(P374))=0</formula>
    </cfRule>
  </conditionalFormatting>
  <conditionalFormatting sqref="O368">
    <cfRule type="cellIs" dxfId="2723" priority="2918" operator="equal">
      <formula>"PENDIENTE POR DESCRIPCIÓN"</formula>
    </cfRule>
    <cfRule type="cellIs" dxfId="2722" priority="2919" operator="equal">
      <formula>"DESCRIPCIÓN INSUFICIENTE"</formula>
    </cfRule>
    <cfRule type="cellIs" dxfId="2721" priority="2920" operator="equal">
      <formula>"NO ESTÁ ACORDE A ITEM 5.2.1 (T.R.)"</formula>
    </cfRule>
    <cfRule type="cellIs" dxfId="2720" priority="2921" operator="equal">
      <formula>"ACORDE A ITEM 5.2.1 (T.R.)"</formula>
    </cfRule>
  </conditionalFormatting>
  <conditionalFormatting sqref="O371">
    <cfRule type="cellIs" dxfId="2719" priority="2914" operator="equal">
      <formula>"PENDIENTE POR DESCRIPCIÓN"</formula>
    </cfRule>
    <cfRule type="cellIs" dxfId="2718" priority="2915" operator="equal">
      <formula>"DESCRIPCIÓN INSUFICIENTE"</formula>
    </cfRule>
    <cfRule type="cellIs" dxfId="2717" priority="2916" operator="equal">
      <formula>"NO ESTÁ ACORDE A ITEM 5.2.1 (T.R.)"</formula>
    </cfRule>
    <cfRule type="cellIs" dxfId="2716" priority="2917" operator="equal">
      <formula>"ACORDE A ITEM 5.2.1 (T.R.)"</formula>
    </cfRule>
  </conditionalFormatting>
  <conditionalFormatting sqref="P563">
    <cfRule type="expression" dxfId="2715" priority="2909">
      <formula>Q563="NO SUBSANABLE"</formula>
    </cfRule>
    <cfRule type="expression" dxfId="2714" priority="2910">
      <formula>Q563="REQUERIMIENTOS SUBSANADOS"</formula>
    </cfRule>
    <cfRule type="expression" dxfId="2713" priority="2911">
      <formula>Q563="PENDIENTES POR SUBSANAR"</formula>
    </cfRule>
    <cfRule type="expression" dxfId="2712" priority="2912">
      <formula>Q563="SIN OBSERVACIÓN"</formula>
    </cfRule>
    <cfRule type="containsBlanks" dxfId="2711" priority="2913">
      <formula>LEN(TRIM(P563))=0</formula>
    </cfRule>
  </conditionalFormatting>
  <conditionalFormatting sqref="P566">
    <cfRule type="expression" dxfId="2710" priority="2904">
      <formula>Q566="NO SUBSANABLE"</formula>
    </cfRule>
    <cfRule type="expression" dxfId="2709" priority="2905">
      <formula>Q566="REQUERIMIENTOS SUBSANADOS"</formula>
    </cfRule>
    <cfRule type="expression" dxfId="2708" priority="2906">
      <formula>Q566="PENDIENTES POR SUBSANAR"</formula>
    </cfRule>
    <cfRule type="expression" dxfId="2707" priority="2907">
      <formula>Q566="SIN OBSERVACIÓN"</formula>
    </cfRule>
    <cfRule type="containsBlanks" dxfId="2706" priority="2908">
      <formula>LEN(TRIM(P566))=0</formula>
    </cfRule>
  </conditionalFormatting>
  <conditionalFormatting sqref="P569">
    <cfRule type="expression" dxfId="2705" priority="2899">
      <formula>Q569="NO SUBSANABLE"</formula>
    </cfRule>
    <cfRule type="expression" dxfId="2704" priority="2900">
      <formula>Q569="REQUERIMIENTOS SUBSANADOS"</formula>
    </cfRule>
    <cfRule type="expression" dxfId="2703" priority="2901">
      <formula>Q569="PENDIENTES POR SUBSANAR"</formula>
    </cfRule>
    <cfRule type="expression" dxfId="2702" priority="2902">
      <formula>Q569="SIN OBSERVACIÓN"</formula>
    </cfRule>
    <cfRule type="containsBlanks" dxfId="2701" priority="2903">
      <formula>LEN(TRIM(P569))=0</formula>
    </cfRule>
  </conditionalFormatting>
  <conditionalFormatting sqref="P572">
    <cfRule type="expression" dxfId="2700" priority="2894">
      <formula>Q572="NO SUBSANABLE"</formula>
    </cfRule>
    <cfRule type="expression" dxfId="2699" priority="2895">
      <formula>Q572="REQUERIMIENTOS SUBSANADOS"</formula>
    </cfRule>
    <cfRule type="expression" dxfId="2698" priority="2896">
      <formula>Q572="PENDIENTES POR SUBSANAR"</formula>
    </cfRule>
    <cfRule type="expression" dxfId="2697" priority="2897">
      <formula>Q572="SIN OBSERVACIÓN"</formula>
    </cfRule>
    <cfRule type="containsBlanks" dxfId="2696" priority="2898">
      <formula>LEN(TRIM(P572))=0</formula>
    </cfRule>
  </conditionalFormatting>
  <conditionalFormatting sqref="P544">
    <cfRule type="expression" dxfId="2695" priority="2840">
      <formula>Q544="NO SUBSANABLE"</formula>
    </cfRule>
    <cfRule type="expression" dxfId="2694" priority="2841">
      <formula>Q544="REQUERIMIENTOS SUBSANADOS"</formula>
    </cfRule>
    <cfRule type="expression" dxfId="2693" priority="2842">
      <formula>Q544="PENDIENTES POR SUBSANAR"</formula>
    </cfRule>
    <cfRule type="expression" dxfId="2692" priority="2844">
      <formula>Q544="SIN OBSERVACIÓN"</formula>
    </cfRule>
    <cfRule type="containsBlanks" dxfId="2691" priority="2845">
      <formula>LEN(TRIM(P544))=0</formula>
    </cfRule>
  </conditionalFormatting>
  <conditionalFormatting sqref="Q544">
    <cfRule type="containsBlanks" dxfId="2690" priority="2835">
      <formula>LEN(TRIM(Q544))=0</formula>
    </cfRule>
    <cfRule type="cellIs" dxfId="2689" priority="2843" operator="equal">
      <formula>"REQUERIMIENTOS SUBSANADOS"</formula>
    </cfRule>
    <cfRule type="containsText" dxfId="2688" priority="2846" operator="containsText" text="NO SUBSANABLE">
      <formula>NOT(ISERROR(SEARCH("NO SUBSANABLE",Q544)))</formula>
    </cfRule>
    <cfRule type="containsText" dxfId="2687" priority="2847" operator="containsText" text="PENDIENTES POR SUBSANAR">
      <formula>NOT(ISERROR(SEARCH("PENDIENTES POR SUBSANAR",Q544)))</formula>
    </cfRule>
    <cfRule type="containsText" dxfId="2686" priority="2848" operator="containsText" text="SIN OBSERVACIÓN">
      <formula>NOT(ISERROR(SEARCH("SIN OBSERVACIÓN",Q544)))</formula>
    </cfRule>
  </conditionalFormatting>
  <conditionalFormatting sqref="R544">
    <cfRule type="containsBlanks" dxfId="2685" priority="2834">
      <formula>LEN(TRIM(R544))=0</formula>
    </cfRule>
    <cfRule type="cellIs" dxfId="2684" priority="2836" operator="equal">
      <formula>"NO CUMPLEN CON LO SOLICITADO"</formula>
    </cfRule>
    <cfRule type="cellIs" dxfId="2683" priority="2837" operator="equal">
      <formula>"CUMPLEN CON LO SOLICITADO"</formula>
    </cfRule>
    <cfRule type="cellIs" dxfId="2682" priority="2838" operator="equal">
      <formula>"PENDIENTES"</formula>
    </cfRule>
    <cfRule type="cellIs" dxfId="2681" priority="2839" operator="equal">
      <formula>"NINGUNO"</formula>
    </cfRule>
  </conditionalFormatting>
  <conditionalFormatting sqref="Q170">
    <cfRule type="containsBlanks" dxfId="2680" priority="2825">
      <formula>LEN(TRIM(Q170))=0</formula>
    </cfRule>
    <cfRule type="cellIs" dxfId="2679" priority="2830" operator="equal">
      <formula>"REQUERIMIENTOS SUBSANADOS"</formula>
    </cfRule>
    <cfRule type="containsText" dxfId="2678" priority="2831" operator="containsText" text="NO SUBSANABLE">
      <formula>NOT(ISERROR(SEARCH("NO SUBSANABLE",Q170)))</formula>
    </cfRule>
    <cfRule type="containsText" dxfId="2677" priority="2832" operator="containsText" text="PENDIENTES POR SUBSANAR">
      <formula>NOT(ISERROR(SEARCH("PENDIENTES POR SUBSANAR",Q170)))</formula>
    </cfRule>
    <cfRule type="containsText" dxfId="2676" priority="2833" operator="containsText" text="SIN OBSERVACIÓN">
      <formula>NOT(ISERROR(SEARCH("SIN OBSERVACIÓN",Q170)))</formula>
    </cfRule>
  </conditionalFormatting>
  <conditionalFormatting sqref="R170">
    <cfRule type="containsBlanks" dxfId="2675" priority="2824">
      <formula>LEN(TRIM(R170))=0</formula>
    </cfRule>
    <cfRule type="cellIs" dxfId="2674" priority="2826" operator="equal">
      <formula>"NO CUMPLEN CON LO SOLICITADO"</formula>
    </cfRule>
    <cfRule type="cellIs" dxfId="2673" priority="2827" operator="equal">
      <formula>"CUMPLEN CON LO SOLICITADO"</formula>
    </cfRule>
    <cfRule type="cellIs" dxfId="2672" priority="2828" operator="equal">
      <formula>"PENDIENTES"</formula>
    </cfRule>
    <cfRule type="cellIs" dxfId="2671" priority="2829" operator="equal">
      <formula>"NINGUNO"</formula>
    </cfRule>
  </conditionalFormatting>
  <conditionalFormatting sqref="Q280">
    <cfRule type="containsBlanks" dxfId="2670" priority="2815">
      <formula>LEN(TRIM(Q280))=0</formula>
    </cfRule>
    <cfRule type="cellIs" dxfId="2669" priority="2820" operator="equal">
      <formula>"REQUERIMIENTOS SUBSANADOS"</formula>
    </cfRule>
    <cfRule type="containsText" dxfId="2668" priority="2821" operator="containsText" text="NO SUBSANABLE">
      <formula>NOT(ISERROR(SEARCH("NO SUBSANABLE",Q280)))</formula>
    </cfRule>
    <cfRule type="containsText" dxfId="2667" priority="2822" operator="containsText" text="PENDIENTES POR SUBSANAR">
      <formula>NOT(ISERROR(SEARCH("PENDIENTES POR SUBSANAR",Q280)))</formula>
    </cfRule>
    <cfRule type="containsText" dxfId="2666" priority="2823" operator="containsText" text="SIN OBSERVACIÓN">
      <formula>NOT(ISERROR(SEARCH("SIN OBSERVACIÓN",Q280)))</formula>
    </cfRule>
  </conditionalFormatting>
  <conditionalFormatting sqref="R280">
    <cfRule type="containsBlanks" dxfId="2665" priority="2814">
      <formula>LEN(TRIM(R280))=0</formula>
    </cfRule>
    <cfRule type="cellIs" dxfId="2664" priority="2816" operator="equal">
      <formula>"NO CUMPLEN CON LO SOLICITADO"</formula>
    </cfRule>
    <cfRule type="cellIs" dxfId="2663" priority="2817" operator="equal">
      <formula>"CUMPLEN CON LO SOLICITADO"</formula>
    </cfRule>
    <cfRule type="cellIs" dxfId="2662" priority="2818" operator="equal">
      <formula>"PENDIENTES"</formula>
    </cfRule>
    <cfRule type="cellIs" dxfId="2661" priority="2819" operator="equal">
      <formula>"NINGUNO"</formula>
    </cfRule>
  </conditionalFormatting>
  <conditionalFormatting sqref="Q434 Q437 Q440 Q443">
    <cfRule type="containsBlanks" dxfId="2660" priority="2805">
      <formula>LEN(TRIM(Q434))=0</formula>
    </cfRule>
    <cfRule type="cellIs" dxfId="2659" priority="2810" operator="equal">
      <formula>"REQUERIMIENTOS SUBSANADOS"</formula>
    </cfRule>
    <cfRule type="containsText" dxfId="2658" priority="2811" operator="containsText" text="NO SUBSANABLE">
      <formula>NOT(ISERROR(SEARCH("NO SUBSANABLE",Q434)))</formula>
    </cfRule>
    <cfRule type="containsText" dxfId="2657" priority="2812" operator="containsText" text="PENDIENTES POR SUBSANAR">
      <formula>NOT(ISERROR(SEARCH("PENDIENTES POR SUBSANAR",Q434)))</formula>
    </cfRule>
    <cfRule type="containsText" dxfId="2656" priority="2813" operator="containsText" text="SIN OBSERVACIÓN">
      <formula>NOT(ISERROR(SEARCH("SIN OBSERVACIÓN",Q434)))</formula>
    </cfRule>
  </conditionalFormatting>
  <conditionalFormatting sqref="R434 R437 R440 R443">
    <cfRule type="containsBlanks" dxfId="2655" priority="2804">
      <formula>LEN(TRIM(R434))=0</formula>
    </cfRule>
    <cfRule type="cellIs" dxfId="2654" priority="2806" operator="equal">
      <formula>"NO CUMPLEN CON LO SOLICITADO"</formula>
    </cfRule>
    <cfRule type="cellIs" dxfId="2653" priority="2807" operator="equal">
      <formula>"CUMPLEN CON LO SOLICITADO"</formula>
    </cfRule>
    <cfRule type="cellIs" dxfId="2652" priority="2808" operator="equal">
      <formula>"PENDIENTES"</formula>
    </cfRule>
    <cfRule type="cellIs" dxfId="2651" priority="2809" operator="equal">
      <formula>"NINGUNO"</formula>
    </cfRule>
  </conditionalFormatting>
  <conditionalFormatting sqref="Q566 Q569 Q572">
    <cfRule type="containsBlanks" dxfId="2650" priority="2795">
      <formula>LEN(TRIM(Q566))=0</formula>
    </cfRule>
    <cfRule type="cellIs" dxfId="2649" priority="2800" operator="equal">
      <formula>"REQUERIMIENTOS SUBSANADOS"</formula>
    </cfRule>
    <cfRule type="containsText" dxfId="2648" priority="2801" operator="containsText" text="NO SUBSANABLE">
      <formula>NOT(ISERROR(SEARCH("NO SUBSANABLE",Q566)))</formula>
    </cfRule>
    <cfRule type="containsText" dxfId="2647" priority="2802" operator="containsText" text="PENDIENTES POR SUBSANAR">
      <formula>NOT(ISERROR(SEARCH("PENDIENTES POR SUBSANAR",Q566)))</formula>
    </cfRule>
    <cfRule type="containsText" dxfId="2646" priority="2803" operator="containsText" text="SIN OBSERVACIÓN">
      <formula>NOT(ISERROR(SEARCH("SIN OBSERVACIÓN",Q566)))</formula>
    </cfRule>
  </conditionalFormatting>
  <conditionalFormatting sqref="R566 R569 R572">
    <cfRule type="containsBlanks" dxfId="2645" priority="2794">
      <formula>LEN(TRIM(R566))=0</formula>
    </cfRule>
    <cfRule type="cellIs" dxfId="2644" priority="2796" operator="equal">
      <formula>"NO CUMPLEN CON LO SOLICITADO"</formula>
    </cfRule>
    <cfRule type="cellIs" dxfId="2643" priority="2797" operator="equal">
      <formula>"CUMPLEN CON LO SOLICITADO"</formula>
    </cfRule>
    <cfRule type="cellIs" dxfId="2642" priority="2798" operator="equal">
      <formula>"PENDIENTES"</formula>
    </cfRule>
    <cfRule type="cellIs" dxfId="2641" priority="2799" operator="equal">
      <formula>"NINGUNO"</formula>
    </cfRule>
  </conditionalFormatting>
  <conditionalFormatting sqref="R412 R415 R418 R421">
    <cfRule type="containsBlanks" dxfId="2640" priority="2784">
      <formula>LEN(TRIM(R412))=0</formula>
    </cfRule>
    <cfRule type="cellIs" dxfId="2639" priority="2785" operator="equal">
      <formula>"NO CUMPLEN CON LO SOLICITADO"</formula>
    </cfRule>
    <cfRule type="cellIs" dxfId="2638" priority="2786" operator="equal">
      <formula>"CUMPLEN CON LO SOLICITADO"</formula>
    </cfRule>
    <cfRule type="cellIs" dxfId="2637" priority="2787" operator="equal">
      <formula>"PENDIENTES"</formula>
    </cfRule>
    <cfRule type="cellIs" dxfId="2636" priority="2788" operator="equal">
      <formula>"NINGUNO"</formula>
    </cfRule>
  </conditionalFormatting>
  <conditionalFormatting sqref="Q585">
    <cfRule type="containsBlanks" dxfId="2635" priority="2779">
      <formula>LEN(TRIM(Q585))=0</formula>
    </cfRule>
    <cfRule type="cellIs" dxfId="2634" priority="2780" operator="equal">
      <formula>"REQUERIMIENTOS SUBSANADOS"</formula>
    </cfRule>
    <cfRule type="containsText" dxfId="2633" priority="2781" operator="containsText" text="NO SUBSANABLE">
      <formula>NOT(ISERROR(SEARCH("NO SUBSANABLE",Q585)))</formula>
    </cfRule>
    <cfRule type="containsText" dxfId="2632" priority="2782" operator="containsText" text="PENDIENTES POR SUBSANAR">
      <formula>NOT(ISERROR(SEARCH("PENDIENTES POR SUBSANAR",Q585)))</formula>
    </cfRule>
    <cfRule type="containsText" dxfId="2631" priority="2783" operator="containsText" text="SIN OBSERVACIÓN">
      <formula>NOT(ISERROR(SEARCH("SIN OBSERVACIÓN",Q585)))</formula>
    </cfRule>
  </conditionalFormatting>
  <conditionalFormatting sqref="P585">
    <cfRule type="expression" dxfId="2630" priority="2774">
      <formula>Q585="NO SUBSANABLE"</formula>
    </cfRule>
    <cfRule type="expression" dxfId="2629" priority="2775">
      <formula>Q585="REQUERIMIENTOS SUBSANADOS"</formula>
    </cfRule>
    <cfRule type="expression" dxfId="2628" priority="2776">
      <formula>Q585="PENDIENTES POR SUBSANAR"</formula>
    </cfRule>
    <cfRule type="expression" dxfId="2627" priority="2777">
      <formula>Q585="SIN OBSERVACIÓN"</formula>
    </cfRule>
    <cfRule type="containsBlanks" dxfId="2626" priority="2778">
      <formula>LEN(TRIM(P585))=0</formula>
    </cfRule>
  </conditionalFormatting>
  <conditionalFormatting sqref="Q588">
    <cfRule type="containsBlanks" dxfId="2625" priority="2769">
      <formula>LEN(TRIM(Q588))=0</formula>
    </cfRule>
    <cfRule type="cellIs" dxfId="2624" priority="2770" operator="equal">
      <formula>"REQUERIMIENTOS SUBSANADOS"</formula>
    </cfRule>
    <cfRule type="containsText" dxfId="2623" priority="2771" operator="containsText" text="NO SUBSANABLE">
      <formula>NOT(ISERROR(SEARCH("NO SUBSANABLE",Q588)))</formula>
    </cfRule>
    <cfRule type="containsText" dxfId="2622" priority="2772" operator="containsText" text="PENDIENTES POR SUBSANAR">
      <formula>NOT(ISERROR(SEARCH("PENDIENTES POR SUBSANAR",Q588)))</formula>
    </cfRule>
    <cfRule type="containsText" dxfId="2621" priority="2773" operator="containsText" text="SIN OBSERVACIÓN">
      <formula>NOT(ISERROR(SEARCH("SIN OBSERVACIÓN",Q588)))</formula>
    </cfRule>
  </conditionalFormatting>
  <conditionalFormatting sqref="P588">
    <cfRule type="expression" dxfId="2620" priority="2759">
      <formula>Q588="NO SUBSANABLE"</formula>
    </cfRule>
    <cfRule type="expression" dxfId="2619" priority="2760">
      <formula>Q588="REQUERIMIENTOS SUBSANADOS"</formula>
    </cfRule>
    <cfRule type="expression" dxfId="2618" priority="2761">
      <formula>Q588="PENDIENTES POR SUBSANAR"</formula>
    </cfRule>
    <cfRule type="expression" dxfId="2617" priority="2762">
      <formula>Q588="SIN OBSERVACIÓN"</formula>
    </cfRule>
    <cfRule type="containsBlanks" dxfId="2616" priority="2763">
      <formula>LEN(TRIM(P588))=0</formula>
    </cfRule>
  </conditionalFormatting>
  <conditionalFormatting sqref="P409">
    <cfRule type="expression" dxfId="2615" priority="2754">
      <formula>Q409="NO SUBSANABLE"</formula>
    </cfRule>
    <cfRule type="expression" dxfId="2614" priority="2755">
      <formula>Q409="REQUERIMIENTOS SUBSANADOS"</formula>
    </cfRule>
    <cfRule type="expression" dxfId="2613" priority="2756">
      <formula>Q409="PENDIENTES POR SUBSANAR"</formula>
    </cfRule>
    <cfRule type="expression" dxfId="2612" priority="2757">
      <formula>Q409="SIN OBSERVACIÓN"</formula>
    </cfRule>
    <cfRule type="containsBlanks" dxfId="2611" priority="2758">
      <formula>LEN(TRIM(P409))=0</formula>
    </cfRule>
  </conditionalFormatting>
  <conditionalFormatting sqref="P412">
    <cfRule type="expression" dxfId="2610" priority="2749">
      <formula>Q412="NO SUBSANABLE"</formula>
    </cfRule>
    <cfRule type="expression" dxfId="2609" priority="2750">
      <formula>Q412="REQUERIMIENTOS SUBSANADOS"</formula>
    </cfRule>
    <cfRule type="expression" dxfId="2608" priority="2751">
      <formula>Q412="PENDIENTES POR SUBSANAR"</formula>
    </cfRule>
    <cfRule type="expression" dxfId="2607" priority="2752">
      <formula>Q412="SIN OBSERVACIÓN"</formula>
    </cfRule>
    <cfRule type="containsBlanks" dxfId="2606" priority="2753">
      <formula>LEN(TRIM(P412))=0</formula>
    </cfRule>
  </conditionalFormatting>
  <conditionalFormatting sqref="P415">
    <cfRule type="expression" dxfId="2605" priority="2744">
      <formula>Q415="NO SUBSANABLE"</formula>
    </cfRule>
    <cfRule type="expression" dxfId="2604" priority="2745">
      <formula>Q415="REQUERIMIENTOS SUBSANADOS"</formula>
    </cfRule>
    <cfRule type="expression" dxfId="2603" priority="2746">
      <formula>Q415="PENDIENTES POR SUBSANAR"</formula>
    </cfRule>
    <cfRule type="expression" dxfId="2602" priority="2747">
      <formula>Q415="SIN OBSERVACIÓN"</formula>
    </cfRule>
    <cfRule type="containsBlanks" dxfId="2601" priority="2748">
      <formula>LEN(TRIM(P415))=0</formula>
    </cfRule>
  </conditionalFormatting>
  <conditionalFormatting sqref="P418">
    <cfRule type="expression" dxfId="2600" priority="2739">
      <formula>Q418="NO SUBSANABLE"</formula>
    </cfRule>
    <cfRule type="expression" dxfId="2599" priority="2740">
      <formula>Q418="REQUERIMIENTOS SUBSANADOS"</formula>
    </cfRule>
    <cfRule type="expression" dxfId="2598" priority="2741">
      <formula>Q418="PENDIENTES POR SUBSANAR"</formula>
    </cfRule>
    <cfRule type="expression" dxfId="2597" priority="2742">
      <formula>Q418="SIN OBSERVACIÓN"</formula>
    </cfRule>
    <cfRule type="containsBlanks" dxfId="2596" priority="2743">
      <formula>LEN(TRIM(P418))=0</formula>
    </cfRule>
  </conditionalFormatting>
  <conditionalFormatting sqref="P421">
    <cfRule type="expression" dxfId="2595" priority="2734">
      <formula>Q421="NO SUBSANABLE"</formula>
    </cfRule>
    <cfRule type="expression" dxfId="2594" priority="2735">
      <formula>Q421="REQUERIMIENTOS SUBSANADOS"</formula>
    </cfRule>
    <cfRule type="expression" dxfId="2593" priority="2736">
      <formula>Q421="PENDIENTES POR SUBSANAR"</formula>
    </cfRule>
    <cfRule type="expression" dxfId="2592" priority="2737">
      <formula>Q421="SIN OBSERVACIÓN"</formula>
    </cfRule>
    <cfRule type="containsBlanks" dxfId="2591" priority="2738">
      <formula>LEN(TRIM(P421))=0</formula>
    </cfRule>
  </conditionalFormatting>
  <conditionalFormatting sqref="M35">
    <cfRule type="expression" dxfId="2590" priority="2722">
      <formula>L35="NO CUMPLE"</formula>
    </cfRule>
    <cfRule type="expression" dxfId="2589" priority="2723">
      <formula>L35="CUMPLE"</formula>
    </cfRule>
  </conditionalFormatting>
  <conditionalFormatting sqref="L37">
    <cfRule type="cellIs" dxfId="2588" priority="2720" operator="equal">
      <formula>"NO CUMPLE"</formula>
    </cfRule>
    <cfRule type="cellIs" dxfId="2587" priority="2721" operator="equal">
      <formula>"CUMPLE"</formula>
    </cfRule>
  </conditionalFormatting>
  <conditionalFormatting sqref="M36">
    <cfRule type="expression" dxfId="2586" priority="2718">
      <formula>L36="NO CUMPLE"</formula>
    </cfRule>
    <cfRule type="expression" dxfId="2585" priority="2719">
      <formula>L36="CUMPLE"</formula>
    </cfRule>
  </conditionalFormatting>
  <conditionalFormatting sqref="K35">
    <cfRule type="expression" dxfId="2584" priority="2716">
      <formula>J35="NO CUMPLE"</formula>
    </cfRule>
    <cfRule type="expression" dxfId="2583" priority="2717">
      <formula>J35="CUMPLE"</formula>
    </cfRule>
  </conditionalFormatting>
  <conditionalFormatting sqref="K36:K37">
    <cfRule type="expression" dxfId="2582" priority="2714">
      <formula>J36="NO CUMPLE"</formula>
    </cfRule>
    <cfRule type="expression" dxfId="2581" priority="2715">
      <formula>J36="CUMPLE"</formula>
    </cfRule>
  </conditionalFormatting>
  <conditionalFormatting sqref="J36">
    <cfRule type="cellIs" dxfId="2580" priority="2712" operator="equal">
      <formula>"NO CUMPLE"</formula>
    </cfRule>
    <cfRule type="cellIs" dxfId="2579" priority="2713" operator="equal">
      <formula>"CUMPLE"</formula>
    </cfRule>
  </conditionalFormatting>
  <conditionalFormatting sqref="J37">
    <cfRule type="cellIs" dxfId="2578" priority="2710" operator="equal">
      <formula>"NO CUMPLE"</formula>
    </cfRule>
    <cfRule type="cellIs" dxfId="2577" priority="2711" operator="equal">
      <formula>"CUMPLE"</formula>
    </cfRule>
  </conditionalFormatting>
  <conditionalFormatting sqref="L35">
    <cfRule type="cellIs" dxfId="2576" priority="2708" operator="equal">
      <formula>"NO CUMPLE"</formula>
    </cfRule>
    <cfRule type="cellIs" dxfId="2575" priority="2709" operator="equal">
      <formula>"CUMPLE"</formula>
    </cfRule>
  </conditionalFormatting>
  <conditionalFormatting sqref="L36">
    <cfRule type="cellIs" dxfId="2574" priority="2704" operator="equal">
      <formula>"NO CUMPLE"</formula>
    </cfRule>
    <cfRule type="cellIs" dxfId="2573" priority="2705" operator="equal">
      <formula>"CUMPLE"</formula>
    </cfRule>
  </conditionalFormatting>
  <conditionalFormatting sqref="L586">
    <cfRule type="cellIs" dxfId="2572" priority="468" operator="equal">
      <formula>"NO CUMPLE"</formula>
    </cfRule>
    <cfRule type="cellIs" dxfId="2571" priority="469" operator="equal">
      <formula>"CUMPLE"</formula>
    </cfRule>
  </conditionalFormatting>
  <conditionalFormatting sqref="J63">
    <cfRule type="cellIs" dxfId="2570" priority="2702" operator="equal">
      <formula>"NO CUMPLE"</formula>
    </cfRule>
    <cfRule type="cellIs" dxfId="2569" priority="2703" operator="equal">
      <formula>"CUMPLE"</formula>
    </cfRule>
  </conditionalFormatting>
  <conditionalFormatting sqref="J64">
    <cfRule type="cellIs" dxfId="2568" priority="2700" operator="equal">
      <formula>"NO CUMPLE"</formula>
    </cfRule>
    <cfRule type="cellIs" dxfId="2567" priority="2701" operator="equal">
      <formula>"CUMPLE"</formula>
    </cfRule>
  </conditionalFormatting>
  <conditionalFormatting sqref="J66">
    <cfRule type="cellIs" dxfId="2566" priority="2698" operator="equal">
      <formula>"NO CUMPLE"</formula>
    </cfRule>
    <cfRule type="cellIs" dxfId="2565" priority="2699" operator="equal">
      <formula>"CUMPLE"</formula>
    </cfRule>
  </conditionalFormatting>
  <conditionalFormatting sqref="J67:J68">
    <cfRule type="cellIs" dxfId="2564" priority="2696" operator="equal">
      <formula>"NO CUMPLE"</formula>
    </cfRule>
    <cfRule type="cellIs" dxfId="2563" priority="2697" operator="equal">
      <formula>"CUMPLE"</formula>
    </cfRule>
  </conditionalFormatting>
  <conditionalFormatting sqref="J69">
    <cfRule type="cellIs" dxfId="2562" priority="2694" operator="equal">
      <formula>"NO CUMPLE"</formula>
    </cfRule>
    <cfRule type="cellIs" dxfId="2561" priority="2695" operator="equal">
      <formula>"CUMPLE"</formula>
    </cfRule>
  </conditionalFormatting>
  <conditionalFormatting sqref="J70:J71">
    <cfRule type="cellIs" dxfId="2560" priority="2692" operator="equal">
      <formula>"NO CUMPLE"</formula>
    </cfRule>
    <cfRule type="cellIs" dxfId="2559" priority="2693" operator="equal">
      <formula>"CUMPLE"</formula>
    </cfRule>
  </conditionalFormatting>
  <conditionalFormatting sqref="M60">
    <cfRule type="expression" dxfId="2558" priority="2690">
      <formula>L60="NO CUMPLE"</formula>
    </cfRule>
    <cfRule type="expression" dxfId="2557" priority="2691">
      <formula>L60="CUMPLE"</formula>
    </cfRule>
  </conditionalFormatting>
  <conditionalFormatting sqref="L62">
    <cfRule type="cellIs" dxfId="2556" priority="2688" operator="equal">
      <formula>"NO CUMPLE"</formula>
    </cfRule>
    <cfRule type="cellIs" dxfId="2555" priority="2689" operator="equal">
      <formula>"CUMPLE"</formula>
    </cfRule>
  </conditionalFormatting>
  <conditionalFormatting sqref="M61">
    <cfRule type="expression" dxfId="2554" priority="2686">
      <formula>L61="NO CUMPLE"</formula>
    </cfRule>
    <cfRule type="expression" dxfId="2553" priority="2687">
      <formula>L61="CUMPLE"</formula>
    </cfRule>
  </conditionalFormatting>
  <conditionalFormatting sqref="K60">
    <cfRule type="expression" dxfId="2552" priority="2684">
      <formula>J60="NO CUMPLE"</formula>
    </cfRule>
    <cfRule type="expression" dxfId="2551" priority="2685">
      <formula>J60="CUMPLE"</formula>
    </cfRule>
  </conditionalFormatting>
  <conditionalFormatting sqref="K61:K62">
    <cfRule type="expression" dxfId="2550" priority="2682">
      <formula>J61="NO CUMPLE"</formula>
    </cfRule>
    <cfRule type="expression" dxfId="2549" priority="2683">
      <formula>J61="CUMPLE"</formula>
    </cfRule>
  </conditionalFormatting>
  <conditionalFormatting sqref="M63">
    <cfRule type="expression" dxfId="2548" priority="2680">
      <formula>L63="NO CUMPLE"</formula>
    </cfRule>
    <cfRule type="expression" dxfId="2547" priority="2681">
      <formula>L63="CUMPLE"</formula>
    </cfRule>
  </conditionalFormatting>
  <conditionalFormatting sqref="L63 L65">
    <cfRule type="cellIs" dxfId="2546" priority="2678" operator="equal">
      <formula>"NO CUMPLE"</formula>
    </cfRule>
    <cfRule type="cellIs" dxfId="2545" priority="2679" operator="equal">
      <formula>"CUMPLE"</formula>
    </cfRule>
  </conditionalFormatting>
  <conditionalFormatting sqref="M64">
    <cfRule type="expression" dxfId="2544" priority="2676">
      <formula>L64="NO CUMPLE"</formula>
    </cfRule>
    <cfRule type="expression" dxfId="2543" priority="2677">
      <formula>L64="CUMPLE"</formula>
    </cfRule>
  </conditionalFormatting>
  <conditionalFormatting sqref="K63">
    <cfRule type="expression" dxfId="2542" priority="2674">
      <formula>J63="NO CUMPLE"</formula>
    </cfRule>
    <cfRule type="expression" dxfId="2541" priority="2675">
      <formula>J63="CUMPLE"</formula>
    </cfRule>
  </conditionalFormatting>
  <conditionalFormatting sqref="K64:K65">
    <cfRule type="expression" dxfId="2540" priority="2672">
      <formula>J64="NO CUMPLE"</formula>
    </cfRule>
    <cfRule type="expression" dxfId="2539" priority="2673">
      <formula>J64="CUMPLE"</formula>
    </cfRule>
  </conditionalFormatting>
  <conditionalFormatting sqref="M66">
    <cfRule type="expression" dxfId="2538" priority="2670">
      <formula>L66="NO CUMPLE"</formula>
    </cfRule>
    <cfRule type="expression" dxfId="2537" priority="2671">
      <formula>L66="CUMPLE"</formula>
    </cfRule>
  </conditionalFormatting>
  <conditionalFormatting sqref="L66:L68">
    <cfRule type="cellIs" dxfId="2536" priority="2668" operator="equal">
      <formula>"NO CUMPLE"</formula>
    </cfRule>
    <cfRule type="cellIs" dxfId="2535" priority="2669" operator="equal">
      <formula>"CUMPLE"</formula>
    </cfRule>
  </conditionalFormatting>
  <conditionalFormatting sqref="M67">
    <cfRule type="expression" dxfId="2534" priority="2666">
      <formula>L67="NO CUMPLE"</formula>
    </cfRule>
    <cfRule type="expression" dxfId="2533" priority="2667">
      <formula>L67="CUMPLE"</formula>
    </cfRule>
  </conditionalFormatting>
  <conditionalFormatting sqref="K66">
    <cfRule type="expression" dxfId="2532" priority="2664">
      <formula>J66="NO CUMPLE"</formula>
    </cfRule>
    <cfRule type="expression" dxfId="2531" priority="2665">
      <formula>J66="CUMPLE"</formula>
    </cfRule>
  </conditionalFormatting>
  <conditionalFormatting sqref="K67:K68">
    <cfRule type="expression" dxfId="2530" priority="2662">
      <formula>J67="NO CUMPLE"</formula>
    </cfRule>
    <cfRule type="expression" dxfId="2529" priority="2663">
      <formula>J67="CUMPLE"</formula>
    </cfRule>
  </conditionalFormatting>
  <conditionalFormatting sqref="M69">
    <cfRule type="expression" dxfId="2528" priority="2660">
      <formula>L69="NO CUMPLE"</formula>
    </cfRule>
    <cfRule type="expression" dxfId="2527" priority="2661">
      <formula>L69="CUMPLE"</formula>
    </cfRule>
  </conditionalFormatting>
  <conditionalFormatting sqref="M70">
    <cfRule type="expression" dxfId="2526" priority="2656">
      <formula>L70="NO CUMPLE"</formula>
    </cfRule>
    <cfRule type="expression" dxfId="2525" priority="2657">
      <formula>L70="CUMPLE"</formula>
    </cfRule>
  </conditionalFormatting>
  <conditionalFormatting sqref="K69">
    <cfRule type="expression" dxfId="2524" priority="2654">
      <formula>J69="NO CUMPLE"</formula>
    </cfRule>
    <cfRule type="expression" dxfId="2523" priority="2655">
      <formula>J69="CUMPLE"</formula>
    </cfRule>
  </conditionalFormatting>
  <conditionalFormatting sqref="K70:K71">
    <cfRule type="expression" dxfId="2522" priority="2652">
      <formula>J70="NO CUMPLE"</formula>
    </cfRule>
    <cfRule type="expression" dxfId="2521" priority="2653">
      <formula>J70="CUMPLE"</formula>
    </cfRule>
  </conditionalFormatting>
  <conditionalFormatting sqref="M57">
    <cfRule type="expression" dxfId="2520" priority="2636">
      <formula>L57="NO CUMPLE"</formula>
    </cfRule>
    <cfRule type="expression" dxfId="2519" priority="2637">
      <formula>L57="CUMPLE"</formula>
    </cfRule>
  </conditionalFormatting>
  <conditionalFormatting sqref="M58">
    <cfRule type="expression" dxfId="2518" priority="2632">
      <formula>L58="NO CUMPLE"</formula>
    </cfRule>
    <cfRule type="expression" dxfId="2517" priority="2633">
      <formula>L58="CUMPLE"</formula>
    </cfRule>
  </conditionalFormatting>
  <conditionalFormatting sqref="K57">
    <cfRule type="expression" dxfId="2516" priority="2630">
      <formula>J57="NO CUMPLE"</formula>
    </cfRule>
    <cfRule type="expression" dxfId="2515" priority="2631">
      <formula>J57="CUMPLE"</formula>
    </cfRule>
  </conditionalFormatting>
  <conditionalFormatting sqref="K58:K59">
    <cfRule type="expression" dxfId="2514" priority="2628">
      <formula>J58="NO CUMPLE"</formula>
    </cfRule>
    <cfRule type="expression" dxfId="2513" priority="2629">
      <formula>J58="CUMPLE"</formula>
    </cfRule>
  </conditionalFormatting>
  <conditionalFormatting sqref="J91">
    <cfRule type="cellIs" dxfId="2512" priority="2608" operator="equal">
      <formula>"NO CUMPLE"</formula>
    </cfRule>
    <cfRule type="cellIs" dxfId="2511" priority="2609" operator="equal">
      <formula>"CUMPLE"</formula>
    </cfRule>
  </conditionalFormatting>
  <conditionalFormatting sqref="J92:J93">
    <cfRule type="cellIs" dxfId="2510" priority="2606" operator="equal">
      <formula>"NO CUMPLE"</formula>
    </cfRule>
    <cfRule type="cellIs" dxfId="2509" priority="2607" operator="equal">
      <formula>"CUMPLE"</formula>
    </cfRule>
  </conditionalFormatting>
  <conditionalFormatting sqref="M82">
    <cfRule type="expression" dxfId="2508" priority="2604">
      <formula>L82="NO CUMPLE"</formula>
    </cfRule>
    <cfRule type="expression" dxfId="2507" priority="2605">
      <formula>L82="CUMPLE"</formula>
    </cfRule>
  </conditionalFormatting>
  <conditionalFormatting sqref="L84">
    <cfRule type="cellIs" dxfId="2506" priority="2602" operator="equal">
      <formula>"NO CUMPLE"</formula>
    </cfRule>
    <cfRule type="cellIs" dxfId="2505" priority="2603" operator="equal">
      <formula>"CUMPLE"</formula>
    </cfRule>
  </conditionalFormatting>
  <conditionalFormatting sqref="M83">
    <cfRule type="expression" dxfId="2504" priority="2600">
      <formula>L83="NO CUMPLE"</formula>
    </cfRule>
    <cfRule type="expression" dxfId="2503" priority="2601">
      <formula>L83="CUMPLE"</formula>
    </cfRule>
  </conditionalFormatting>
  <conditionalFormatting sqref="K82">
    <cfRule type="expression" dxfId="2502" priority="2598">
      <formula>J82="NO CUMPLE"</formula>
    </cfRule>
    <cfRule type="expression" dxfId="2501" priority="2599">
      <formula>J82="CUMPLE"</formula>
    </cfRule>
  </conditionalFormatting>
  <conditionalFormatting sqref="K83:K84">
    <cfRule type="expression" dxfId="2500" priority="2596">
      <formula>J83="NO CUMPLE"</formula>
    </cfRule>
    <cfRule type="expression" dxfId="2499" priority="2597">
      <formula>J83="CUMPLE"</formula>
    </cfRule>
  </conditionalFormatting>
  <conditionalFormatting sqref="M85">
    <cfRule type="expression" dxfId="2498" priority="2594">
      <formula>L85="NO CUMPLE"</formula>
    </cfRule>
    <cfRule type="expression" dxfId="2497" priority="2595">
      <formula>L85="CUMPLE"</formula>
    </cfRule>
  </conditionalFormatting>
  <conditionalFormatting sqref="L85 L87">
    <cfRule type="cellIs" dxfId="2496" priority="2592" operator="equal">
      <formula>"NO CUMPLE"</formula>
    </cfRule>
    <cfRule type="cellIs" dxfId="2495" priority="2593" operator="equal">
      <formula>"CUMPLE"</formula>
    </cfRule>
  </conditionalFormatting>
  <conditionalFormatting sqref="M86">
    <cfRule type="expression" dxfId="2494" priority="2590">
      <formula>L86="NO CUMPLE"</formula>
    </cfRule>
    <cfRule type="expression" dxfId="2493" priority="2591">
      <formula>L86="CUMPLE"</formula>
    </cfRule>
  </conditionalFormatting>
  <conditionalFormatting sqref="K85">
    <cfRule type="expression" dxfId="2492" priority="2588">
      <formula>J85="NO CUMPLE"</formula>
    </cfRule>
    <cfRule type="expression" dxfId="2491" priority="2589">
      <formula>J85="CUMPLE"</formula>
    </cfRule>
  </conditionalFormatting>
  <conditionalFormatting sqref="K86:K87">
    <cfRule type="expression" dxfId="2490" priority="2586">
      <formula>J86="NO CUMPLE"</formula>
    </cfRule>
    <cfRule type="expression" dxfId="2489" priority="2587">
      <formula>J86="CUMPLE"</formula>
    </cfRule>
  </conditionalFormatting>
  <conditionalFormatting sqref="M88">
    <cfRule type="expression" dxfId="2488" priority="2584">
      <formula>L88="NO CUMPLE"</formula>
    </cfRule>
    <cfRule type="expression" dxfId="2487" priority="2585">
      <formula>L88="CUMPLE"</formula>
    </cfRule>
  </conditionalFormatting>
  <conditionalFormatting sqref="L88:L90">
    <cfRule type="cellIs" dxfId="2486" priority="2582" operator="equal">
      <formula>"NO CUMPLE"</formula>
    </cfRule>
    <cfRule type="cellIs" dxfId="2485" priority="2583" operator="equal">
      <formula>"CUMPLE"</formula>
    </cfRule>
  </conditionalFormatting>
  <conditionalFormatting sqref="M89">
    <cfRule type="expression" dxfId="2484" priority="2580">
      <formula>L89="NO CUMPLE"</formula>
    </cfRule>
    <cfRule type="expression" dxfId="2483" priority="2581">
      <formula>L89="CUMPLE"</formula>
    </cfRule>
  </conditionalFormatting>
  <conditionalFormatting sqref="K88">
    <cfRule type="expression" dxfId="2482" priority="2578">
      <formula>J88="NO CUMPLE"</formula>
    </cfRule>
    <cfRule type="expression" dxfId="2481" priority="2579">
      <formula>J88="CUMPLE"</formula>
    </cfRule>
  </conditionalFormatting>
  <conditionalFormatting sqref="K89:K90">
    <cfRule type="expression" dxfId="2480" priority="2576">
      <formula>J89="NO CUMPLE"</formula>
    </cfRule>
    <cfRule type="expression" dxfId="2479" priority="2577">
      <formula>J89="CUMPLE"</formula>
    </cfRule>
  </conditionalFormatting>
  <conditionalFormatting sqref="M91">
    <cfRule type="expression" dxfId="2478" priority="2574">
      <formula>L91="NO CUMPLE"</formula>
    </cfRule>
    <cfRule type="expression" dxfId="2477" priority="2575">
      <formula>L91="CUMPLE"</formula>
    </cfRule>
  </conditionalFormatting>
  <conditionalFormatting sqref="L91:L93">
    <cfRule type="cellIs" dxfId="2476" priority="2572" operator="equal">
      <formula>"NO CUMPLE"</formula>
    </cfRule>
    <cfRule type="cellIs" dxfId="2475" priority="2573" operator="equal">
      <formula>"CUMPLE"</formula>
    </cfRule>
  </conditionalFormatting>
  <conditionalFormatting sqref="M92">
    <cfRule type="expression" dxfId="2474" priority="2570">
      <formula>L92="NO CUMPLE"</formula>
    </cfRule>
    <cfRule type="expression" dxfId="2473" priority="2571">
      <formula>L92="CUMPLE"</formula>
    </cfRule>
  </conditionalFormatting>
  <conditionalFormatting sqref="K91">
    <cfRule type="expression" dxfId="2472" priority="2568">
      <formula>J91="NO CUMPLE"</formula>
    </cfRule>
    <cfRule type="expression" dxfId="2471" priority="2569">
      <formula>J91="CUMPLE"</formula>
    </cfRule>
  </conditionalFormatting>
  <conditionalFormatting sqref="K92:K93">
    <cfRule type="expression" dxfId="2470" priority="2566">
      <formula>J92="NO CUMPLE"</formula>
    </cfRule>
    <cfRule type="expression" dxfId="2469" priority="2567">
      <formula>J92="CUMPLE"</formula>
    </cfRule>
  </conditionalFormatting>
  <conditionalFormatting sqref="L83">
    <cfRule type="cellIs" dxfId="2468" priority="2556" operator="equal">
      <formula>"NO CUMPLE"</formula>
    </cfRule>
    <cfRule type="cellIs" dxfId="2467" priority="2557" operator="equal">
      <formula>"CUMPLE"</formula>
    </cfRule>
  </conditionalFormatting>
  <conditionalFormatting sqref="L86">
    <cfRule type="cellIs" dxfId="2466" priority="2554" operator="equal">
      <formula>"NO CUMPLE"</formula>
    </cfRule>
    <cfRule type="cellIs" dxfId="2465" priority="2555" operator="equal">
      <formula>"CUMPLE"</formula>
    </cfRule>
  </conditionalFormatting>
  <conditionalFormatting sqref="J87">
    <cfRule type="cellIs" dxfId="2464" priority="2552" operator="equal">
      <formula>"NO CUMPLE"</formula>
    </cfRule>
    <cfRule type="cellIs" dxfId="2463" priority="2553" operator="equal">
      <formula>"CUMPLE"</formula>
    </cfRule>
  </conditionalFormatting>
  <conditionalFormatting sqref="M79">
    <cfRule type="expression" dxfId="2462" priority="2550">
      <formula>L79="NO CUMPLE"</formula>
    </cfRule>
    <cfRule type="expression" dxfId="2461" priority="2551">
      <formula>L79="CUMPLE"</formula>
    </cfRule>
  </conditionalFormatting>
  <conditionalFormatting sqref="L81">
    <cfRule type="cellIs" dxfId="2460" priority="2548" operator="equal">
      <formula>"NO CUMPLE"</formula>
    </cfRule>
    <cfRule type="cellIs" dxfId="2459" priority="2549" operator="equal">
      <formula>"CUMPLE"</formula>
    </cfRule>
  </conditionalFormatting>
  <conditionalFormatting sqref="M80">
    <cfRule type="expression" dxfId="2458" priority="2546">
      <formula>L80="NO CUMPLE"</formula>
    </cfRule>
    <cfRule type="expression" dxfId="2457" priority="2547">
      <formula>L80="CUMPLE"</formula>
    </cfRule>
  </conditionalFormatting>
  <conditionalFormatting sqref="K79">
    <cfRule type="expression" dxfId="2456" priority="2544">
      <formula>J79="NO CUMPLE"</formula>
    </cfRule>
    <cfRule type="expression" dxfId="2455" priority="2545">
      <formula>J79="CUMPLE"</formula>
    </cfRule>
  </conditionalFormatting>
  <conditionalFormatting sqref="K80:K81">
    <cfRule type="expression" dxfId="2454" priority="2542">
      <formula>J80="NO CUMPLE"</formula>
    </cfRule>
    <cfRule type="expression" dxfId="2453" priority="2543">
      <formula>J80="CUMPLE"</formula>
    </cfRule>
  </conditionalFormatting>
  <conditionalFormatting sqref="M104">
    <cfRule type="expression" dxfId="2452" priority="2518">
      <formula>L104="NO CUMPLE"</formula>
    </cfRule>
    <cfRule type="expression" dxfId="2451" priority="2519">
      <formula>L104="CUMPLE"</formula>
    </cfRule>
  </conditionalFormatting>
  <conditionalFormatting sqref="M105">
    <cfRule type="expression" dxfId="2450" priority="2514">
      <formula>L105="NO CUMPLE"</formula>
    </cfRule>
    <cfRule type="expression" dxfId="2449" priority="2515">
      <formula>L105="CUMPLE"</formula>
    </cfRule>
  </conditionalFormatting>
  <conditionalFormatting sqref="K104">
    <cfRule type="expression" dxfId="2448" priority="2512">
      <formula>J104="NO CUMPLE"</formula>
    </cfRule>
    <cfRule type="expression" dxfId="2447" priority="2513">
      <formula>J104="CUMPLE"</formula>
    </cfRule>
  </conditionalFormatting>
  <conditionalFormatting sqref="K105:K106">
    <cfRule type="expression" dxfId="2446" priority="2510">
      <formula>J105="NO CUMPLE"</formula>
    </cfRule>
    <cfRule type="expression" dxfId="2445" priority="2511">
      <formula>J105="CUMPLE"</formula>
    </cfRule>
  </conditionalFormatting>
  <conditionalFormatting sqref="M107">
    <cfRule type="expression" dxfId="2444" priority="2508">
      <formula>L107="NO CUMPLE"</formula>
    </cfRule>
    <cfRule type="expression" dxfId="2443" priority="2509">
      <formula>L107="CUMPLE"</formula>
    </cfRule>
  </conditionalFormatting>
  <conditionalFormatting sqref="M108">
    <cfRule type="expression" dxfId="2442" priority="2504">
      <formula>L108="NO CUMPLE"</formula>
    </cfRule>
    <cfRule type="expression" dxfId="2441" priority="2505">
      <formula>L108="CUMPLE"</formula>
    </cfRule>
  </conditionalFormatting>
  <conditionalFormatting sqref="K107">
    <cfRule type="expression" dxfId="2440" priority="2502">
      <formula>J107="NO CUMPLE"</formula>
    </cfRule>
    <cfRule type="expression" dxfId="2439" priority="2503">
      <formula>J107="CUMPLE"</formula>
    </cfRule>
  </conditionalFormatting>
  <conditionalFormatting sqref="K108:K109">
    <cfRule type="expression" dxfId="2438" priority="2500">
      <formula>J108="NO CUMPLE"</formula>
    </cfRule>
    <cfRule type="expression" dxfId="2437" priority="2501">
      <formula>J108="CUMPLE"</formula>
    </cfRule>
  </conditionalFormatting>
  <conditionalFormatting sqref="M110">
    <cfRule type="expression" dxfId="2436" priority="2498">
      <formula>L110="NO CUMPLE"</formula>
    </cfRule>
    <cfRule type="expression" dxfId="2435" priority="2499">
      <formula>L110="CUMPLE"</formula>
    </cfRule>
  </conditionalFormatting>
  <conditionalFormatting sqref="M111">
    <cfRule type="expression" dxfId="2434" priority="2494">
      <formula>L111="NO CUMPLE"</formula>
    </cfRule>
    <cfRule type="expression" dxfId="2433" priority="2495">
      <formula>L111="CUMPLE"</formula>
    </cfRule>
  </conditionalFormatting>
  <conditionalFormatting sqref="K110">
    <cfRule type="expression" dxfId="2432" priority="2492">
      <formula>J110="NO CUMPLE"</formula>
    </cfRule>
    <cfRule type="expression" dxfId="2431" priority="2493">
      <formula>J110="CUMPLE"</formula>
    </cfRule>
  </conditionalFormatting>
  <conditionalFormatting sqref="K111:K112">
    <cfRule type="expression" dxfId="2430" priority="2490">
      <formula>J111="NO CUMPLE"</formula>
    </cfRule>
    <cfRule type="expression" dxfId="2429" priority="2491">
      <formula>J111="CUMPLE"</formula>
    </cfRule>
  </conditionalFormatting>
  <conditionalFormatting sqref="M113">
    <cfRule type="expression" dxfId="2428" priority="2488">
      <formula>L113="NO CUMPLE"</formula>
    </cfRule>
    <cfRule type="expression" dxfId="2427" priority="2489">
      <formula>L113="CUMPLE"</formula>
    </cfRule>
  </conditionalFormatting>
  <conditionalFormatting sqref="M114">
    <cfRule type="expression" dxfId="2426" priority="2484">
      <formula>L114="NO CUMPLE"</formula>
    </cfRule>
    <cfRule type="expression" dxfId="2425" priority="2485">
      <formula>L114="CUMPLE"</formula>
    </cfRule>
  </conditionalFormatting>
  <conditionalFormatting sqref="K113">
    <cfRule type="expression" dxfId="2424" priority="2482">
      <formula>J113="NO CUMPLE"</formula>
    </cfRule>
    <cfRule type="expression" dxfId="2423" priority="2483">
      <formula>J113="CUMPLE"</formula>
    </cfRule>
  </conditionalFormatting>
  <conditionalFormatting sqref="K114:K115">
    <cfRule type="expression" dxfId="2422" priority="2480">
      <formula>J114="NO CUMPLE"</formula>
    </cfRule>
    <cfRule type="expression" dxfId="2421" priority="2481">
      <formula>J114="CUMPLE"</formula>
    </cfRule>
  </conditionalFormatting>
  <conditionalFormatting sqref="M101">
    <cfRule type="expression" dxfId="2420" priority="2464">
      <formula>L101="NO CUMPLE"</formula>
    </cfRule>
    <cfRule type="expression" dxfId="2419" priority="2465">
      <formula>L101="CUMPLE"</formula>
    </cfRule>
  </conditionalFormatting>
  <conditionalFormatting sqref="L103">
    <cfRule type="cellIs" dxfId="2418" priority="2462" operator="equal">
      <formula>"NO CUMPLE"</formula>
    </cfRule>
    <cfRule type="cellIs" dxfId="2417" priority="2463" operator="equal">
      <formula>"CUMPLE"</formula>
    </cfRule>
  </conditionalFormatting>
  <conditionalFormatting sqref="M102">
    <cfRule type="expression" dxfId="2416" priority="2460">
      <formula>L102="NO CUMPLE"</formula>
    </cfRule>
    <cfRule type="expression" dxfId="2415" priority="2461">
      <formula>L102="CUMPLE"</formula>
    </cfRule>
  </conditionalFormatting>
  <conditionalFormatting sqref="K101">
    <cfRule type="expression" dxfId="2414" priority="2458">
      <formula>J101="NO CUMPLE"</formula>
    </cfRule>
    <cfRule type="expression" dxfId="2413" priority="2459">
      <formula>J101="CUMPLE"</formula>
    </cfRule>
  </conditionalFormatting>
  <conditionalFormatting sqref="K102:K103">
    <cfRule type="expression" dxfId="2412" priority="2456">
      <formula>J102="NO CUMPLE"</formula>
    </cfRule>
    <cfRule type="expression" dxfId="2411" priority="2457">
      <formula>J102="CUMPLE"</formula>
    </cfRule>
  </conditionalFormatting>
  <conditionalFormatting sqref="J591">
    <cfRule type="cellIs" dxfId="2410" priority="552" operator="equal">
      <formula>"NO CUMPLE"</formula>
    </cfRule>
    <cfRule type="cellIs" dxfId="2409" priority="553" operator="equal">
      <formula>"CUMPLE"</formula>
    </cfRule>
  </conditionalFormatting>
  <conditionalFormatting sqref="J592">
    <cfRule type="cellIs" dxfId="2408" priority="550" operator="equal">
      <formula>"NO CUMPLE"</formula>
    </cfRule>
    <cfRule type="cellIs" dxfId="2407" priority="551" operator="equal">
      <formula>"CUMPLE"</formula>
    </cfRule>
  </conditionalFormatting>
  <conditionalFormatting sqref="J594">
    <cfRule type="cellIs" dxfId="2406" priority="548" operator="equal">
      <formula>"NO CUMPLE"</formula>
    </cfRule>
    <cfRule type="cellIs" dxfId="2405" priority="549" operator="equal">
      <formula>"CUMPLE"</formula>
    </cfRule>
  </conditionalFormatting>
  <conditionalFormatting sqref="J595:J596">
    <cfRule type="cellIs" dxfId="2404" priority="546" operator="equal">
      <formula>"NO CUMPLE"</formula>
    </cfRule>
    <cfRule type="cellIs" dxfId="2403" priority="547" operator="equal">
      <formula>"CUMPLE"</formula>
    </cfRule>
  </conditionalFormatting>
  <conditionalFormatting sqref="J597">
    <cfRule type="cellIs" dxfId="2402" priority="544" operator="equal">
      <formula>"NO CUMPLE"</formula>
    </cfRule>
    <cfRule type="cellIs" dxfId="2401" priority="545" operator="equal">
      <formula>"CUMPLE"</formula>
    </cfRule>
  </conditionalFormatting>
  <conditionalFormatting sqref="J598:J599">
    <cfRule type="cellIs" dxfId="2400" priority="542" operator="equal">
      <formula>"NO CUMPLE"</formula>
    </cfRule>
    <cfRule type="cellIs" dxfId="2399" priority="543" operator="equal">
      <formula>"CUMPLE"</formula>
    </cfRule>
  </conditionalFormatting>
  <conditionalFormatting sqref="M588">
    <cfRule type="expression" dxfId="2398" priority="540">
      <formula>L588="NO CUMPLE"</formula>
    </cfRule>
    <cfRule type="expression" dxfId="2397" priority="541">
      <formula>L588="CUMPLE"</formula>
    </cfRule>
  </conditionalFormatting>
  <conditionalFormatting sqref="L590">
    <cfRule type="cellIs" dxfId="2396" priority="538" operator="equal">
      <formula>"NO CUMPLE"</formula>
    </cfRule>
    <cfRule type="cellIs" dxfId="2395" priority="539" operator="equal">
      <formula>"CUMPLE"</formula>
    </cfRule>
  </conditionalFormatting>
  <conditionalFormatting sqref="M589">
    <cfRule type="expression" dxfId="2394" priority="536">
      <formula>L589="NO CUMPLE"</formula>
    </cfRule>
    <cfRule type="expression" dxfId="2393" priority="537">
      <formula>L589="CUMPLE"</formula>
    </cfRule>
  </conditionalFormatting>
  <conditionalFormatting sqref="K588">
    <cfRule type="expression" dxfId="2392" priority="534">
      <formula>J588="NO CUMPLE"</formula>
    </cfRule>
    <cfRule type="expression" dxfId="2391" priority="535">
      <formula>J588="CUMPLE"</formula>
    </cfRule>
  </conditionalFormatting>
  <conditionalFormatting sqref="K589:K590">
    <cfRule type="expression" dxfId="2390" priority="532">
      <formula>J589="NO CUMPLE"</formula>
    </cfRule>
    <cfRule type="expression" dxfId="2389" priority="533">
      <formula>J589="CUMPLE"</formula>
    </cfRule>
  </conditionalFormatting>
  <conditionalFormatting sqref="M591">
    <cfRule type="expression" dxfId="2388" priority="530">
      <formula>L591="NO CUMPLE"</formula>
    </cfRule>
    <cfRule type="expression" dxfId="2387" priority="531">
      <formula>L591="CUMPLE"</formula>
    </cfRule>
  </conditionalFormatting>
  <conditionalFormatting sqref="L591 L593">
    <cfRule type="cellIs" dxfId="2386" priority="528" operator="equal">
      <formula>"NO CUMPLE"</formula>
    </cfRule>
    <cfRule type="cellIs" dxfId="2385" priority="529" operator="equal">
      <formula>"CUMPLE"</formula>
    </cfRule>
  </conditionalFormatting>
  <conditionalFormatting sqref="M592">
    <cfRule type="expression" dxfId="2384" priority="526">
      <formula>L592="NO CUMPLE"</formula>
    </cfRule>
    <cfRule type="expression" dxfId="2383" priority="527">
      <formula>L592="CUMPLE"</formula>
    </cfRule>
  </conditionalFormatting>
  <conditionalFormatting sqref="K591">
    <cfRule type="expression" dxfId="2382" priority="524">
      <formula>J591="NO CUMPLE"</formula>
    </cfRule>
    <cfRule type="expression" dxfId="2381" priority="525">
      <formula>J591="CUMPLE"</formula>
    </cfRule>
  </conditionalFormatting>
  <conditionalFormatting sqref="K592:K593">
    <cfRule type="expression" dxfId="2380" priority="522">
      <formula>J592="NO CUMPLE"</formula>
    </cfRule>
    <cfRule type="expression" dxfId="2379" priority="523">
      <formula>J592="CUMPLE"</formula>
    </cfRule>
  </conditionalFormatting>
  <conditionalFormatting sqref="M594">
    <cfRule type="expression" dxfId="2378" priority="520">
      <formula>L594="NO CUMPLE"</formula>
    </cfRule>
    <cfRule type="expression" dxfId="2377" priority="521">
      <formula>L594="CUMPLE"</formula>
    </cfRule>
  </conditionalFormatting>
  <conditionalFormatting sqref="L594:L596">
    <cfRule type="cellIs" dxfId="2376" priority="518" operator="equal">
      <formula>"NO CUMPLE"</formula>
    </cfRule>
    <cfRule type="cellIs" dxfId="2375" priority="519" operator="equal">
      <formula>"CUMPLE"</formula>
    </cfRule>
  </conditionalFormatting>
  <conditionalFormatting sqref="M595">
    <cfRule type="expression" dxfId="2374" priority="516">
      <formula>L595="NO CUMPLE"</formula>
    </cfRule>
    <cfRule type="expression" dxfId="2373" priority="517">
      <formula>L595="CUMPLE"</formula>
    </cfRule>
  </conditionalFormatting>
  <conditionalFormatting sqref="K594">
    <cfRule type="expression" dxfId="2372" priority="514">
      <formula>J594="NO CUMPLE"</formula>
    </cfRule>
    <cfRule type="expression" dxfId="2371" priority="515">
      <formula>J594="CUMPLE"</formula>
    </cfRule>
  </conditionalFormatting>
  <conditionalFormatting sqref="K595:K596">
    <cfRule type="expression" dxfId="2370" priority="512">
      <formula>J595="NO CUMPLE"</formula>
    </cfRule>
    <cfRule type="expression" dxfId="2369" priority="513">
      <formula>J595="CUMPLE"</formula>
    </cfRule>
  </conditionalFormatting>
  <conditionalFormatting sqref="M597">
    <cfRule type="expression" dxfId="2368" priority="510">
      <formula>L597="NO CUMPLE"</formula>
    </cfRule>
    <cfRule type="expression" dxfId="2367" priority="511">
      <formula>L597="CUMPLE"</formula>
    </cfRule>
  </conditionalFormatting>
  <conditionalFormatting sqref="L597:L599">
    <cfRule type="cellIs" dxfId="2366" priority="508" operator="equal">
      <formula>"NO CUMPLE"</formula>
    </cfRule>
    <cfRule type="cellIs" dxfId="2365" priority="509" operator="equal">
      <formula>"CUMPLE"</formula>
    </cfRule>
  </conditionalFormatting>
  <conditionalFormatting sqref="M598">
    <cfRule type="expression" dxfId="2364" priority="506">
      <formula>L598="NO CUMPLE"</formula>
    </cfRule>
    <cfRule type="expression" dxfId="2363" priority="507">
      <formula>L598="CUMPLE"</formula>
    </cfRule>
  </conditionalFormatting>
  <conditionalFormatting sqref="K597">
    <cfRule type="expression" dxfId="2362" priority="504">
      <formula>J597="NO CUMPLE"</formula>
    </cfRule>
    <cfRule type="expression" dxfId="2361" priority="505">
      <formula>J597="CUMPLE"</formula>
    </cfRule>
  </conditionalFormatting>
  <conditionalFormatting sqref="K598:K599">
    <cfRule type="expression" dxfId="2360" priority="502">
      <formula>J598="NO CUMPLE"</formula>
    </cfRule>
    <cfRule type="expression" dxfId="2359" priority="503">
      <formula>J598="CUMPLE"</formula>
    </cfRule>
  </conditionalFormatting>
  <conditionalFormatting sqref="J589">
    <cfRule type="cellIs" dxfId="2358" priority="500" operator="equal">
      <formula>"NO CUMPLE"</formula>
    </cfRule>
    <cfRule type="cellIs" dxfId="2357" priority="501" operator="equal">
      <formula>"CUMPLE"</formula>
    </cfRule>
  </conditionalFormatting>
  <conditionalFormatting sqref="J590">
    <cfRule type="cellIs" dxfId="2356" priority="498" operator="equal">
      <formula>"NO CUMPLE"</formula>
    </cfRule>
    <cfRule type="cellIs" dxfId="2355" priority="499" operator="equal">
      <formula>"CUMPLE"</formula>
    </cfRule>
  </conditionalFormatting>
  <conditionalFormatting sqref="L588">
    <cfRule type="cellIs" dxfId="2354" priority="496" operator="equal">
      <formula>"NO CUMPLE"</formula>
    </cfRule>
    <cfRule type="cellIs" dxfId="2353" priority="497" operator="equal">
      <formula>"CUMPLE"</formula>
    </cfRule>
  </conditionalFormatting>
  <conditionalFormatting sqref="J588">
    <cfRule type="cellIs" dxfId="2352" priority="494" operator="equal">
      <formula>"NO CUMPLE"</formula>
    </cfRule>
    <cfRule type="cellIs" dxfId="2351" priority="495" operator="equal">
      <formula>"CUMPLE"</formula>
    </cfRule>
  </conditionalFormatting>
  <conditionalFormatting sqref="L589">
    <cfRule type="cellIs" dxfId="2350" priority="492" operator="equal">
      <formula>"NO CUMPLE"</formula>
    </cfRule>
    <cfRule type="cellIs" dxfId="2349" priority="493" operator="equal">
      <formula>"CUMPLE"</formula>
    </cfRule>
  </conditionalFormatting>
  <conditionalFormatting sqref="L592">
    <cfRule type="cellIs" dxfId="2348" priority="490" operator="equal">
      <formula>"NO CUMPLE"</formula>
    </cfRule>
    <cfRule type="cellIs" dxfId="2347" priority="491" operator="equal">
      <formula>"CUMPLE"</formula>
    </cfRule>
  </conditionalFormatting>
  <conditionalFormatting sqref="J593">
    <cfRule type="cellIs" dxfId="2346" priority="488" operator="equal">
      <formula>"NO CUMPLE"</formula>
    </cfRule>
    <cfRule type="cellIs" dxfId="2345" priority="489" operator="equal">
      <formula>"CUMPLE"</formula>
    </cfRule>
  </conditionalFormatting>
  <conditionalFormatting sqref="M585">
    <cfRule type="expression" dxfId="2344" priority="486">
      <formula>L585="NO CUMPLE"</formula>
    </cfRule>
    <cfRule type="expression" dxfId="2343" priority="487">
      <formula>L585="CUMPLE"</formula>
    </cfRule>
  </conditionalFormatting>
  <conditionalFormatting sqref="L587">
    <cfRule type="cellIs" dxfId="2342" priority="484" operator="equal">
      <formula>"NO CUMPLE"</formula>
    </cfRule>
    <cfRule type="cellIs" dxfId="2341" priority="485" operator="equal">
      <formula>"CUMPLE"</formula>
    </cfRule>
  </conditionalFormatting>
  <conditionalFormatting sqref="M586">
    <cfRule type="expression" dxfId="2340" priority="482">
      <formula>L586="NO CUMPLE"</formula>
    </cfRule>
    <cfRule type="expression" dxfId="2339" priority="483">
      <formula>L586="CUMPLE"</formula>
    </cfRule>
  </conditionalFormatting>
  <conditionalFormatting sqref="K585">
    <cfRule type="expression" dxfId="2338" priority="480">
      <formula>J585="NO CUMPLE"</formula>
    </cfRule>
    <cfRule type="expression" dxfId="2337" priority="481">
      <formula>J585="CUMPLE"</formula>
    </cfRule>
  </conditionalFormatting>
  <conditionalFormatting sqref="K586:K587">
    <cfRule type="expression" dxfId="2336" priority="478">
      <formula>J586="NO CUMPLE"</formula>
    </cfRule>
    <cfRule type="expression" dxfId="2335" priority="479">
      <formula>J586="CUMPLE"</formula>
    </cfRule>
  </conditionalFormatting>
  <conditionalFormatting sqref="J586">
    <cfRule type="cellIs" dxfId="2334" priority="476" operator="equal">
      <formula>"NO CUMPLE"</formula>
    </cfRule>
    <cfRule type="cellIs" dxfId="2333" priority="477" operator="equal">
      <formula>"CUMPLE"</formula>
    </cfRule>
  </conditionalFormatting>
  <conditionalFormatting sqref="J587">
    <cfRule type="cellIs" dxfId="2332" priority="474" operator="equal">
      <formula>"NO CUMPLE"</formula>
    </cfRule>
    <cfRule type="cellIs" dxfId="2331" priority="475" operator="equal">
      <formula>"CUMPLE"</formula>
    </cfRule>
  </conditionalFormatting>
  <conditionalFormatting sqref="L585">
    <cfRule type="cellIs" dxfId="2330" priority="472" operator="equal">
      <formula>"NO CUMPLE"</formula>
    </cfRule>
    <cfRule type="cellIs" dxfId="2329" priority="473" operator="equal">
      <formula>"CUMPLE"</formula>
    </cfRule>
  </conditionalFormatting>
  <conditionalFormatting sqref="J585">
    <cfRule type="cellIs" dxfId="2328" priority="470" operator="equal">
      <formula>"NO CUMPLE"</formula>
    </cfRule>
    <cfRule type="cellIs" dxfId="2327" priority="471" operator="equal">
      <formula>"CUMPLE"</formula>
    </cfRule>
  </conditionalFormatting>
  <conditionalFormatting sqref="M126">
    <cfRule type="expression" dxfId="2326" priority="2346">
      <formula>L126="NO CUMPLE"</formula>
    </cfRule>
    <cfRule type="expression" dxfId="2325" priority="2347">
      <formula>L126="CUMPLE"</formula>
    </cfRule>
  </conditionalFormatting>
  <conditionalFormatting sqref="M127">
    <cfRule type="expression" dxfId="2324" priority="2342">
      <formula>L127="NO CUMPLE"</formula>
    </cfRule>
    <cfRule type="expression" dxfId="2323" priority="2343">
      <formula>L127="CUMPLE"</formula>
    </cfRule>
  </conditionalFormatting>
  <conditionalFormatting sqref="K126">
    <cfRule type="expression" dxfId="2322" priority="2340">
      <formula>J126="NO CUMPLE"</formula>
    </cfRule>
    <cfRule type="expression" dxfId="2321" priority="2341">
      <formula>J126="CUMPLE"</formula>
    </cfRule>
  </conditionalFormatting>
  <conditionalFormatting sqref="K127:K128">
    <cfRule type="expression" dxfId="2320" priority="2338">
      <formula>J127="NO CUMPLE"</formula>
    </cfRule>
    <cfRule type="expression" dxfId="2319" priority="2339">
      <formula>J127="CUMPLE"</formula>
    </cfRule>
  </conditionalFormatting>
  <conditionalFormatting sqref="M129">
    <cfRule type="expression" dxfId="2318" priority="2336">
      <formula>L129="NO CUMPLE"</formula>
    </cfRule>
    <cfRule type="expression" dxfId="2317" priority="2337">
      <formula>L129="CUMPLE"</formula>
    </cfRule>
  </conditionalFormatting>
  <conditionalFormatting sqref="M130">
    <cfRule type="expression" dxfId="2316" priority="2332">
      <formula>L130="NO CUMPLE"</formula>
    </cfRule>
    <cfRule type="expression" dxfId="2315" priority="2333">
      <formula>L130="CUMPLE"</formula>
    </cfRule>
  </conditionalFormatting>
  <conditionalFormatting sqref="K129">
    <cfRule type="expression" dxfId="2314" priority="2330">
      <formula>J129="NO CUMPLE"</formula>
    </cfRule>
    <cfRule type="expression" dxfId="2313" priority="2331">
      <formula>J129="CUMPLE"</formula>
    </cfRule>
  </conditionalFormatting>
  <conditionalFormatting sqref="K130:K131">
    <cfRule type="expression" dxfId="2312" priority="2328">
      <formula>J130="NO CUMPLE"</formula>
    </cfRule>
    <cfRule type="expression" dxfId="2311" priority="2329">
      <formula>J130="CUMPLE"</formula>
    </cfRule>
  </conditionalFormatting>
  <conditionalFormatting sqref="M132">
    <cfRule type="expression" dxfId="2310" priority="2326">
      <formula>L132="NO CUMPLE"</formula>
    </cfRule>
    <cfRule type="expression" dxfId="2309" priority="2327">
      <formula>L132="CUMPLE"</formula>
    </cfRule>
  </conditionalFormatting>
  <conditionalFormatting sqref="L133:L134">
    <cfRule type="cellIs" dxfId="2308" priority="2324" operator="equal">
      <formula>"NO CUMPLE"</formula>
    </cfRule>
    <cfRule type="cellIs" dxfId="2307" priority="2325" operator="equal">
      <formula>"CUMPLE"</formula>
    </cfRule>
  </conditionalFormatting>
  <conditionalFormatting sqref="M133">
    <cfRule type="expression" dxfId="2306" priority="2322">
      <formula>L133="NO CUMPLE"</formula>
    </cfRule>
    <cfRule type="expression" dxfId="2305" priority="2323">
      <formula>L133="CUMPLE"</formula>
    </cfRule>
  </conditionalFormatting>
  <conditionalFormatting sqref="K132">
    <cfRule type="expression" dxfId="2304" priority="2320">
      <formula>J132="NO CUMPLE"</formula>
    </cfRule>
    <cfRule type="expression" dxfId="2303" priority="2321">
      <formula>J132="CUMPLE"</formula>
    </cfRule>
  </conditionalFormatting>
  <conditionalFormatting sqref="K133:K134">
    <cfRule type="expression" dxfId="2302" priority="2318">
      <formula>J133="NO CUMPLE"</formula>
    </cfRule>
    <cfRule type="expression" dxfId="2301" priority="2319">
      <formula>J133="CUMPLE"</formula>
    </cfRule>
  </conditionalFormatting>
  <conditionalFormatting sqref="M135">
    <cfRule type="expression" dxfId="2300" priority="2316">
      <formula>L135="NO CUMPLE"</formula>
    </cfRule>
    <cfRule type="expression" dxfId="2299" priority="2317">
      <formula>L135="CUMPLE"</formula>
    </cfRule>
  </conditionalFormatting>
  <conditionalFormatting sqref="L136:L137">
    <cfRule type="cellIs" dxfId="2298" priority="2314" operator="equal">
      <formula>"NO CUMPLE"</formula>
    </cfRule>
    <cfRule type="cellIs" dxfId="2297" priority="2315" operator="equal">
      <formula>"CUMPLE"</formula>
    </cfRule>
  </conditionalFormatting>
  <conditionalFormatting sqref="M136">
    <cfRule type="expression" dxfId="2296" priority="2312">
      <formula>L136="NO CUMPLE"</formula>
    </cfRule>
    <cfRule type="expression" dxfId="2295" priority="2313">
      <formula>L136="CUMPLE"</formula>
    </cfRule>
  </conditionalFormatting>
  <conditionalFormatting sqref="K135">
    <cfRule type="expression" dxfId="2294" priority="2310">
      <formula>J135="NO CUMPLE"</formula>
    </cfRule>
    <cfRule type="expression" dxfId="2293" priority="2311">
      <formula>J135="CUMPLE"</formula>
    </cfRule>
  </conditionalFormatting>
  <conditionalFormatting sqref="K136:K137">
    <cfRule type="expression" dxfId="2292" priority="2308">
      <formula>J136="NO CUMPLE"</formula>
    </cfRule>
    <cfRule type="expression" dxfId="2291" priority="2309">
      <formula>J136="CUMPLE"</formula>
    </cfRule>
  </conditionalFormatting>
  <conditionalFormatting sqref="L127">
    <cfRule type="cellIs" dxfId="2290" priority="2298" operator="equal">
      <formula>"NO CUMPLE"</formula>
    </cfRule>
    <cfRule type="cellIs" dxfId="2289" priority="2299" operator="equal">
      <formula>"CUMPLE"</formula>
    </cfRule>
  </conditionalFormatting>
  <conditionalFormatting sqref="L130">
    <cfRule type="cellIs" dxfId="2288" priority="2296" operator="equal">
      <formula>"NO CUMPLE"</formula>
    </cfRule>
    <cfRule type="cellIs" dxfId="2287" priority="2297" operator="equal">
      <formula>"CUMPLE"</formula>
    </cfRule>
  </conditionalFormatting>
  <conditionalFormatting sqref="M123">
    <cfRule type="expression" dxfId="2286" priority="2292">
      <formula>L123="NO CUMPLE"</formula>
    </cfRule>
    <cfRule type="expression" dxfId="2285" priority="2293">
      <formula>L123="CUMPLE"</formula>
    </cfRule>
  </conditionalFormatting>
  <conditionalFormatting sqref="L125">
    <cfRule type="cellIs" dxfId="2284" priority="2290" operator="equal">
      <formula>"NO CUMPLE"</formula>
    </cfRule>
    <cfRule type="cellIs" dxfId="2283" priority="2291" operator="equal">
      <formula>"CUMPLE"</formula>
    </cfRule>
  </conditionalFormatting>
  <conditionalFormatting sqref="M124">
    <cfRule type="expression" dxfId="2282" priority="2288">
      <formula>L124="NO CUMPLE"</formula>
    </cfRule>
    <cfRule type="expression" dxfId="2281" priority="2289">
      <formula>L124="CUMPLE"</formula>
    </cfRule>
  </conditionalFormatting>
  <conditionalFormatting sqref="K123">
    <cfRule type="expression" dxfId="2280" priority="2286">
      <formula>J123="NO CUMPLE"</formula>
    </cfRule>
    <cfRule type="expression" dxfId="2279" priority="2287">
      <formula>J123="CUMPLE"</formula>
    </cfRule>
  </conditionalFormatting>
  <conditionalFormatting sqref="K124:K125">
    <cfRule type="expression" dxfId="2278" priority="2284">
      <formula>J124="NO CUMPLE"</formula>
    </cfRule>
    <cfRule type="expression" dxfId="2277" priority="2285">
      <formula>J124="CUMPLE"</formula>
    </cfRule>
  </conditionalFormatting>
  <conditionalFormatting sqref="J124">
    <cfRule type="cellIs" dxfId="2276" priority="2282" operator="equal">
      <formula>"NO CUMPLE"</formula>
    </cfRule>
    <cfRule type="cellIs" dxfId="2275" priority="2283" operator="equal">
      <formula>"CUMPLE"</formula>
    </cfRule>
  </conditionalFormatting>
  <conditionalFormatting sqref="L123">
    <cfRule type="cellIs" dxfId="2274" priority="2278" operator="equal">
      <formula>"NO CUMPLE"</formula>
    </cfRule>
    <cfRule type="cellIs" dxfId="2273" priority="2279" operator="equal">
      <formula>"CUMPLE"</formula>
    </cfRule>
  </conditionalFormatting>
  <conditionalFormatting sqref="J123">
    <cfRule type="cellIs" dxfId="2272" priority="2276" operator="equal">
      <formula>"NO CUMPLE"</formula>
    </cfRule>
    <cfRule type="cellIs" dxfId="2271" priority="2277" operator="equal">
      <formula>"CUMPLE"</formula>
    </cfRule>
  </conditionalFormatting>
  <conditionalFormatting sqref="L124">
    <cfRule type="cellIs" dxfId="2270" priority="2274" operator="equal">
      <formula>"NO CUMPLE"</formula>
    </cfRule>
    <cfRule type="cellIs" dxfId="2269" priority="2275" operator="equal">
      <formula>"CUMPLE"</formula>
    </cfRule>
  </conditionalFormatting>
  <conditionalFormatting sqref="J151">
    <cfRule type="cellIs" dxfId="2268" priority="2272" operator="equal">
      <formula>"NO CUMPLE"</formula>
    </cfRule>
    <cfRule type="cellIs" dxfId="2267" priority="2273" operator="equal">
      <formula>"CUMPLE"</formula>
    </cfRule>
  </conditionalFormatting>
  <conditionalFormatting sqref="J152">
    <cfRule type="cellIs" dxfId="2266" priority="2270" operator="equal">
      <formula>"NO CUMPLE"</formula>
    </cfRule>
    <cfRule type="cellIs" dxfId="2265" priority="2271" operator="equal">
      <formula>"CUMPLE"</formula>
    </cfRule>
  </conditionalFormatting>
  <conditionalFormatting sqref="J154">
    <cfRule type="cellIs" dxfId="2264" priority="2268" operator="equal">
      <formula>"NO CUMPLE"</formula>
    </cfRule>
    <cfRule type="cellIs" dxfId="2263" priority="2269" operator="equal">
      <formula>"CUMPLE"</formula>
    </cfRule>
  </conditionalFormatting>
  <conditionalFormatting sqref="J155:J156">
    <cfRule type="cellIs" dxfId="2262" priority="2266" operator="equal">
      <formula>"NO CUMPLE"</formula>
    </cfRule>
    <cfRule type="cellIs" dxfId="2261" priority="2267" operator="equal">
      <formula>"CUMPLE"</formula>
    </cfRule>
  </conditionalFormatting>
  <conditionalFormatting sqref="J157">
    <cfRule type="cellIs" dxfId="2260" priority="2264" operator="equal">
      <formula>"NO CUMPLE"</formula>
    </cfRule>
    <cfRule type="cellIs" dxfId="2259" priority="2265" operator="equal">
      <formula>"CUMPLE"</formula>
    </cfRule>
  </conditionalFormatting>
  <conditionalFormatting sqref="J158:J159">
    <cfRule type="cellIs" dxfId="2258" priority="2262" operator="equal">
      <formula>"NO CUMPLE"</formula>
    </cfRule>
    <cfRule type="cellIs" dxfId="2257" priority="2263" operator="equal">
      <formula>"CUMPLE"</formula>
    </cfRule>
  </conditionalFormatting>
  <conditionalFormatting sqref="M148">
    <cfRule type="expression" dxfId="2256" priority="2260">
      <formula>L148="NO CUMPLE"</formula>
    </cfRule>
    <cfRule type="expression" dxfId="2255" priority="2261">
      <formula>L148="CUMPLE"</formula>
    </cfRule>
  </conditionalFormatting>
  <conditionalFormatting sqref="L150">
    <cfRule type="cellIs" dxfId="2254" priority="2258" operator="equal">
      <formula>"NO CUMPLE"</formula>
    </cfRule>
    <cfRule type="cellIs" dxfId="2253" priority="2259" operator="equal">
      <formula>"CUMPLE"</formula>
    </cfRule>
  </conditionalFormatting>
  <conditionalFormatting sqref="M149">
    <cfRule type="expression" dxfId="2252" priority="2256">
      <formula>L149="NO CUMPLE"</formula>
    </cfRule>
    <cfRule type="expression" dxfId="2251" priority="2257">
      <formula>L149="CUMPLE"</formula>
    </cfRule>
  </conditionalFormatting>
  <conditionalFormatting sqref="K148">
    <cfRule type="expression" dxfId="2250" priority="2254">
      <formula>J148="NO CUMPLE"</formula>
    </cfRule>
    <cfRule type="expression" dxfId="2249" priority="2255">
      <formula>J148="CUMPLE"</formula>
    </cfRule>
  </conditionalFormatting>
  <conditionalFormatting sqref="K149:K150">
    <cfRule type="expression" dxfId="2248" priority="2252">
      <formula>J149="NO CUMPLE"</formula>
    </cfRule>
    <cfRule type="expression" dxfId="2247" priority="2253">
      <formula>J149="CUMPLE"</formula>
    </cfRule>
  </conditionalFormatting>
  <conditionalFormatting sqref="M151">
    <cfRule type="expression" dxfId="2246" priority="2250">
      <formula>L151="NO CUMPLE"</formula>
    </cfRule>
    <cfRule type="expression" dxfId="2245" priority="2251">
      <formula>L151="CUMPLE"</formula>
    </cfRule>
  </conditionalFormatting>
  <conditionalFormatting sqref="L151 L153">
    <cfRule type="cellIs" dxfId="2244" priority="2248" operator="equal">
      <formula>"NO CUMPLE"</formula>
    </cfRule>
    <cfRule type="cellIs" dxfId="2243" priority="2249" operator="equal">
      <formula>"CUMPLE"</formula>
    </cfRule>
  </conditionalFormatting>
  <conditionalFormatting sqref="M152">
    <cfRule type="expression" dxfId="2242" priority="2246">
      <formula>L152="NO CUMPLE"</formula>
    </cfRule>
    <cfRule type="expression" dxfId="2241" priority="2247">
      <formula>L152="CUMPLE"</formula>
    </cfRule>
  </conditionalFormatting>
  <conditionalFormatting sqref="K151">
    <cfRule type="expression" dxfId="2240" priority="2244">
      <formula>J151="NO CUMPLE"</formula>
    </cfRule>
    <cfRule type="expression" dxfId="2239" priority="2245">
      <formula>J151="CUMPLE"</formula>
    </cfRule>
  </conditionalFormatting>
  <conditionalFormatting sqref="K152:K153">
    <cfRule type="expression" dxfId="2238" priority="2242">
      <formula>J152="NO CUMPLE"</formula>
    </cfRule>
    <cfRule type="expression" dxfId="2237" priority="2243">
      <formula>J152="CUMPLE"</formula>
    </cfRule>
  </conditionalFormatting>
  <conditionalFormatting sqref="M154">
    <cfRule type="expression" dxfId="2236" priority="2240">
      <formula>L154="NO CUMPLE"</formula>
    </cfRule>
    <cfRule type="expression" dxfId="2235" priority="2241">
      <formula>L154="CUMPLE"</formula>
    </cfRule>
  </conditionalFormatting>
  <conditionalFormatting sqref="L154:L156">
    <cfRule type="cellIs" dxfId="2234" priority="2238" operator="equal">
      <formula>"NO CUMPLE"</formula>
    </cfRule>
    <cfRule type="cellIs" dxfId="2233" priority="2239" operator="equal">
      <formula>"CUMPLE"</formula>
    </cfRule>
  </conditionalFormatting>
  <conditionalFormatting sqref="M155">
    <cfRule type="expression" dxfId="2232" priority="2236">
      <formula>L155="NO CUMPLE"</formula>
    </cfRule>
    <cfRule type="expression" dxfId="2231" priority="2237">
      <formula>L155="CUMPLE"</formula>
    </cfRule>
  </conditionalFormatting>
  <conditionalFormatting sqref="K154">
    <cfRule type="expression" dxfId="2230" priority="2234">
      <formula>J154="NO CUMPLE"</formula>
    </cfRule>
    <cfRule type="expression" dxfId="2229" priority="2235">
      <formula>J154="CUMPLE"</formula>
    </cfRule>
  </conditionalFormatting>
  <conditionalFormatting sqref="K155:K156">
    <cfRule type="expression" dxfId="2228" priority="2232">
      <formula>J155="NO CUMPLE"</formula>
    </cfRule>
    <cfRule type="expression" dxfId="2227" priority="2233">
      <formula>J155="CUMPLE"</formula>
    </cfRule>
  </conditionalFormatting>
  <conditionalFormatting sqref="M157">
    <cfRule type="expression" dxfId="2226" priority="2230">
      <formula>L157="NO CUMPLE"</formula>
    </cfRule>
    <cfRule type="expression" dxfId="2225" priority="2231">
      <formula>L157="CUMPLE"</formula>
    </cfRule>
  </conditionalFormatting>
  <conditionalFormatting sqref="L157:L159">
    <cfRule type="cellIs" dxfId="2224" priority="2228" operator="equal">
      <formula>"NO CUMPLE"</formula>
    </cfRule>
    <cfRule type="cellIs" dxfId="2223" priority="2229" operator="equal">
      <formula>"CUMPLE"</formula>
    </cfRule>
  </conditionalFormatting>
  <conditionalFormatting sqref="M158">
    <cfRule type="expression" dxfId="2222" priority="2226">
      <formula>L158="NO CUMPLE"</formula>
    </cfRule>
    <cfRule type="expression" dxfId="2221" priority="2227">
      <formula>L158="CUMPLE"</formula>
    </cfRule>
  </conditionalFormatting>
  <conditionalFormatting sqref="K157">
    <cfRule type="expression" dxfId="2220" priority="2224">
      <formula>J157="NO CUMPLE"</formula>
    </cfRule>
    <cfRule type="expression" dxfId="2219" priority="2225">
      <formula>J157="CUMPLE"</formula>
    </cfRule>
  </conditionalFormatting>
  <conditionalFormatting sqref="K158:K159">
    <cfRule type="expression" dxfId="2218" priority="2222">
      <formula>J158="NO CUMPLE"</formula>
    </cfRule>
    <cfRule type="expression" dxfId="2217" priority="2223">
      <formula>J158="CUMPLE"</formula>
    </cfRule>
  </conditionalFormatting>
  <conditionalFormatting sqref="J149">
    <cfRule type="cellIs" dxfId="2216" priority="2220" operator="equal">
      <formula>"NO CUMPLE"</formula>
    </cfRule>
    <cfRule type="cellIs" dxfId="2215" priority="2221" operator="equal">
      <formula>"CUMPLE"</formula>
    </cfRule>
  </conditionalFormatting>
  <conditionalFormatting sqref="J150">
    <cfRule type="cellIs" dxfId="2214" priority="2218" operator="equal">
      <formula>"NO CUMPLE"</formula>
    </cfRule>
    <cfRule type="cellIs" dxfId="2213" priority="2219" operator="equal">
      <formula>"CUMPLE"</formula>
    </cfRule>
  </conditionalFormatting>
  <conditionalFormatting sqref="L148">
    <cfRule type="cellIs" dxfId="2212" priority="2216" operator="equal">
      <formula>"NO CUMPLE"</formula>
    </cfRule>
    <cfRule type="cellIs" dxfId="2211" priority="2217" operator="equal">
      <formula>"CUMPLE"</formula>
    </cfRule>
  </conditionalFormatting>
  <conditionalFormatting sqref="J148">
    <cfRule type="cellIs" dxfId="2210" priority="2214" operator="equal">
      <formula>"NO CUMPLE"</formula>
    </cfRule>
    <cfRule type="cellIs" dxfId="2209" priority="2215" operator="equal">
      <formula>"CUMPLE"</formula>
    </cfRule>
  </conditionalFormatting>
  <conditionalFormatting sqref="L149">
    <cfRule type="cellIs" dxfId="2208" priority="2212" operator="equal">
      <formula>"NO CUMPLE"</formula>
    </cfRule>
    <cfRule type="cellIs" dxfId="2207" priority="2213" operator="equal">
      <formula>"CUMPLE"</formula>
    </cfRule>
  </conditionalFormatting>
  <conditionalFormatting sqref="L152">
    <cfRule type="cellIs" dxfId="2206" priority="2210" operator="equal">
      <formula>"NO CUMPLE"</formula>
    </cfRule>
    <cfRule type="cellIs" dxfId="2205" priority="2211" operator="equal">
      <formula>"CUMPLE"</formula>
    </cfRule>
  </conditionalFormatting>
  <conditionalFormatting sqref="J153">
    <cfRule type="cellIs" dxfId="2204" priority="2208" operator="equal">
      <formula>"NO CUMPLE"</formula>
    </cfRule>
    <cfRule type="cellIs" dxfId="2203" priority="2209" operator="equal">
      <formula>"CUMPLE"</formula>
    </cfRule>
  </conditionalFormatting>
  <conditionalFormatting sqref="M145">
    <cfRule type="expression" dxfId="2202" priority="2206">
      <formula>L145="NO CUMPLE"</formula>
    </cfRule>
    <cfRule type="expression" dxfId="2201" priority="2207">
      <formula>L145="CUMPLE"</formula>
    </cfRule>
  </conditionalFormatting>
  <conditionalFormatting sqref="L147">
    <cfRule type="cellIs" dxfId="2200" priority="2204" operator="equal">
      <formula>"NO CUMPLE"</formula>
    </cfRule>
    <cfRule type="cellIs" dxfId="2199" priority="2205" operator="equal">
      <formula>"CUMPLE"</formula>
    </cfRule>
  </conditionalFormatting>
  <conditionalFormatting sqref="M146">
    <cfRule type="expression" dxfId="2198" priority="2202">
      <formula>L146="NO CUMPLE"</formula>
    </cfRule>
    <cfRule type="expression" dxfId="2197" priority="2203">
      <formula>L146="CUMPLE"</formula>
    </cfRule>
  </conditionalFormatting>
  <conditionalFormatting sqref="K145">
    <cfRule type="expression" dxfId="2196" priority="2200">
      <formula>J145="NO CUMPLE"</formula>
    </cfRule>
    <cfRule type="expression" dxfId="2195" priority="2201">
      <formula>J145="CUMPLE"</formula>
    </cfRule>
  </conditionalFormatting>
  <conditionalFormatting sqref="K146:K147">
    <cfRule type="expression" dxfId="2194" priority="2198">
      <formula>J146="NO CUMPLE"</formula>
    </cfRule>
    <cfRule type="expression" dxfId="2193" priority="2199">
      <formula>J146="CUMPLE"</formula>
    </cfRule>
  </conditionalFormatting>
  <conditionalFormatting sqref="J146">
    <cfRule type="cellIs" dxfId="2192" priority="2196" operator="equal">
      <formula>"NO CUMPLE"</formula>
    </cfRule>
    <cfRule type="cellIs" dxfId="2191" priority="2197" operator="equal">
      <formula>"CUMPLE"</formula>
    </cfRule>
  </conditionalFormatting>
  <conditionalFormatting sqref="J147">
    <cfRule type="cellIs" dxfId="2190" priority="2194" operator="equal">
      <formula>"NO CUMPLE"</formula>
    </cfRule>
    <cfRule type="cellIs" dxfId="2189" priority="2195" operator="equal">
      <formula>"CUMPLE"</formula>
    </cfRule>
  </conditionalFormatting>
  <conditionalFormatting sqref="L145">
    <cfRule type="cellIs" dxfId="2188" priority="2192" operator="equal">
      <formula>"NO CUMPLE"</formula>
    </cfRule>
    <cfRule type="cellIs" dxfId="2187" priority="2193" operator="equal">
      <formula>"CUMPLE"</formula>
    </cfRule>
  </conditionalFormatting>
  <conditionalFormatting sqref="J145">
    <cfRule type="cellIs" dxfId="2186" priority="2190" operator="equal">
      <formula>"NO CUMPLE"</formula>
    </cfRule>
    <cfRule type="cellIs" dxfId="2185" priority="2191" operator="equal">
      <formula>"CUMPLE"</formula>
    </cfRule>
  </conditionalFormatting>
  <conditionalFormatting sqref="L146">
    <cfRule type="cellIs" dxfId="2184" priority="2188" operator="equal">
      <formula>"NO CUMPLE"</formula>
    </cfRule>
    <cfRule type="cellIs" dxfId="2183" priority="2189" operator="equal">
      <formula>"CUMPLE"</formula>
    </cfRule>
  </conditionalFormatting>
  <conditionalFormatting sqref="J173">
    <cfRule type="cellIs" dxfId="2182" priority="2186" operator="equal">
      <formula>"NO CUMPLE"</formula>
    </cfRule>
    <cfRule type="cellIs" dxfId="2181" priority="2187" operator="equal">
      <formula>"CUMPLE"</formula>
    </cfRule>
  </conditionalFormatting>
  <conditionalFormatting sqref="J174">
    <cfRule type="cellIs" dxfId="2180" priority="2184" operator="equal">
      <formula>"NO CUMPLE"</formula>
    </cfRule>
    <cfRule type="cellIs" dxfId="2179" priority="2185" operator="equal">
      <formula>"CUMPLE"</formula>
    </cfRule>
  </conditionalFormatting>
  <conditionalFormatting sqref="J176">
    <cfRule type="cellIs" dxfId="2178" priority="2182" operator="equal">
      <formula>"NO CUMPLE"</formula>
    </cfRule>
    <cfRule type="cellIs" dxfId="2177" priority="2183" operator="equal">
      <formula>"CUMPLE"</formula>
    </cfRule>
  </conditionalFormatting>
  <conditionalFormatting sqref="J177:J178">
    <cfRule type="cellIs" dxfId="2176" priority="2180" operator="equal">
      <formula>"NO CUMPLE"</formula>
    </cfRule>
    <cfRule type="cellIs" dxfId="2175" priority="2181" operator="equal">
      <formula>"CUMPLE"</formula>
    </cfRule>
  </conditionalFormatting>
  <conditionalFormatting sqref="J179">
    <cfRule type="cellIs" dxfId="2174" priority="2178" operator="equal">
      <formula>"NO CUMPLE"</formula>
    </cfRule>
    <cfRule type="cellIs" dxfId="2173" priority="2179" operator="equal">
      <formula>"CUMPLE"</formula>
    </cfRule>
  </conditionalFormatting>
  <conditionalFormatting sqref="J180:J181">
    <cfRule type="cellIs" dxfId="2172" priority="2176" operator="equal">
      <formula>"NO CUMPLE"</formula>
    </cfRule>
    <cfRule type="cellIs" dxfId="2171" priority="2177" operator="equal">
      <formula>"CUMPLE"</formula>
    </cfRule>
  </conditionalFormatting>
  <conditionalFormatting sqref="M170">
    <cfRule type="expression" dxfId="2170" priority="2174">
      <formula>L170="NO CUMPLE"</formula>
    </cfRule>
    <cfRule type="expression" dxfId="2169" priority="2175">
      <formula>L170="CUMPLE"</formula>
    </cfRule>
  </conditionalFormatting>
  <conditionalFormatting sqref="L172">
    <cfRule type="cellIs" dxfId="2168" priority="2172" operator="equal">
      <formula>"NO CUMPLE"</formula>
    </cfRule>
    <cfRule type="cellIs" dxfId="2167" priority="2173" operator="equal">
      <formula>"CUMPLE"</formula>
    </cfRule>
  </conditionalFormatting>
  <conditionalFormatting sqref="M171">
    <cfRule type="expression" dxfId="2166" priority="2170">
      <formula>L171="NO CUMPLE"</formula>
    </cfRule>
    <cfRule type="expression" dxfId="2165" priority="2171">
      <formula>L171="CUMPLE"</formula>
    </cfRule>
  </conditionalFormatting>
  <conditionalFormatting sqref="K170">
    <cfRule type="expression" dxfId="2164" priority="2168">
      <formula>J170="NO CUMPLE"</formula>
    </cfRule>
    <cfRule type="expression" dxfId="2163" priority="2169">
      <formula>J170="CUMPLE"</formula>
    </cfRule>
  </conditionalFormatting>
  <conditionalFormatting sqref="K171:K172">
    <cfRule type="expression" dxfId="2162" priority="2166">
      <formula>J171="NO CUMPLE"</formula>
    </cfRule>
    <cfRule type="expression" dxfId="2161" priority="2167">
      <formula>J171="CUMPLE"</formula>
    </cfRule>
  </conditionalFormatting>
  <conditionalFormatting sqref="M173">
    <cfRule type="expression" dxfId="2160" priority="2164">
      <formula>L173="NO CUMPLE"</formula>
    </cfRule>
    <cfRule type="expression" dxfId="2159" priority="2165">
      <formula>L173="CUMPLE"</formula>
    </cfRule>
  </conditionalFormatting>
  <conditionalFormatting sqref="L173 L175">
    <cfRule type="cellIs" dxfId="2158" priority="2162" operator="equal">
      <formula>"NO CUMPLE"</formula>
    </cfRule>
    <cfRule type="cellIs" dxfId="2157" priority="2163" operator="equal">
      <formula>"CUMPLE"</formula>
    </cfRule>
  </conditionalFormatting>
  <conditionalFormatting sqref="M174">
    <cfRule type="expression" dxfId="2156" priority="2160">
      <formula>L174="NO CUMPLE"</formula>
    </cfRule>
    <cfRule type="expression" dxfId="2155" priority="2161">
      <formula>L174="CUMPLE"</formula>
    </cfRule>
  </conditionalFormatting>
  <conditionalFormatting sqref="K173">
    <cfRule type="expression" dxfId="2154" priority="2158">
      <formula>J173="NO CUMPLE"</formula>
    </cfRule>
    <cfRule type="expression" dxfId="2153" priority="2159">
      <formula>J173="CUMPLE"</formula>
    </cfRule>
  </conditionalFormatting>
  <conditionalFormatting sqref="K174:K175">
    <cfRule type="expression" dxfId="2152" priority="2156">
      <formula>J174="NO CUMPLE"</formula>
    </cfRule>
    <cfRule type="expression" dxfId="2151" priority="2157">
      <formula>J174="CUMPLE"</formula>
    </cfRule>
  </conditionalFormatting>
  <conditionalFormatting sqref="M176">
    <cfRule type="expression" dxfId="2150" priority="2154">
      <formula>L176="NO CUMPLE"</formula>
    </cfRule>
    <cfRule type="expression" dxfId="2149" priority="2155">
      <formula>L176="CUMPLE"</formula>
    </cfRule>
  </conditionalFormatting>
  <conditionalFormatting sqref="L176:L178">
    <cfRule type="cellIs" dxfId="2148" priority="2152" operator="equal">
      <formula>"NO CUMPLE"</formula>
    </cfRule>
    <cfRule type="cellIs" dxfId="2147" priority="2153" operator="equal">
      <formula>"CUMPLE"</formula>
    </cfRule>
  </conditionalFormatting>
  <conditionalFormatting sqref="M177">
    <cfRule type="expression" dxfId="2146" priority="2150">
      <formula>L177="NO CUMPLE"</formula>
    </cfRule>
    <cfRule type="expression" dxfId="2145" priority="2151">
      <formula>L177="CUMPLE"</formula>
    </cfRule>
  </conditionalFormatting>
  <conditionalFormatting sqref="K176">
    <cfRule type="expression" dxfId="2144" priority="2148">
      <formula>J176="NO CUMPLE"</formula>
    </cfRule>
    <cfRule type="expression" dxfId="2143" priority="2149">
      <formula>J176="CUMPLE"</formula>
    </cfRule>
  </conditionalFormatting>
  <conditionalFormatting sqref="K177:K178">
    <cfRule type="expression" dxfId="2142" priority="2146">
      <formula>J177="NO CUMPLE"</formula>
    </cfRule>
    <cfRule type="expression" dxfId="2141" priority="2147">
      <formula>J177="CUMPLE"</formula>
    </cfRule>
  </conditionalFormatting>
  <conditionalFormatting sqref="M179">
    <cfRule type="expression" dxfId="2140" priority="2144">
      <formula>L179="NO CUMPLE"</formula>
    </cfRule>
    <cfRule type="expression" dxfId="2139" priority="2145">
      <formula>L179="CUMPLE"</formula>
    </cfRule>
  </conditionalFormatting>
  <conditionalFormatting sqref="L179:L181">
    <cfRule type="cellIs" dxfId="2138" priority="2142" operator="equal">
      <formula>"NO CUMPLE"</formula>
    </cfRule>
    <cfRule type="cellIs" dxfId="2137" priority="2143" operator="equal">
      <formula>"CUMPLE"</formula>
    </cfRule>
  </conditionalFormatting>
  <conditionalFormatting sqref="M180">
    <cfRule type="expression" dxfId="2136" priority="2140">
      <formula>L180="NO CUMPLE"</formula>
    </cfRule>
    <cfRule type="expression" dxfId="2135" priority="2141">
      <formula>L180="CUMPLE"</formula>
    </cfRule>
  </conditionalFormatting>
  <conditionalFormatting sqref="K179">
    <cfRule type="expression" dxfId="2134" priority="2138">
      <formula>J179="NO CUMPLE"</formula>
    </cfRule>
    <cfRule type="expression" dxfId="2133" priority="2139">
      <formula>J179="CUMPLE"</formula>
    </cfRule>
  </conditionalFormatting>
  <conditionalFormatting sqref="K180:K181">
    <cfRule type="expression" dxfId="2132" priority="2136">
      <formula>J180="NO CUMPLE"</formula>
    </cfRule>
    <cfRule type="expression" dxfId="2131" priority="2137">
      <formula>J180="CUMPLE"</formula>
    </cfRule>
  </conditionalFormatting>
  <conditionalFormatting sqref="J171">
    <cfRule type="cellIs" dxfId="2130" priority="2134" operator="equal">
      <formula>"NO CUMPLE"</formula>
    </cfRule>
    <cfRule type="cellIs" dxfId="2129" priority="2135" operator="equal">
      <formula>"CUMPLE"</formula>
    </cfRule>
  </conditionalFormatting>
  <conditionalFormatting sqref="J172">
    <cfRule type="cellIs" dxfId="2128" priority="2132" operator="equal">
      <formula>"NO CUMPLE"</formula>
    </cfRule>
    <cfRule type="cellIs" dxfId="2127" priority="2133" operator="equal">
      <formula>"CUMPLE"</formula>
    </cfRule>
  </conditionalFormatting>
  <conditionalFormatting sqref="L170">
    <cfRule type="cellIs" dxfId="2126" priority="2130" operator="equal">
      <formula>"NO CUMPLE"</formula>
    </cfRule>
    <cfRule type="cellIs" dxfId="2125" priority="2131" operator="equal">
      <formula>"CUMPLE"</formula>
    </cfRule>
  </conditionalFormatting>
  <conditionalFormatting sqref="J170">
    <cfRule type="cellIs" dxfId="2124" priority="2128" operator="equal">
      <formula>"NO CUMPLE"</formula>
    </cfRule>
    <cfRule type="cellIs" dxfId="2123" priority="2129" operator="equal">
      <formula>"CUMPLE"</formula>
    </cfRule>
  </conditionalFormatting>
  <conditionalFormatting sqref="L171">
    <cfRule type="cellIs" dxfId="2122" priority="2126" operator="equal">
      <formula>"NO CUMPLE"</formula>
    </cfRule>
    <cfRule type="cellIs" dxfId="2121" priority="2127" operator="equal">
      <formula>"CUMPLE"</formula>
    </cfRule>
  </conditionalFormatting>
  <conditionalFormatting sqref="L174">
    <cfRule type="cellIs" dxfId="2120" priority="2124" operator="equal">
      <formula>"NO CUMPLE"</formula>
    </cfRule>
    <cfRule type="cellIs" dxfId="2119" priority="2125" operator="equal">
      <formula>"CUMPLE"</formula>
    </cfRule>
  </conditionalFormatting>
  <conditionalFormatting sqref="J175">
    <cfRule type="cellIs" dxfId="2118" priority="2122" operator="equal">
      <formula>"NO CUMPLE"</formula>
    </cfRule>
    <cfRule type="cellIs" dxfId="2117" priority="2123" operator="equal">
      <formula>"CUMPLE"</formula>
    </cfRule>
  </conditionalFormatting>
  <conditionalFormatting sqref="M167">
    <cfRule type="expression" dxfId="2116" priority="2120">
      <formula>L167="NO CUMPLE"</formula>
    </cfRule>
    <cfRule type="expression" dxfId="2115" priority="2121">
      <formula>L167="CUMPLE"</formula>
    </cfRule>
  </conditionalFormatting>
  <conditionalFormatting sqref="L169">
    <cfRule type="cellIs" dxfId="2114" priority="2118" operator="equal">
      <formula>"NO CUMPLE"</formula>
    </cfRule>
    <cfRule type="cellIs" dxfId="2113" priority="2119" operator="equal">
      <formula>"CUMPLE"</formula>
    </cfRule>
  </conditionalFormatting>
  <conditionalFormatting sqref="M168">
    <cfRule type="expression" dxfId="2112" priority="2116">
      <formula>L168="NO CUMPLE"</formula>
    </cfRule>
    <cfRule type="expression" dxfId="2111" priority="2117">
      <formula>L168="CUMPLE"</formula>
    </cfRule>
  </conditionalFormatting>
  <conditionalFormatting sqref="K167">
    <cfRule type="expression" dxfId="2110" priority="2114">
      <formula>J167="NO CUMPLE"</formula>
    </cfRule>
    <cfRule type="expression" dxfId="2109" priority="2115">
      <formula>J167="CUMPLE"</formula>
    </cfRule>
  </conditionalFormatting>
  <conditionalFormatting sqref="K168:K169">
    <cfRule type="expression" dxfId="2108" priority="2112">
      <formula>J168="NO CUMPLE"</formula>
    </cfRule>
    <cfRule type="expression" dxfId="2107" priority="2113">
      <formula>J168="CUMPLE"</formula>
    </cfRule>
  </conditionalFormatting>
  <conditionalFormatting sqref="J168">
    <cfRule type="cellIs" dxfId="2106" priority="2110" operator="equal">
      <formula>"NO CUMPLE"</formula>
    </cfRule>
    <cfRule type="cellIs" dxfId="2105" priority="2111" operator="equal">
      <formula>"CUMPLE"</formula>
    </cfRule>
  </conditionalFormatting>
  <conditionalFormatting sqref="J169">
    <cfRule type="cellIs" dxfId="2104" priority="2108" operator="equal">
      <formula>"NO CUMPLE"</formula>
    </cfRule>
    <cfRule type="cellIs" dxfId="2103" priority="2109" operator="equal">
      <formula>"CUMPLE"</formula>
    </cfRule>
  </conditionalFormatting>
  <conditionalFormatting sqref="L167">
    <cfRule type="cellIs" dxfId="2102" priority="2106" operator="equal">
      <formula>"NO CUMPLE"</formula>
    </cfRule>
    <cfRule type="cellIs" dxfId="2101" priority="2107" operator="equal">
      <formula>"CUMPLE"</formula>
    </cfRule>
  </conditionalFormatting>
  <conditionalFormatting sqref="J167">
    <cfRule type="cellIs" dxfId="2100" priority="2104" operator="equal">
      <formula>"NO CUMPLE"</formula>
    </cfRule>
    <cfRule type="cellIs" dxfId="2099" priority="2105" operator="equal">
      <formula>"CUMPLE"</formula>
    </cfRule>
  </conditionalFormatting>
  <conditionalFormatting sqref="L168">
    <cfRule type="cellIs" dxfId="2098" priority="2102" operator="equal">
      <formula>"NO CUMPLE"</formula>
    </cfRule>
    <cfRule type="cellIs" dxfId="2097" priority="2103" operator="equal">
      <formula>"CUMPLE"</formula>
    </cfRule>
  </conditionalFormatting>
  <conditionalFormatting sqref="J195">
    <cfRule type="cellIs" dxfId="2096" priority="2100" operator="equal">
      <formula>"NO CUMPLE"</formula>
    </cfRule>
    <cfRule type="cellIs" dxfId="2095" priority="2101" operator="equal">
      <formula>"CUMPLE"</formula>
    </cfRule>
  </conditionalFormatting>
  <conditionalFormatting sqref="J196">
    <cfRule type="cellIs" dxfId="2094" priority="2098" operator="equal">
      <formula>"NO CUMPLE"</formula>
    </cfRule>
    <cfRule type="cellIs" dxfId="2093" priority="2099" operator="equal">
      <formula>"CUMPLE"</formula>
    </cfRule>
  </conditionalFormatting>
  <conditionalFormatting sqref="J198">
    <cfRule type="cellIs" dxfId="2092" priority="2096" operator="equal">
      <formula>"NO CUMPLE"</formula>
    </cfRule>
    <cfRule type="cellIs" dxfId="2091" priority="2097" operator="equal">
      <formula>"CUMPLE"</formula>
    </cfRule>
  </conditionalFormatting>
  <conditionalFormatting sqref="J199:J200">
    <cfRule type="cellIs" dxfId="2090" priority="2094" operator="equal">
      <formula>"NO CUMPLE"</formula>
    </cfRule>
    <cfRule type="cellIs" dxfId="2089" priority="2095" operator="equal">
      <formula>"CUMPLE"</formula>
    </cfRule>
  </conditionalFormatting>
  <conditionalFormatting sqref="J201">
    <cfRule type="cellIs" dxfId="2088" priority="2092" operator="equal">
      <formula>"NO CUMPLE"</formula>
    </cfRule>
    <cfRule type="cellIs" dxfId="2087" priority="2093" operator="equal">
      <formula>"CUMPLE"</formula>
    </cfRule>
  </conditionalFormatting>
  <conditionalFormatting sqref="J202:J203">
    <cfRule type="cellIs" dxfId="2086" priority="2090" operator="equal">
      <formula>"NO CUMPLE"</formula>
    </cfRule>
    <cfRule type="cellIs" dxfId="2085" priority="2091" operator="equal">
      <formula>"CUMPLE"</formula>
    </cfRule>
  </conditionalFormatting>
  <conditionalFormatting sqref="M192">
    <cfRule type="expression" dxfId="2084" priority="2088">
      <formula>L192="NO CUMPLE"</formula>
    </cfRule>
    <cfRule type="expression" dxfId="2083" priority="2089">
      <formula>L192="CUMPLE"</formula>
    </cfRule>
  </conditionalFormatting>
  <conditionalFormatting sqref="L194">
    <cfRule type="cellIs" dxfId="2082" priority="2086" operator="equal">
      <formula>"NO CUMPLE"</formula>
    </cfRule>
    <cfRule type="cellIs" dxfId="2081" priority="2087" operator="equal">
      <formula>"CUMPLE"</formula>
    </cfRule>
  </conditionalFormatting>
  <conditionalFormatting sqref="M193">
    <cfRule type="expression" dxfId="2080" priority="2084">
      <formula>L193="NO CUMPLE"</formula>
    </cfRule>
    <cfRule type="expression" dxfId="2079" priority="2085">
      <formula>L193="CUMPLE"</formula>
    </cfRule>
  </conditionalFormatting>
  <conditionalFormatting sqref="K192">
    <cfRule type="expression" dxfId="2078" priority="2082">
      <formula>J192="NO CUMPLE"</formula>
    </cfRule>
    <cfRule type="expression" dxfId="2077" priority="2083">
      <formula>J192="CUMPLE"</formula>
    </cfRule>
  </conditionalFormatting>
  <conditionalFormatting sqref="K193:K194">
    <cfRule type="expression" dxfId="2076" priority="2080">
      <formula>J193="NO CUMPLE"</formula>
    </cfRule>
    <cfRule type="expression" dxfId="2075" priority="2081">
      <formula>J193="CUMPLE"</formula>
    </cfRule>
  </conditionalFormatting>
  <conditionalFormatting sqref="M195">
    <cfRule type="expression" dxfId="2074" priority="2078">
      <formula>L195="NO CUMPLE"</formula>
    </cfRule>
    <cfRule type="expression" dxfId="2073" priority="2079">
      <formula>L195="CUMPLE"</formula>
    </cfRule>
  </conditionalFormatting>
  <conditionalFormatting sqref="L195 L197">
    <cfRule type="cellIs" dxfId="2072" priority="2076" operator="equal">
      <formula>"NO CUMPLE"</formula>
    </cfRule>
    <cfRule type="cellIs" dxfId="2071" priority="2077" operator="equal">
      <formula>"CUMPLE"</formula>
    </cfRule>
  </conditionalFormatting>
  <conditionalFormatting sqref="M196">
    <cfRule type="expression" dxfId="2070" priority="2074">
      <formula>L196="NO CUMPLE"</formula>
    </cfRule>
    <cfRule type="expression" dxfId="2069" priority="2075">
      <formula>L196="CUMPLE"</formula>
    </cfRule>
  </conditionalFormatting>
  <conditionalFormatting sqref="K195">
    <cfRule type="expression" dxfId="2068" priority="2072">
      <formula>J195="NO CUMPLE"</formula>
    </cfRule>
    <cfRule type="expression" dxfId="2067" priority="2073">
      <formula>J195="CUMPLE"</formula>
    </cfRule>
  </conditionalFormatting>
  <conditionalFormatting sqref="K196:K197">
    <cfRule type="expression" dxfId="2066" priority="2070">
      <formula>J196="NO CUMPLE"</formula>
    </cfRule>
    <cfRule type="expression" dxfId="2065" priority="2071">
      <formula>J196="CUMPLE"</formula>
    </cfRule>
  </conditionalFormatting>
  <conditionalFormatting sqref="M198">
    <cfRule type="expression" dxfId="2064" priority="2068">
      <formula>L198="NO CUMPLE"</formula>
    </cfRule>
    <cfRule type="expression" dxfId="2063" priority="2069">
      <formula>L198="CUMPLE"</formula>
    </cfRule>
  </conditionalFormatting>
  <conditionalFormatting sqref="L198:L200">
    <cfRule type="cellIs" dxfId="2062" priority="2066" operator="equal">
      <formula>"NO CUMPLE"</formula>
    </cfRule>
    <cfRule type="cellIs" dxfId="2061" priority="2067" operator="equal">
      <formula>"CUMPLE"</formula>
    </cfRule>
  </conditionalFormatting>
  <conditionalFormatting sqref="M199">
    <cfRule type="expression" dxfId="2060" priority="2064">
      <formula>L199="NO CUMPLE"</formula>
    </cfRule>
    <cfRule type="expression" dxfId="2059" priority="2065">
      <formula>L199="CUMPLE"</formula>
    </cfRule>
  </conditionalFormatting>
  <conditionalFormatting sqref="K198">
    <cfRule type="expression" dxfId="2058" priority="2062">
      <formula>J198="NO CUMPLE"</formula>
    </cfRule>
    <cfRule type="expression" dxfId="2057" priority="2063">
      <formula>J198="CUMPLE"</formula>
    </cfRule>
  </conditionalFormatting>
  <conditionalFormatting sqref="K199:K200">
    <cfRule type="expression" dxfId="2056" priority="2060">
      <formula>J199="NO CUMPLE"</formula>
    </cfRule>
    <cfRule type="expression" dxfId="2055" priority="2061">
      <formula>J199="CUMPLE"</formula>
    </cfRule>
  </conditionalFormatting>
  <conditionalFormatting sqref="M201">
    <cfRule type="expression" dxfId="2054" priority="2058">
      <formula>L201="NO CUMPLE"</formula>
    </cfRule>
    <cfRule type="expression" dxfId="2053" priority="2059">
      <formula>L201="CUMPLE"</formula>
    </cfRule>
  </conditionalFormatting>
  <conditionalFormatting sqref="L201:L203">
    <cfRule type="cellIs" dxfId="2052" priority="2056" operator="equal">
      <formula>"NO CUMPLE"</formula>
    </cfRule>
    <cfRule type="cellIs" dxfId="2051" priority="2057" operator="equal">
      <formula>"CUMPLE"</formula>
    </cfRule>
  </conditionalFormatting>
  <conditionalFormatting sqref="M202">
    <cfRule type="expression" dxfId="2050" priority="2054">
      <formula>L202="NO CUMPLE"</formula>
    </cfRule>
    <cfRule type="expression" dxfId="2049" priority="2055">
      <formula>L202="CUMPLE"</formula>
    </cfRule>
  </conditionalFormatting>
  <conditionalFormatting sqref="K201">
    <cfRule type="expression" dxfId="2048" priority="2052">
      <formula>J201="NO CUMPLE"</formula>
    </cfRule>
    <cfRule type="expression" dxfId="2047" priority="2053">
      <formula>J201="CUMPLE"</formula>
    </cfRule>
  </conditionalFormatting>
  <conditionalFormatting sqref="K202:K203">
    <cfRule type="expression" dxfId="2046" priority="2050">
      <formula>J202="NO CUMPLE"</formula>
    </cfRule>
    <cfRule type="expression" dxfId="2045" priority="2051">
      <formula>J202="CUMPLE"</formula>
    </cfRule>
  </conditionalFormatting>
  <conditionalFormatting sqref="J193">
    <cfRule type="cellIs" dxfId="2044" priority="2048" operator="equal">
      <formula>"NO CUMPLE"</formula>
    </cfRule>
    <cfRule type="cellIs" dxfId="2043" priority="2049" operator="equal">
      <formula>"CUMPLE"</formula>
    </cfRule>
  </conditionalFormatting>
  <conditionalFormatting sqref="J194">
    <cfRule type="cellIs" dxfId="2042" priority="2046" operator="equal">
      <formula>"NO CUMPLE"</formula>
    </cfRule>
    <cfRule type="cellIs" dxfId="2041" priority="2047" operator="equal">
      <formula>"CUMPLE"</formula>
    </cfRule>
  </conditionalFormatting>
  <conditionalFormatting sqref="L192">
    <cfRule type="cellIs" dxfId="2040" priority="2044" operator="equal">
      <formula>"NO CUMPLE"</formula>
    </cfRule>
    <cfRule type="cellIs" dxfId="2039" priority="2045" operator="equal">
      <formula>"CUMPLE"</formula>
    </cfRule>
  </conditionalFormatting>
  <conditionalFormatting sqref="J192">
    <cfRule type="cellIs" dxfId="2038" priority="2042" operator="equal">
      <formula>"NO CUMPLE"</formula>
    </cfRule>
    <cfRule type="cellIs" dxfId="2037" priority="2043" operator="equal">
      <formula>"CUMPLE"</formula>
    </cfRule>
  </conditionalFormatting>
  <conditionalFormatting sqref="L193">
    <cfRule type="cellIs" dxfId="2036" priority="2040" operator="equal">
      <formula>"NO CUMPLE"</formula>
    </cfRule>
    <cfRule type="cellIs" dxfId="2035" priority="2041" operator="equal">
      <formula>"CUMPLE"</formula>
    </cfRule>
  </conditionalFormatting>
  <conditionalFormatting sqref="L196">
    <cfRule type="cellIs" dxfId="2034" priority="2038" operator="equal">
      <formula>"NO CUMPLE"</formula>
    </cfRule>
    <cfRule type="cellIs" dxfId="2033" priority="2039" operator="equal">
      <formula>"CUMPLE"</formula>
    </cfRule>
  </conditionalFormatting>
  <conditionalFormatting sqref="J197">
    <cfRule type="cellIs" dxfId="2032" priority="2036" operator="equal">
      <formula>"NO CUMPLE"</formula>
    </cfRule>
    <cfRule type="cellIs" dxfId="2031" priority="2037" operator="equal">
      <formula>"CUMPLE"</formula>
    </cfRule>
  </conditionalFormatting>
  <conditionalFormatting sqref="M189">
    <cfRule type="expression" dxfId="2030" priority="2034">
      <formula>L189="NO CUMPLE"</formula>
    </cfRule>
    <cfRule type="expression" dxfId="2029" priority="2035">
      <formula>L189="CUMPLE"</formula>
    </cfRule>
  </conditionalFormatting>
  <conditionalFormatting sqref="L191">
    <cfRule type="cellIs" dxfId="2028" priority="2032" operator="equal">
      <formula>"NO CUMPLE"</formula>
    </cfRule>
    <cfRule type="cellIs" dxfId="2027" priority="2033" operator="equal">
      <formula>"CUMPLE"</formula>
    </cfRule>
  </conditionalFormatting>
  <conditionalFormatting sqref="M190">
    <cfRule type="expression" dxfId="2026" priority="2030">
      <formula>L190="NO CUMPLE"</formula>
    </cfRule>
    <cfRule type="expression" dxfId="2025" priority="2031">
      <formula>L190="CUMPLE"</formula>
    </cfRule>
  </conditionalFormatting>
  <conditionalFormatting sqref="K189">
    <cfRule type="expression" dxfId="2024" priority="2028">
      <formula>J189="NO CUMPLE"</formula>
    </cfRule>
    <cfRule type="expression" dxfId="2023" priority="2029">
      <formula>J189="CUMPLE"</formula>
    </cfRule>
  </conditionalFormatting>
  <conditionalFormatting sqref="K190:K191">
    <cfRule type="expression" dxfId="2022" priority="2026">
      <formula>J190="NO CUMPLE"</formula>
    </cfRule>
    <cfRule type="expression" dxfId="2021" priority="2027">
      <formula>J190="CUMPLE"</formula>
    </cfRule>
  </conditionalFormatting>
  <conditionalFormatting sqref="J190">
    <cfRule type="cellIs" dxfId="2020" priority="2024" operator="equal">
      <formula>"NO CUMPLE"</formula>
    </cfRule>
    <cfRule type="cellIs" dxfId="2019" priority="2025" operator="equal">
      <formula>"CUMPLE"</formula>
    </cfRule>
  </conditionalFormatting>
  <conditionalFormatting sqref="J191">
    <cfRule type="cellIs" dxfId="2018" priority="2022" operator="equal">
      <formula>"NO CUMPLE"</formula>
    </cfRule>
    <cfRule type="cellIs" dxfId="2017" priority="2023" operator="equal">
      <formula>"CUMPLE"</formula>
    </cfRule>
  </conditionalFormatting>
  <conditionalFormatting sqref="L189">
    <cfRule type="cellIs" dxfId="2016" priority="2020" operator="equal">
      <formula>"NO CUMPLE"</formula>
    </cfRule>
    <cfRule type="cellIs" dxfId="2015" priority="2021" operator="equal">
      <formula>"CUMPLE"</formula>
    </cfRule>
  </conditionalFormatting>
  <conditionalFormatting sqref="J189">
    <cfRule type="cellIs" dxfId="2014" priority="2018" operator="equal">
      <formula>"NO CUMPLE"</formula>
    </cfRule>
    <cfRule type="cellIs" dxfId="2013" priority="2019" operator="equal">
      <formula>"CUMPLE"</formula>
    </cfRule>
  </conditionalFormatting>
  <conditionalFormatting sqref="L190">
    <cfRule type="cellIs" dxfId="2012" priority="2016" operator="equal">
      <formula>"NO CUMPLE"</formula>
    </cfRule>
    <cfRule type="cellIs" dxfId="2011" priority="2017" operator="equal">
      <formula>"CUMPLE"</formula>
    </cfRule>
  </conditionalFormatting>
  <conditionalFormatting sqref="J217">
    <cfRule type="cellIs" dxfId="2010" priority="2014" operator="equal">
      <formula>"NO CUMPLE"</formula>
    </cfRule>
    <cfRule type="cellIs" dxfId="2009" priority="2015" operator="equal">
      <formula>"CUMPLE"</formula>
    </cfRule>
  </conditionalFormatting>
  <conditionalFormatting sqref="J218">
    <cfRule type="cellIs" dxfId="2008" priority="2012" operator="equal">
      <formula>"NO CUMPLE"</formula>
    </cfRule>
    <cfRule type="cellIs" dxfId="2007" priority="2013" operator="equal">
      <formula>"CUMPLE"</formula>
    </cfRule>
  </conditionalFormatting>
  <conditionalFormatting sqref="J220">
    <cfRule type="cellIs" dxfId="2006" priority="2010" operator="equal">
      <formula>"NO CUMPLE"</formula>
    </cfRule>
    <cfRule type="cellIs" dxfId="2005" priority="2011" operator="equal">
      <formula>"CUMPLE"</formula>
    </cfRule>
  </conditionalFormatting>
  <conditionalFormatting sqref="J221:J222">
    <cfRule type="cellIs" dxfId="2004" priority="2008" operator="equal">
      <formula>"NO CUMPLE"</formula>
    </cfRule>
    <cfRule type="cellIs" dxfId="2003" priority="2009" operator="equal">
      <formula>"CUMPLE"</formula>
    </cfRule>
  </conditionalFormatting>
  <conditionalFormatting sqref="J223">
    <cfRule type="cellIs" dxfId="2002" priority="2006" operator="equal">
      <formula>"NO CUMPLE"</formula>
    </cfRule>
    <cfRule type="cellIs" dxfId="2001" priority="2007" operator="equal">
      <formula>"CUMPLE"</formula>
    </cfRule>
  </conditionalFormatting>
  <conditionalFormatting sqref="J224:J225">
    <cfRule type="cellIs" dxfId="2000" priority="2004" operator="equal">
      <formula>"NO CUMPLE"</formula>
    </cfRule>
    <cfRule type="cellIs" dxfId="1999" priority="2005" operator="equal">
      <formula>"CUMPLE"</formula>
    </cfRule>
  </conditionalFormatting>
  <conditionalFormatting sqref="M214">
    <cfRule type="expression" dxfId="1998" priority="2002">
      <formula>L214="NO CUMPLE"</formula>
    </cfRule>
    <cfRule type="expression" dxfId="1997" priority="2003">
      <formula>L214="CUMPLE"</formula>
    </cfRule>
  </conditionalFormatting>
  <conditionalFormatting sqref="L216">
    <cfRule type="cellIs" dxfId="1996" priority="2000" operator="equal">
      <formula>"NO CUMPLE"</formula>
    </cfRule>
    <cfRule type="cellIs" dxfId="1995" priority="2001" operator="equal">
      <formula>"CUMPLE"</formula>
    </cfRule>
  </conditionalFormatting>
  <conditionalFormatting sqref="M215">
    <cfRule type="expression" dxfId="1994" priority="1998">
      <formula>L215="NO CUMPLE"</formula>
    </cfRule>
    <cfRule type="expression" dxfId="1993" priority="1999">
      <formula>L215="CUMPLE"</formula>
    </cfRule>
  </conditionalFormatting>
  <conditionalFormatting sqref="K214">
    <cfRule type="expression" dxfId="1992" priority="1996">
      <formula>J214="NO CUMPLE"</formula>
    </cfRule>
    <cfRule type="expression" dxfId="1991" priority="1997">
      <formula>J214="CUMPLE"</formula>
    </cfRule>
  </conditionalFormatting>
  <conditionalFormatting sqref="K215:K216">
    <cfRule type="expression" dxfId="1990" priority="1994">
      <formula>J215="NO CUMPLE"</formula>
    </cfRule>
    <cfRule type="expression" dxfId="1989" priority="1995">
      <formula>J215="CUMPLE"</formula>
    </cfRule>
  </conditionalFormatting>
  <conditionalFormatting sqref="M217">
    <cfRule type="expression" dxfId="1988" priority="1992">
      <formula>L217="NO CUMPLE"</formula>
    </cfRule>
    <cfRule type="expression" dxfId="1987" priority="1993">
      <formula>L217="CUMPLE"</formula>
    </cfRule>
  </conditionalFormatting>
  <conditionalFormatting sqref="L217 L219">
    <cfRule type="cellIs" dxfId="1986" priority="1990" operator="equal">
      <formula>"NO CUMPLE"</formula>
    </cfRule>
    <cfRule type="cellIs" dxfId="1985" priority="1991" operator="equal">
      <formula>"CUMPLE"</formula>
    </cfRule>
  </conditionalFormatting>
  <conditionalFormatting sqref="M218">
    <cfRule type="expression" dxfId="1984" priority="1988">
      <formula>L218="NO CUMPLE"</formula>
    </cfRule>
    <cfRule type="expression" dxfId="1983" priority="1989">
      <formula>L218="CUMPLE"</formula>
    </cfRule>
  </conditionalFormatting>
  <conditionalFormatting sqref="K217">
    <cfRule type="expression" dxfId="1982" priority="1986">
      <formula>J217="NO CUMPLE"</formula>
    </cfRule>
    <cfRule type="expression" dxfId="1981" priority="1987">
      <formula>J217="CUMPLE"</formula>
    </cfRule>
  </conditionalFormatting>
  <conditionalFormatting sqref="K218:K219">
    <cfRule type="expression" dxfId="1980" priority="1984">
      <formula>J218="NO CUMPLE"</formula>
    </cfRule>
    <cfRule type="expression" dxfId="1979" priority="1985">
      <formula>J218="CUMPLE"</formula>
    </cfRule>
  </conditionalFormatting>
  <conditionalFormatting sqref="M220">
    <cfRule type="expression" dxfId="1978" priority="1982">
      <formula>L220="NO CUMPLE"</formula>
    </cfRule>
    <cfRule type="expression" dxfId="1977" priority="1983">
      <formula>L220="CUMPLE"</formula>
    </cfRule>
  </conditionalFormatting>
  <conditionalFormatting sqref="L220:L222">
    <cfRule type="cellIs" dxfId="1976" priority="1980" operator="equal">
      <formula>"NO CUMPLE"</formula>
    </cfRule>
    <cfRule type="cellIs" dxfId="1975" priority="1981" operator="equal">
      <formula>"CUMPLE"</formula>
    </cfRule>
  </conditionalFormatting>
  <conditionalFormatting sqref="M221">
    <cfRule type="expression" dxfId="1974" priority="1978">
      <formula>L221="NO CUMPLE"</formula>
    </cfRule>
    <cfRule type="expression" dxfId="1973" priority="1979">
      <formula>L221="CUMPLE"</formula>
    </cfRule>
  </conditionalFormatting>
  <conditionalFormatting sqref="K220">
    <cfRule type="expression" dxfId="1972" priority="1976">
      <formula>J220="NO CUMPLE"</formula>
    </cfRule>
    <cfRule type="expression" dxfId="1971" priority="1977">
      <formula>J220="CUMPLE"</formula>
    </cfRule>
  </conditionalFormatting>
  <conditionalFormatting sqref="K221:K222">
    <cfRule type="expression" dxfId="1970" priority="1974">
      <formula>J221="NO CUMPLE"</formula>
    </cfRule>
    <cfRule type="expression" dxfId="1969" priority="1975">
      <formula>J221="CUMPLE"</formula>
    </cfRule>
  </conditionalFormatting>
  <conditionalFormatting sqref="M223">
    <cfRule type="expression" dxfId="1968" priority="1972">
      <formula>L223="NO CUMPLE"</formula>
    </cfRule>
    <cfRule type="expression" dxfId="1967" priority="1973">
      <formula>L223="CUMPLE"</formula>
    </cfRule>
  </conditionalFormatting>
  <conditionalFormatting sqref="L223:L225">
    <cfRule type="cellIs" dxfId="1966" priority="1970" operator="equal">
      <formula>"NO CUMPLE"</formula>
    </cfRule>
    <cfRule type="cellIs" dxfId="1965" priority="1971" operator="equal">
      <formula>"CUMPLE"</formula>
    </cfRule>
  </conditionalFormatting>
  <conditionalFormatting sqref="M224">
    <cfRule type="expression" dxfId="1964" priority="1968">
      <formula>L224="NO CUMPLE"</formula>
    </cfRule>
    <cfRule type="expression" dxfId="1963" priority="1969">
      <formula>L224="CUMPLE"</formula>
    </cfRule>
  </conditionalFormatting>
  <conditionalFormatting sqref="K223">
    <cfRule type="expression" dxfId="1962" priority="1966">
      <formula>J223="NO CUMPLE"</formula>
    </cfRule>
    <cfRule type="expression" dxfId="1961" priority="1967">
      <formula>J223="CUMPLE"</formula>
    </cfRule>
  </conditionalFormatting>
  <conditionalFormatting sqref="K224:K225">
    <cfRule type="expression" dxfId="1960" priority="1964">
      <formula>J224="NO CUMPLE"</formula>
    </cfRule>
    <cfRule type="expression" dxfId="1959" priority="1965">
      <formula>J224="CUMPLE"</formula>
    </cfRule>
  </conditionalFormatting>
  <conditionalFormatting sqref="J215">
    <cfRule type="cellIs" dxfId="1958" priority="1962" operator="equal">
      <formula>"NO CUMPLE"</formula>
    </cfRule>
    <cfRule type="cellIs" dxfId="1957" priority="1963" operator="equal">
      <formula>"CUMPLE"</formula>
    </cfRule>
  </conditionalFormatting>
  <conditionalFormatting sqref="J216">
    <cfRule type="cellIs" dxfId="1956" priority="1960" operator="equal">
      <formula>"NO CUMPLE"</formula>
    </cfRule>
    <cfRule type="cellIs" dxfId="1955" priority="1961" operator="equal">
      <formula>"CUMPLE"</formula>
    </cfRule>
  </conditionalFormatting>
  <conditionalFormatting sqref="L214">
    <cfRule type="cellIs" dxfId="1954" priority="1958" operator="equal">
      <formula>"NO CUMPLE"</formula>
    </cfRule>
    <cfRule type="cellIs" dxfId="1953" priority="1959" operator="equal">
      <formula>"CUMPLE"</formula>
    </cfRule>
  </conditionalFormatting>
  <conditionalFormatting sqref="J214">
    <cfRule type="cellIs" dxfId="1952" priority="1956" operator="equal">
      <formula>"NO CUMPLE"</formula>
    </cfRule>
    <cfRule type="cellIs" dxfId="1951" priority="1957" operator="equal">
      <formula>"CUMPLE"</formula>
    </cfRule>
  </conditionalFormatting>
  <conditionalFormatting sqref="L215">
    <cfRule type="cellIs" dxfId="1950" priority="1954" operator="equal">
      <formula>"NO CUMPLE"</formula>
    </cfRule>
    <cfRule type="cellIs" dxfId="1949" priority="1955" operator="equal">
      <formula>"CUMPLE"</formula>
    </cfRule>
  </conditionalFormatting>
  <conditionalFormatting sqref="L218">
    <cfRule type="cellIs" dxfId="1948" priority="1952" operator="equal">
      <formula>"NO CUMPLE"</formula>
    </cfRule>
    <cfRule type="cellIs" dxfId="1947" priority="1953" operator="equal">
      <formula>"CUMPLE"</formula>
    </cfRule>
  </conditionalFormatting>
  <conditionalFormatting sqref="J219">
    <cfRule type="cellIs" dxfId="1946" priority="1950" operator="equal">
      <formula>"NO CUMPLE"</formula>
    </cfRule>
    <cfRule type="cellIs" dxfId="1945" priority="1951" operator="equal">
      <formula>"CUMPLE"</formula>
    </cfRule>
  </conditionalFormatting>
  <conditionalFormatting sqref="M211">
    <cfRule type="expression" dxfId="1944" priority="1948">
      <formula>L211="NO CUMPLE"</formula>
    </cfRule>
    <cfRule type="expression" dxfId="1943" priority="1949">
      <formula>L211="CUMPLE"</formula>
    </cfRule>
  </conditionalFormatting>
  <conditionalFormatting sqref="L213">
    <cfRule type="cellIs" dxfId="1942" priority="1946" operator="equal">
      <formula>"NO CUMPLE"</formula>
    </cfRule>
    <cfRule type="cellIs" dxfId="1941" priority="1947" operator="equal">
      <formula>"CUMPLE"</formula>
    </cfRule>
  </conditionalFormatting>
  <conditionalFormatting sqref="M212">
    <cfRule type="expression" dxfId="1940" priority="1944">
      <formula>L212="NO CUMPLE"</formula>
    </cfRule>
    <cfRule type="expression" dxfId="1939" priority="1945">
      <formula>L212="CUMPLE"</formula>
    </cfRule>
  </conditionalFormatting>
  <conditionalFormatting sqref="K211">
    <cfRule type="expression" dxfId="1938" priority="1942">
      <formula>J211="NO CUMPLE"</formula>
    </cfRule>
    <cfRule type="expression" dxfId="1937" priority="1943">
      <formula>J211="CUMPLE"</formula>
    </cfRule>
  </conditionalFormatting>
  <conditionalFormatting sqref="K212:K213">
    <cfRule type="expression" dxfId="1936" priority="1940">
      <formula>J212="NO CUMPLE"</formula>
    </cfRule>
    <cfRule type="expression" dxfId="1935" priority="1941">
      <formula>J212="CUMPLE"</formula>
    </cfRule>
  </conditionalFormatting>
  <conditionalFormatting sqref="J212">
    <cfRule type="cellIs" dxfId="1934" priority="1938" operator="equal">
      <formula>"NO CUMPLE"</formula>
    </cfRule>
    <cfRule type="cellIs" dxfId="1933" priority="1939" operator="equal">
      <formula>"CUMPLE"</formula>
    </cfRule>
  </conditionalFormatting>
  <conditionalFormatting sqref="J213">
    <cfRule type="cellIs" dxfId="1932" priority="1936" operator="equal">
      <formula>"NO CUMPLE"</formula>
    </cfRule>
    <cfRule type="cellIs" dxfId="1931" priority="1937" operator="equal">
      <formula>"CUMPLE"</formula>
    </cfRule>
  </conditionalFormatting>
  <conditionalFormatting sqref="L211">
    <cfRule type="cellIs" dxfId="1930" priority="1934" operator="equal">
      <formula>"NO CUMPLE"</formula>
    </cfRule>
    <cfRule type="cellIs" dxfId="1929" priority="1935" operator="equal">
      <formula>"CUMPLE"</formula>
    </cfRule>
  </conditionalFormatting>
  <conditionalFormatting sqref="J211">
    <cfRule type="cellIs" dxfId="1928" priority="1932" operator="equal">
      <formula>"NO CUMPLE"</formula>
    </cfRule>
    <cfRule type="cellIs" dxfId="1927" priority="1933" operator="equal">
      <formula>"CUMPLE"</formula>
    </cfRule>
  </conditionalFormatting>
  <conditionalFormatting sqref="L212">
    <cfRule type="cellIs" dxfId="1926" priority="1930" operator="equal">
      <formula>"NO CUMPLE"</formula>
    </cfRule>
    <cfRule type="cellIs" dxfId="1925" priority="1931" operator="equal">
      <formula>"CUMPLE"</formula>
    </cfRule>
  </conditionalFormatting>
  <conditionalFormatting sqref="J327">
    <cfRule type="cellIs" dxfId="1924" priority="1928" operator="equal">
      <formula>"NO CUMPLE"</formula>
    </cfRule>
    <cfRule type="cellIs" dxfId="1923" priority="1929" operator="equal">
      <formula>"CUMPLE"</formula>
    </cfRule>
  </conditionalFormatting>
  <conditionalFormatting sqref="J328">
    <cfRule type="cellIs" dxfId="1922" priority="1926" operator="equal">
      <formula>"NO CUMPLE"</formula>
    </cfRule>
    <cfRule type="cellIs" dxfId="1921" priority="1927" operator="equal">
      <formula>"CUMPLE"</formula>
    </cfRule>
  </conditionalFormatting>
  <conditionalFormatting sqref="J330">
    <cfRule type="cellIs" dxfId="1920" priority="1924" operator="equal">
      <formula>"NO CUMPLE"</formula>
    </cfRule>
    <cfRule type="cellIs" dxfId="1919" priority="1925" operator="equal">
      <formula>"CUMPLE"</formula>
    </cfRule>
  </conditionalFormatting>
  <conditionalFormatting sqref="J331:J332">
    <cfRule type="cellIs" dxfId="1918" priority="1922" operator="equal">
      <formula>"NO CUMPLE"</formula>
    </cfRule>
    <cfRule type="cellIs" dxfId="1917" priority="1923" operator="equal">
      <formula>"CUMPLE"</formula>
    </cfRule>
  </conditionalFormatting>
  <conditionalFormatting sqref="J333">
    <cfRule type="cellIs" dxfId="1916" priority="1920" operator="equal">
      <formula>"NO CUMPLE"</formula>
    </cfRule>
    <cfRule type="cellIs" dxfId="1915" priority="1921" operator="equal">
      <formula>"CUMPLE"</formula>
    </cfRule>
  </conditionalFormatting>
  <conditionalFormatting sqref="J334:J335">
    <cfRule type="cellIs" dxfId="1914" priority="1918" operator="equal">
      <formula>"NO CUMPLE"</formula>
    </cfRule>
    <cfRule type="cellIs" dxfId="1913" priority="1919" operator="equal">
      <formula>"CUMPLE"</formula>
    </cfRule>
  </conditionalFormatting>
  <conditionalFormatting sqref="M324">
    <cfRule type="expression" dxfId="1912" priority="1916">
      <formula>L324="NO CUMPLE"</formula>
    </cfRule>
    <cfRule type="expression" dxfId="1911" priority="1917">
      <formula>L324="CUMPLE"</formula>
    </cfRule>
  </conditionalFormatting>
  <conditionalFormatting sqref="L326">
    <cfRule type="cellIs" dxfId="1910" priority="1914" operator="equal">
      <formula>"NO CUMPLE"</formula>
    </cfRule>
    <cfRule type="cellIs" dxfId="1909" priority="1915" operator="equal">
      <formula>"CUMPLE"</formula>
    </cfRule>
  </conditionalFormatting>
  <conditionalFormatting sqref="M325">
    <cfRule type="expression" dxfId="1908" priority="1912">
      <formula>L325="NO CUMPLE"</formula>
    </cfRule>
    <cfRule type="expression" dxfId="1907" priority="1913">
      <formula>L325="CUMPLE"</formula>
    </cfRule>
  </conditionalFormatting>
  <conditionalFormatting sqref="K324">
    <cfRule type="expression" dxfId="1906" priority="1910">
      <formula>J324="NO CUMPLE"</formula>
    </cfRule>
    <cfRule type="expression" dxfId="1905" priority="1911">
      <formula>J324="CUMPLE"</formula>
    </cfRule>
  </conditionalFormatting>
  <conditionalFormatting sqref="K325:K326">
    <cfRule type="expression" dxfId="1904" priority="1908">
      <formula>J325="NO CUMPLE"</formula>
    </cfRule>
    <cfRule type="expression" dxfId="1903" priority="1909">
      <formula>J325="CUMPLE"</formula>
    </cfRule>
  </conditionalFormatting>
  <conditionalFormatting sqref="M327">
    <cfRule type="expression" dxfId="1902" priority="1906">
      <formula>L327="NO CUMPLE"</formula>
    </cfRule>
    <cfRule type="expression" dxfId="1901" priority="1907">
      <formula>L327="CUMPLE"</formula>
    </cfRule>
  </conditionalFormatting>
  <conditionalFormatting sqref="L327 L329">
    <cfRule type="cellIs" dxfId="1900" priority="1904" operator="equal">
      <formula>"NO CUMPLE"</formula>
    </cfRule>
    <cfRule type="cellIs" dxfId="1899" priority="1905" operator="equal">
      <formula>"CUMPLE"</formula>
    </cfRule>
  </conditionalFormatting>
  <conditionalFormatting sqref="M328">
    <cfRule type="expression" dxfId="1898" priority="1902">
      <formula>L328="NO CUMPLE"</formula>
    </cfRule>
    <cfRule type="expression" dxfId="1897" priority="1903">
      <formula>L328="CUMPLE"</formula>
    </cfRule>
  </conditionalFormatting>
  <conditionalFormatting sqref="K327">
    <cfRule type="expression" dxfId="1896" priority="1900">
      <formula>J327="NO CUMPLE"</formula>
    </cfRule>
    <cfRule type="expression" dxfId="1895" priority="1901">
      <formula>J327="CUMPLE"</formula>
    </cfRule>
  </conditionalFormatting>
  <conditionalFormatting sqref="K328:K329">
    <cfRule type="expression" dxfId="1894" priority="1898">
      <formula>J328="NO CUMPLE"</formula>
    </cfRule>
    <cfRule type="expression" dxfId="1893" priority="1899">
      <formula>J328="CUMPLE"</formula>
    </cfRule>
  </conditionalFormatting>
  <conditionalFormatting sqref="M330">
    <cfRule type="expression" dxfId="1892" priority="1896">
      <formula>L330="NO CUMPLE"</formula>
    </cfRule>
    <cfRule type="expression" dxfId="1891" priority="1897">
      <formula>L330="CUMPLE"</formula>
    </cfRule>
  </conditionalFormatting>
  <conditionalFormatting sqref="L330:L332">
    <cfRule type="cellIs" dxfId="1890" priority="1894" operator="equal">
      <formula>"NO CUMPLE"</formula>
    </cfRule>
    <cfRule type="cellIs" dxfId="1889" priority="1895" operator="equal">
      <formula>"CUMPLE"</formula>
    </cfRule>
  </conditionalFormatting>
  <conditionalFormatting sqref="M331">
    <cfRule type="expression" dxfId="1888" priority="1892">
      <formula>L331="NO CUMPLE"</formula>
    </cfRule>
    <cfRule type="expression" dxfId="1887" priority="1893">
      <formula>L331="CUMPLE"</formula>
    </cfRule>
  </conditionalFormatting>
  <conditionalFormatting sqref="K330">
    <cfRule type="expression" dxfId="1886" priority="1890">
      <formula>J330="NO CUMPLE"</formula>
    </cfRule>
    <cfRule type="expression" dxfId="1885" priority="1891">
      <formula>J330="CUMPLE"</formula>
    </cfRule>
  </conditionalFormatting>
  <conditionalFormatting sqref="K331:K332">
    <cfRule type="expression" dxfId="1884" priority="1888">
      <formula>J331="NO CUMPLE"</formula>
    </cfRule>
    <cfRule type="expression" dxfId="1883" priority="1889">
      <formula>J331="CUMPLE"</formula>
    </cfRule>
  </conditionalFormatting>
  <conditionalFormatting sqref="M333">
    <cfRule type="expression" dxfId="1882" priority="1886">
      <formula>L333="NO CUMPLE"</formula>
    </cfRule>
    <cfRule type="expression" dxfId="1881" priority="1887">
      <formula>L333="CUMPLE"</formula>
    </cfRule>
  </conditionalFormatting>
  <conditionalFormatting sqref="L333:L335">
    <cfRule type="cellIs" dxfId="1880" priority="1884" operator="equal">
      <formula>"NO CUMPLE"</formula>
    </cfRule>
    <cfRule type="cellIs" dxfId="1879" priority="1885" operator="equal">
      <formula>"CUMPLE"</formula>
    </cfRule>
  </conditionalFormatting>
  <conditionalFormatting sqref="M334">
    <cfRule type="expression" dxfId="1878" priority="1882">
      <formula>L334="NO CUMPLE"</formula>
    </cfRule>
    <cfRule type="expression" dxfId="1877" priority="1883">
      <formula>L334="CUMPLE"</formula>
    </cfRule>
  </conditionalFormatting>
  <conditionalFormatting sqref="K333">
    <cfRule type="expression" dxfId="1876" priority="1880">
      <formula>J333="NO CUMPLE"</formula>
    </cfRule>
    <cfRule type="expression" dxfId="1875" priority="1881">
      <formula>J333="CUMPLE"</formula>
    </cfRule>
  </conditionalFormatting>
  <conditionalFormatting sqref="K334:K335">
    <cfRule type="expression" dxfId="1874" priority="1878">
      <formula>J334="NO CUMPLE"</formula>
    </cfRule>
    <cfRule type="expression" dxfId="1873" priority="1879">
      <formula>J334="CUMPLE"</formula>
    </cfRule>
  </conditionalFormatting>
  <conditionalFormatting sqref="J325">
    <cfRule type="cellIs" dxfId="1872" priority="1876" operator="equal">
      <formula>"NO CUMPLE"</formula>
    </cfRule>
    <cfRule type="cellIs" dxfId="1871" priority="1877" operator="equal">
      <formula>"CUMPLE"</formula>
    </cfRule>
  </conditionalFormatting>
  <conditionalFormatting sqref="J326">
    <cfRule type="cellIs" dxfId="1870" priority="1874" operator="equal">
      <formula>"NO CUMPLE"</formula>
    </cfRule>
    <cfRule type="cellIs" dxfId="1869" priority="1875" operator="equal">
      <formula>"CUMPLE"</formula>
    </cfRule>
  </conditionalFormatting>
  <conditionalFormatting sqref="L324">
    <cfRule type="cellIs" dxfId="1868" priority="1872" operator="equal">
      <formula>"NO CUMPLE"</formula>
    </cfRule>
    <cfRule type="cellIs" dxfId="1867" priority="1873" operator="equal">
      <formula>"CUMPLE"</formula>
    </cfRule>
  </conditionalFormatting>
  <conditionalFormatting sqref="J324">
    <cfRule type="cellIs" dxfId="1866" priority="1870" operator="equal">
      <formula>"NO CUMPLE"</formula>
    </cfRule>
    <cfRule type="cellIs" dxfId="1865" priority="1871" operator="equal">
      <formula>"CUMPLE"</formula>
    </cfRule>
  </conditionalFormatting>
  <conditionalFormatting sqref="L325">
    <cfRule type="cellIs" dxfId="1864" priority="1868" operator="equal">
      <formula>"NO CUMPLE"</formula>
    </cfRule>
    <cfRule type="cellIs" dxfId="1863" priority="1869" operator="equal">
      <formula>"CUMPLE"</formula>
    </cfRule>
  </conditionalFormatting>
  <conditionalFormatting sqref="L328">
    <cfRule type="cellIs" dxfId="1862" priority="1866" operator="equal">
      <formula>"NO CUMPLE"</formula>
    </cfRule>
    <cfRule type="cellIs" dxfId="1861" priority="1867" operator="equal">
      <formula>"CUMPLE"</formula>
    </cfRule>
  </conditionalFormatting>
  <conditionalFormatting sqref="J329">
    <cfRule type="cellIs" dxfId="1860" priority="1864" operator="equal">
      <formula>"NO CUMPLE"</formula>
    </cfRule>
    <cfRule type="cellIs" dxfId="1859" priority="1865" operator="equal">
      <formula>"CUMPLE"</formula>
    </cfRule>
  </conditionalFormatting>
  <conditionalFormatting sqref="M321">
    <cfRule type="expression" dxfId="1858" priority="1862">
      <formula>L321="NO CUMPLE"</formula>
    </cfRule>
    <cfRule type="expression" dxfId="1857" priority="1863">
      <formula>L321="CUMPLE"</formula>
    </cfRule>
  </conditionalFormatting>
  <conditionalFormatting sqref="L323">
    <cfRule type="cellIs" dxfId="1856" priority="1860" operator="equal">
      <formula>"NO CUMPLE"</formula>
    </cfRule>
    <cfRule type="cellIs" dxfId="1855" priority="1861" operator="equal">
      <formula>"CUMPLE"</formula>
    </cfRule>
  </conditionalFormatting>
  <conditionalFormatting sqref="M322">
    <cfRule type="expression" dxfId="1854" priority="1858">
      <formula>L322="NO CUMPLE"</formula>
    </cfRule>
    <cfRule type="expression" dxfId="1853" priority="1859">
      <formula>L322="CUMPLE"</formula>
    </cfRule>
  </conditionalFormatting>
  <conditionalFormatting sqref="K321">
    <cfRule type="expression" dxfId="1852" priority="1856">
      <formula>J321="NO CUMPLE"</formula>
    </cfRule>
    <cfRule type="expression" dxfId="1851" priority="1857">
      <formula>J321="CUMPLE"</formula>
    </cfRule>
  </conditionalFormatting>
  <conditionalFormatting sqref="K322:K323">
    <cfRule type="expression" dxfId="1850" priority="1854">
      <formula>J322="NO CUMPLE"</formula>
    </cfRule>
    <cfRule type="expression" dxfId="1849" priority="1855">
      <formula>J322="CUMPLE"</formula>
    </cfRule>
  </conditionalFormatting>
  <conditionalFormatting sqref="J322">
    <cfRule type="cellIs" dxfId="1848" priority="1852" operator="equal">
      <formula>"NO CUMPLE"</formula>
    </cfRule>
    <cfRule type="cellIs" dxfId="1847" priority="1853" operator="equal">
      <formula>"CUMPLE"</formula>
    </cfRule>
  </conditionalFormatting>
  <conditionalFormatting sqref="J323">
    <cfRule type="cellIs" dxfId="1846" priority="1850" operator="equal">
      <formula>"NO CUMPLE"</formula>
    </cfRule>
    <cfRule type="cellIs" dxfId="1845" priority="1851" operator="equal">
      <formula>"CUMPLE"</formula>
    </cfRule>
  </conditionalFormatting>
  <conditionalFormatting sqref="L321">
    <cfRule type="cellIs" dxfId="1844" priority="1848" operator="equal">
      <formula>"NO CUMPLE"</formula>
    </cfRule>
    <cfRule type="cellIs" dxfId="1843" priority="1849" operator="equal">
      <formula>"CUMPLE"</formula>
    </cfRule>
  </conditionalFormatting>
  <conditionalFormatting sqref="J321">
    <cfRule type="cellIs" dxfId="1842" priority="1846" operator="equal">
      <formula>"NO CUMPLE"</formula>
    </cfRule>
    <cfRule type="cellIs" dxfId="1841" priority="1847" operator="equal">
      <formula>"CUMPLE"</formula>
    </cfRule>
  </conditionalFormatting>
  <conditionalFormatting sqref="L322">
    <cfRule type="cellIs" dxfId="1840" priority="1844" operator="equal">
      <formula>"NO CUMPLE"</formula>
    </cfRule>
    <cfRule type="cellIs" dxfId="1839" priority="1845" operator="equal">
      <formula>"CUMPLE"</formula>
    </cfRule>
  </conditionalFormatting>
  <conditionalFormatting sqref="J349">
    <cfRule type="cellIs" dxfId="1838" priority="1842" operator="equal">
      <formula>"NO CUMPLE"</formula>
    </cfRule>
    <cfRule type="cellIs" dxfId="1837" priority="1843" operator="equal">
      <formula>"CUMPLE"</formula>
    </cfRule>
  </conditionalFormatting>
  <conditionalFormatting sqref="J350">
    <cfRule type="cellIs" dxfId="1836" priority="1840" operator="equal">
      <formula>"NO CUMPLE"</formula>
    </cfRule>
    <cfRule type="cellIs" dxfId="1835" priority="1841" operator="equal">
      <formula>"CUMPLE"</formula>
    </cfRule>
  </conditionalFormatting>
  <conditionalFormatting sqref="J352">
    <cfRule type="cellIs" dxfId="1834" priority="1838" operator="equal">
      <formula>"NO CUMPLE"</formula>
    </cfRule>
    <cfRule type="cellIs" dxfId="1833" priority="1839" operator="equal">
      <formula>"CUMPLE"</formula>
    </cfRule>
  </conditionalFormatting>
  <conditionalFormatting sqref="J353:J354">
    <cfRule type="cellIs" dxfId="1832" priority="1836" operator="equal">
      <formula>"NO CUMPLE"</formula>
    </cfRule>
    <cfRule type="cellIs" dxfId="1831" priority="1837" operator="equal">
      <formula>"CUMPLE"</formula>
    </cfRule>
  </conditionalFormatting>
  <conditionalFormatting sqref="J355">
    <cfRule type="cellIs" dxfId="1830" priority="1834" operator="equal">
      <formula>"NO CUMPLE"</formula>
    </cfRule>
    <cfRule type="cellIs" dxfId="1829" priority="1835" operator="equal">
      <formula>"CUMPLE"</formula>
    </cfRule>
  </conditionalFormatting>
  <conditionalFormatting sqref="J356:J357">
    <cfRule type="cellIs" dxfId="1828" priority="1832" operator="equal">
      <formula>"NO CUMPLE"</formula>
    </cfRule>
    <cfRule type="cellIs" dxfId="1827" priority="1833" operator="equal">
      <formula>"CUMPLE"</formula>
    </cfRule>
  </conditionalFormatting>
  <conditionalFormatting sqref="M346">
    <cfRule type="expression" dxfId="1826" priority="1830">
      <formula>L346="NO CUMPLE"</formula>
    </cfRule>
    <cfRule type="expression" dxfId="1825" priority="1831">
      <formula>L346="CUMPLE"</formula>
    </cfRule>
  </conditionalFormatting>
  <conditionalFormatting sqref="L348">
    <cfRule type="cellIs" dxfId="1824" priority="1828" operator="equal">
      <formula>"NO CUMPLE"</formula>
    </cfRule>
    <cfRule type="cellIs" dxfId="1823" priority="1829" operator="equal">
      <formula>"CUMPLE"</formula>
    </cfRule>
  </conditionalFormatting>
  <conditionalFormatting sqref="M347">
    <cfRule type="expression" dxfId="1822" priority="1826">
      <formula>L347="NO CUMPLE"</formula>
    </cfRule>
    <cfRule type="expression" dxfId="1821" priority="1827">
      <formula>L347="CUMPLE"</formula>
    </cfRule>
  </conditionalFormatting>
  <conditionalFormatting sqref="K346">
    <cfRule type="expression" dxfId="1820" priority="1824">
      <formula>J346="NO CUMPLE"</formula>
    </cfRule>
    <cfRule type="expression" dxfId="1819" priority="1825">
      <formula>J346="CUMPLE"</formula>
    </cfRule>
  </conditionalFormatting>
  <conditionalFormatting sqref="K347:K348">
    <cfRule type="expression" dxfId="1818" priority="1822">
      <formula>J347="NO CUMPLE"</formula>
    </cfRule>
    <cfRule type="expression" dxfId="1817" priority="1823">
      <formula>J347="CUMPLE"</formula>
    </cfRule>
  </conditionalFormatting>
  <conditionalFormatting sqref="M349">
    <cfRule type="expression" dxfId="1816" priority="1820">
      <formula>L349="NO CUMPLE"</formula>
    </cfRule>
    <cfRule type="expression" dxfId="1815" priority="1821">
      <formula>L349="CUMPLE"</formula>
    </cfRule>
  </conditionalFormatting>
  <conditionalFormatting sqref="L349 L351">
    <cfRule type="cellIs" dxfId="1814" priority="1818" operator="equal">
      <formula>"NO CUMPLE"</formula>
    </cfRule>
    <cfRule type="cellIs" dxfId="1813" priority="1819" operator="equal">
      <formula>"CUMPLE"</formula>
    </cfRule>
  </conditionalFormatting>
  <conditionalFormatting sqref="M350">
    <cfRule type="expression" dxfId="1812" priority="1816">
      <formula>L350="NO CUMPLE"</formula>
    </cfRule>
    <cfRule type="expression" dxfId="1811" priority="1817">
      <formula>L350="CUMPLE"</formula>
    </cfRule>
  </conditionalFormatting>
  <conditionalFormatting sqref="K349">
    <cfRule type="expression" dxfId="1810" priority="1814">
      <formula>J349="NO CUMPLE"</formula>
    </cfRule>
    <cfRule type="expression" dxfId="1809" priority="1815">
      <formula>J349="CUMPLE"</formula>
    </cfRule>
  </conditionalFormatting>
  <conditionalFormatting sqref="K350:K351">
    <cfRule type="expression" dxfId="1808" priority="1812">
      <formula>J350="NO CUMPLE"</formula>
    </cfRule>
    <cfRule type="expression" dxfId="1807" priority="1813">
      <formula>J350="CUMPLE"</formula>
    </cfRule>
  </conditionalFormatting>
  <conditionalFormatting sqref="M352">
    <cfRule type="expression" dxfId="1806" priority="1810">
      <formula>L352="NO CUMPLE"</formula>
    </cfRule>
    <cfRule type="expression" dxfId="1805" priority="1811">
      <formula>L352="CUMPLE"</formula>
    </cfRule>
  </conditionalFormatting>
  <conditionalFormatting sqref="L352:L354">
    <cfRule type="cellIs" dxfId="1804" priority="1808" operator="equal">
      <formula>"NO CUMPLE"</formula>
    </cfRule>
    <cfRule type="cellIs" dxfId="1803" priority="1809" operator="equal">
      <formula>"CUMPLE"</formula>
    </cfRule>
  </conditionalFormatting>
  <conditionalFormatting sqref="M353">
    <cfRule type="expression" dxfId="1802" priority="1806">
      <formula>L353="NO CUMPLE"</formula>
    </cfRule>
    <cfRule type="expression" dxfId="1801" priority="1807">
      <formula>L353="CUMPLE"</formula>
    </cfRule>
  </conditionalFormatting>
  <conditionalFormatting sqref="K352">
    <cfRule type="expression" dxfId="1800" priority="1804">
      <formula>J352="NO CUMPLE"</formula>
    </cfRule>
    <cfRule type="expression" dxfId="1799" priority="1805">
      <formula>J352="CUMPLE"</formula>
    </cfRule>
  </conditionalFormatting>
  <conditionalFormatting sqref="K353:K354">
    <cfRule type="expression" dxfId="1798" priority="1802">
      <formula>J353="NO CUMPLE"</formula>
    </cfRule>
    <cfRule type="expression" dxfId="1797" priority="1803">
      <formula>J353="CUMPLE"</formula>
    </cfRule>
  </conditionalFormatting>
  <conditionalFormatting sqref="M355">
    <cfRule type="expression" dxfId="1796" priority="1800">
      <formula>L355="NO CUMPLE"</formula>
    </cfRule>
    <cfRule type="expression" dxfId="1795" priority="1801">
      <formula>L355="CUMPLE"</formula>
    </cfRule>
  </conditionalFormatting>
  <conditionalFormatting sqref="L355:L357">
    <cfRule type="cellIs" dxfId="1794" priority="1798" operator="equal">
      <formula>"NO CUMPLE"</formula>
    </cfRule>
    <cfRule type="cellIs" dxfId="1793" priority="1799" operator="equal">
      <formula>"CUMPLE"</formula>
    </cfRule>
  </conditionalFormatting>
  <conditionalFormatting sqref="M356">
    <cfRule type="expression" dxfId="1792" priority="1796">
      <formula>L356="NO CUMPLE"</formula>
    </cfRule>
    <cfRule type="expression" dxfId="1791" priority="1797">
      <formula>L356="CUMPLE"</formula>
    </cfRule>
  </conditionalFormatting>
  <conditionalFormatting sqref="K355">
    <cfRule type="expression" dxfId="1790" priority="1794">
      <formula>J355="NO CUMPLE"</formula>
    </cfRule>
    <cfRule type="expression" dxfId="1789" priority="1795">
      <formula>J355="CUMPLE"</formula>
    </cfRule>
  </conditionalFormatting>
  <conditionalFormatting sqref="K356:K357">
    <cfRule type="expression" dxfId="1788" priority="1792">
      <formula>J356="NO CUMPLE"</formula>
    </cfRule>
    <cfRule type="expression" dxfId="1787" priority="1793">
      <formula>J356="CUMPLE"</formula>
    </cfRule>
  </conditionalFormatting>
  <conditionalFormatting sqref="J347">
    <cfRule type="cellIs" dxfId="1786" priority="1790" operator="equal">
      <formula>"NO CUMPLE"</formula>
    </cfRule>
    <cfRule type="cellIs" dxfId="1785" priority="1791" operator="equal">
      <formula>"CUMPLE"</formula>
    </cfRule>
  </conditionalFormatting>
  <conditionalFormatting sqref="J348">
    <cfRule type="cellIs" dxfId="1784" priority="1788" operator="equal">
      <formula>"NO CUMPLE"</formula>
    </cfRule>
    <cfRule type="cellIs" dxfId="1783" priority="1789" operator="equal">
      <formula>"CUMPLE"</formula>
    </cfRule>
  </conditionalFormatting>
  <conditionalFormatting sqref="L346">
    <cfRule type="cellIs" dxfId="1782" priority="1786" operator="equal">
      <formula>"NO CUMPLE"</formula>
    </cfRule>
    <cfRule type="cellIs" dxfId="1781" priority="1787" operator="equal">
      <formula>"CUMPLE"</formula>
    </cfRule>
  </conditionalFormatting>
  <conditionalFormatting sqref="J346">
    <cfRule type="cellIs" dxfId="1780" priority="1784" operator="equal">
      <formula>"NO CUMPLE"</formula>
    </cfRule>
    <cfRule type="cellIs" dxfId="1779" priority="1785" operator="equal">
      <formula>"CUMPLE"</formula>
    </cfRule>
  </conditionalFormatting>
  <conditionalFormatting sqref="L347">
    <cfRule type="cellIs" dxfId="1778" priority="1782" operator="equal">
      <formula>"NO CUMPLE"</formula>
    </cfRule>
    <cfRule type="cellIs" dxfId="1777" priority="1783" operator="equal">
      <formula>"CUMPLE"</formula>
    </cfRule>
  </conditionalFormatting>
  <conditionalFormatting sqref="L350">
    <cfRule type="cellIs" dxfId="1776" priority="1780" operator="equal">
      <formula>"NO CUMPLE"</formula>
    </cfRule>
    <cfRule type="cellIs" dxfId="1775" priority="1781" operator="equal">
      <formula>"CUMPLE"</formula>
    </cfRule>
  </conditionalFormatting>
  <conditionalFormatting sqref="J351">
    <cfRule type="cellIs" dxfId="1774" priority="1778" operator="equal">
      <formula>"NO CUMPLE"</formula>
    </cfRule>
    <cfRule type="cellIs" dxfId="1773" priority="1779" operator="equal">
      <formula>"CUMPLE"</formula>
    </cfRule>
  </conditionalFormatting>
  <conditionalFormatting sqref="M343">
    <cfRule type="expression" dxfId="1772" priority="1776">
      <formula>L343="NO CUMPLE"</formula>
    </cfRule>
    <cfRule type="expression" dxfId="1771" priority="1777">
      <formula>L343="CUMPLE"</formula>
    </cfRule>
  </conditionalFormatting>
  <conditionalFormatting sqref="L345">
    <cfRule type="cellIs" dxfId="1770" priority="1774" operator="equal">
      <formula>"NO CUMPLE"</formula>
    </cfRule>
    <cfRule type="cellIs" dxfId="1769" priority="1775" operator="equal">
      <formula>"CUMPLE"</formula>
    </cfRule>
  </conditionalFormatting>
  <conditionalFormatting sqref="M344">
    <cfRule type="expression" dxfId="1768" priority="1772">
      <formula>L344="NO CUMPLE"</formula>
    </cfRule>
    <cfRule type="expression" dxfId="1767" priority="1773">
      <formula>L344="CUMPLE"</formula>
    </cfRule>
  </conditionalFormatting>
  <conditionalFormatting sqref="K343">
    <cfRule type="expression" dxfId="1766" priority="1770">
      <formula>J343="NO CUMPLE"</formula>
    </cfRule>
    <cfRule type="expression" dxfId="1765" priority="1771">
      <formula>J343="CUMPLE"</formula>
    </cfRule>
  </conditionalFormatting>
  <conditionalFormatting sqref="K344:K345">
    <cfRule type="expression" dxfId="1764" priority="1768">
      <formula>J344="NO CUMPLE"</formula>
    </cfRule>
    <cfRule type="expression" dxfId="1763" priority="1769">
      <formula>J344="CUMPLE"</formula>
    </cfRule>
  </conditionalFormatting>
  <conditionalFormatting sqref="J344">
    <cfRule type="cellIs" dxfId="1762" priority="1766" operator="equal">
      <formula>"NO CUMPLE"</formula>
    </cfRule>
    <cfRule type="cellIs" dxfId="1761" priority="1767" operator="equal">
      <formula>"CUMPLE"</formula>
    </cfRule>
  </conditionalFormatting>
  <conditionalFormatting sqref="J345">
    <cfRule type="cellIs" dxfId="1760" priority="1764" operator="equal">
      <formula>"NO CUMPLE"</formula>
    </cfRule>
    <cfRule type="cellIs" dxfId="1759" priority="1765" operator="equal">
      <formula>"CUMPLE"</formula>
    </cfRule>
  </conditionalFormatting>
  <conditionalFormatting sqref="L343">
    <cfRule type="cellIs" dxfId="1758" priority="1762" operator="equal">
      <formula>"NO CUMPLE"</formula>
    </cfRule>
    <cfRule type="cellIs" dxfId="1757" priority="1763" operator="equal">
      <formula>"CUMPLE"</formula>
    </cfRule>
  </conditionalFormatting>
  <conditionalFormatting sqref="J343">
    <cfRule type="cellIs" dxfId="1756" priority="1760" operator="equal">
      <formula>"NO CUMPLE"</formula>
    </cfRule>
    <cfRule type="cellIs" dxfId="1755" priority="1761" operator="equal">
      <formula>"CUMPLE"</formula>
    </cfRule>
  </conditionalFormatting>
  <conditionalFormatting sqref="L344">
    <cfRule type="cellIs" dxfId="1754" priority="1758" operator="equal">
      <formula>"NO CUMPLE"</formula>
    </cfRule>
    <cfRule type="cellIs" dxfId="1753" priority="1759" operator="equal">
      <formula>"CUMPLE"</formula>
    </cfRule>
  </conditionalFormatting>
  <conditionalFormatting sqref="J371">
    <cfRule type="cellIs" dxfId="1752" priority="1756" operator="equal">
      <formula>"NO CUMPLE"</formula>
    </cfRule>
    <cfRule type="cellIs" dxfId="1751" priority="1757" operator="equal">
      <formula>"CUMPLE"</formula>
    </cfRule>
  </conditionalFormatting>
  <conditionalFormatting sqref="J372">
    <cfRule type="cellIs" dxfId="1750" priority="1754" operator="equal">
      <formula>"NO CUMPLE"</formula>
    </cfRule>
    <cfRule type="cellIs" dxfId="1749" priority="1755" operator="equal">
      <formula>"CUMPLE"</formula>
    </cfRule>
  </conditionalFormatting>
  <conditionalFormatting sqref="J374">
    <cfRule type="cellIs" dxfId="1748" priority="1752" operator="equal">
      <formula>"NO CUMPLE"</formula>
    </cfRule>
    <cfRule type="cellIs" dxfId="1747" priority="1753" operator="equal">
      <formula>"CUMPLE"</formula>
    </cfRule>
  </conditionalFormatting>
  <conditionalFormatting sqref="J375:J376">
    <cfRule type="cellIs" dxfId="1746" priority="1750" operator="equal">
      <formula>"NO CUMPLE"</formula>
    </cfRule>
    <cfRule type="cellIs" dxfId="1745" priority="1751" operator="equal">
      <formula>"CUMPLE"</formula>
    </cfRule>
  </conditionalFormatting>
  <conditionalFormatting sqref="J377">
    <cfRule type="cellIs" dxfId="1744" priority="1748" operator="equal">
      <formula>"NO CUMPLE"</formula>
    </cfRule>
    <cfRule type="cellIs" dxfId="1743" priority="1749" operator="equal">
      <formula>"CUMPLE"</formula>
    </cfRule>
  </conditionalFormatting>
  <conditionalFormatting sqref="J378:J379">
    <cfRule type="cellIs" dxfId="1742" priority="1746" operator="equal">
      <formula>"NO CUMPLE"</formula>
    </cfRule>
    <cfRule type="cellIs" dxfId="1741" priority="1747" operator="equal">
      <formula>"CUMPLE"</formula>
    </cfRule>
  </conditionalFormatting>
  <conditionalFormatting sqref="M368">
    <cfRule type="expression" dxfId="1740" priority="1744">
      <formula>L368="NO CUMPLE"</formula>
    </cfRule>
    <cfRule type="expression" dxfId="1739" priority="1745">
      <formula>L368="CUMPLE"</formula>
    </cfRule>
  </conditionalFormatting>
  <conditionalFormatting sqref="L370">
    <cfRule type="cellIs" dxfId="1738" priority="1742" operator="equal">
      <formula>"NO CUMPLE"</formula>
    </cfRule>
    <cfRule type="cellIs" dxfId="1737" priority="1743" operator="equal">
      <formula>"CUMPLE"</formula>
    </cfRule>
  </conditionalFormatting>
  <conditionalFormatting sqref="M369">
    <cfRule type="expression" dxfId="1736" priority="1740">
      <formula>L369="NO CUMPLE"</formula>
    </cfRule>
    <cfRule type="expression" dxfId="1735" priority="1741">
      <formula>L369="CUMPLE"</formula>
    </cfRule>
  </conditionalFormatting>
  <conditionalFormatting sqref="K368">
    <cfRule type="expression" dxfId="1734" priority="1738">
      <formula>J368="NO CUMPLE"</formula>
    </cfRule>
    <cfRule type="expression" dxfId="1733" priority="1739">
      <formula>J368="CUMPLE"</formula>
    </cfRule>
  </conditionalFormatting>
  <conditionalFormatting sqref="K369:K370">
    <cfRule type="expression" dxfId="1732" priority="1736">
      <formula>J369="NO CUMPLE"</formula>
    </cfRule>
    <cfRule type="expression" dxfId="1731" priority="1737">
      <formula>J369="CUMPLE"</formula>
    </cfRule>
  </conditionalFormatting>
  <conditionalFormatting sqref="M371">
    <cfRule type="expression" dxfId="1730" priority="1734">
      <formula>L371="NO CUMPLE"</formula>
    </cfRule>
    <cfRule type="expression" dxfId="1729" priority="1735">
      <formula>L371="CUMPLE"</formula>
    </cfRule>
  </conditionalFormatting>
  <conditionalFormatting sqref="L371 L373">
    <cfRule type="cellIs" dxfId="1728" priority="1732" operator="equal">
      <formula>"NO CUMPLE"</formula>
    </cfRule>
    <cfRule type="cellIs" dxfId="1727" priority="1733" operator="equal">
      <formula>"CUMPLE"</formula>
    </cfRule>
  </conditionalFormatting>
  <conditionalFormatting sqref="M372">
    <cfRule type="expression" dxfId="1726" priority="1730">
      <formula>L372="NO CUMPLE"</formula>
    </cfRule>
    <cfRule type="expression" dxfId="1725" priority="1731">
      <formula>L372="CUMPLE"</formula>
    </cfRule>
  </conditionalFormatting>
  <conditionalFormatting sqref="K371">
    <cfRule type="expression" dxfId="1724" priority="1728">
      <formula>J371="NO CUMPLE"</formula>
    </cfRule>
    <cfRule type="expression" dxfId="1723" priority="1729">
      <formula>J371="CUMPLE"</formula>
    </cfRule>
  </conditionalFormatting>
  <conditionalFormatting sqref="K372:K373">
    <cfRule type="expression" dxfId="1722" priority="1726">
      <formula>J372="NO CUMPLE"</formula>
    </cfRule>
    <cfRule type="expression" dxfId="1721" priority="1727">
      <formula>J372="CUMPLE"</formula>
    </cfRule>
  </conditionalFormatting>
  <conditionalFormatting sqref="M374">
    <cfRule type="expression" dxfId="1720" priority="1724">
      <formula>L374="NO CUMPLE"</formula>
    </cfRule>
    <cfRule type="expression" dxfId="1719" priority="1725">
      <formula>L374="CUMPLE"</formula>
    </cfRule>
  </conditionalFormatting>
  <conditionalFormatting sqref="L374:L376">
    <cfRule type="cellIs" dxfId="1718" priority="1722" operator="equal">
      <formula>"NO CUMPLE"</formula>
    </cfRule>
    <cfRule type="cellIs" dxfId="1717" priority="1723" operator="equal">
      <formula>"CUMPLE"</formula>
    </cfRule>
  </conditionalFormatting>
  <conditionalFormatting sqref="M375">
    <cfRule type="expression" dxfId="1716" priority="1720">
      <formula>L375="NO CUMPLE"</formula>
    </cfRule>
    <cfRule type="expression" dxfId="1715" priority="1721">
      <formula>L375="CUMPLE"</formula>
    </cfRule>
  </conditionalFormatting>
  <conditionalFormatting sqref="K374">
    <cfRule type="expression" dxfId="1714" priority="1718">
      <formula>J374="NO CUMPLE"</formula>
    </cfRule>
    <cfRule type="expression" dxfId="1713" priority="1719">
      <formula>J374="CUMPLE"</formula>
    </cfRule>
  </conditionalFormatting>
  <conditionalFormatting sqref="K375:K376">
    <cfRule type="expression" dxfId="1712" priority="1716">
      <formula>J375="NO CUMPLE"</formula>
    </cfRule>
    <cfRule type="expression" dxfId="1711" priority="1717">
      <formula>J375="CUMPLE"</formula>
    </cfRule>
  </conditionalFormatting>
  <conditionalFormatting sqref="M377">
    <cfRule type="expression" dxfId="1710" priority="1714">
      <formula>L377="NO CUMPLE"</formula>
    </cfRule>
    <cfRule type="expression" dxfId="1709" priority="1715">
      <formula>L377="CUMPLE"</formula>
    </cfRule>
  </conditionalFormatting>
  <conditionalFormatting sqref="L377:L379">
    <cfRule type="cellIs" dxfId="1708" priority="1712" operator="equal">
      <formula>"NO CUMPLE"</formula>
    </cfRule>
    <cfRule type="cellIs" dxfId="1707" priority="1713" operator="equal">
      <formula>"CUMPLE"</formula>
    </cfRule>
  </conditionalFormatting>
  <conditionalFormatting sqref="M378">
    <cfRule type="expression" dxfId="1706" priority="1710">
      <formula>L378="NO CUMPLE"</formula>
    </cfRule>
    <cfRule type="expression" dxfId="1705" priority="1711">
      <formula>L378="CUMPLE"</formula>
    </cfRule>
  </conditionalFormatting>
  <conditionalFormatting sqref="K377">
    <cfRule type="expression" dxfId="1704" priority="1708">
      <formula>J377="NO CUMPLE"</formula>
    </cfRule>
    <cfRule type="expression" dxfId="1703" priority="1709">
      <formula>J377="CUMPLE"</formula>
    </cfRule>
  </conditionalFormatting>
  <conditionalFormatting sqref="K378:K379">
    <cfRule type="expression" dxfId="1702" priority="1706">
      <formula>J378="NO CUMPLE"</formula>
    </cfRule>
    <cfRule type="expression" dxfId="1701" priority="1707">
      <formula>J378="CUMPLE"</formula>
    </cfRule>
  </conditionalFormatting>
  <conditionalFormatting sqref="J369">
    <cfRule type="cellIs" dxfId="1700" priority="1704" operator="equal">
      <formula>"NO CUMPLE"</formula>
    </cfRule>
    <cfRule type="cellIs" dxfId="1699" priority="1705" operator="equal">
      <formula>"CUMPLE"</formula>
    </cfRule>
  </conditionalFormatting>
  <conditionalFormatting sqref="J370">
    <cfRule type="cellIs" dxfId="1698" priority="1702" operator="equal">
      <formula>"NO CUMPLE"</formula>
    </cfRule>
    <cfRule type="cellIs" dxfId="1697" priority="1703" operator="equal">
      <formula>"CUMPLE"</formula>
    </cfRule>
  </conditionalFormatting>
  <conditionalFormatting sqref="L368">
    <cfRule type="cellIs" dxfId="1696" priority="1700" operator="equal">
      <formula>"NO CUMPLE"</formula>
    </cfRule>
    <cfRule type="cellIs" dxfId="1695" priority="1701" operator="equal">
      <formula>"CUMPLE"</formula>
    </cfRule>
  </conditionalFormatting>
  <conditionalFormatting sqref="J368">
    <cfRule type="cellIs" dxfId="1694" priority="1698" operator="equal">
      <formula>"NO CUMPLE"</formula>
    </cfRule>
    <cfRule type="cellIs" dxfId="1693" priority="1699" operator="equal">
      <formula>"CUMPLE"</formula>
    </cfRule>
  </conditionalFormatting>
  <conditionalFormatting sqref="L369">
    <cfRule type="cellIs" dxfId="1692" priority="1696" operator="equal">
      <formula>"NO CUMPLE"</formula>
    </cfRule>
    <cfRule type="cellIs" dxfId="1691" priority="1697" operator="equal">
      <formula>"CUMPLE"</formula>
    </cfRule>
  </conditionalFormatting>
  <conditionalFormatting sqref="L372">
    <cfRule type="cellIs" dxfId="1690" priority="1694" operator="equal">
      <formula>"NO CUMPLE"</formula>
    </cfRule>
    <cfRule type="cellIs" dxfId="1689" priority="1695" operator="equal">
      <formula>"CUMPLE"</formula>
    </cfRule>
  </conditionalFormatting>
  <conditionalFormatting sqref="J373">
    <cfRule type="cellIs" dxfId="1688" priority="1692" operator="equal">
      <formula>"NO CUMPLE"</formula>
    </cfRule>
    <cfRule type="cellIs" dxfId="1687" priority="1693" operator="equal">
      <formula>"CUMPLE"</formula>
    </cfRule>
  </conditionalFormatting>
  <conditionalFormatting sqref="M365">
    <cfRule type="expression" dxfId="1686" priority="1690">
      <formula>L365="NO CUMPLE"</formula>
    </cfRule>
    <cfRule type="expression" dxfId="1685" priority="1691">
      <formula>L365="CUMPLE"</formula>
    </cfRule>
  </conditionalFormatting>
  <conditionalFormatting sqref="L367">
    <cfRule type="cellIs" dxfId="1684" priority="1688" operator="equal">
      <formula>"NO CUMPLE"</formula>
    </cfRule>
    <cfRule type="cellIs" dxfId="1683" priority="1689" operator="equal">
      <formula>"CUMPLE"</formula>
    </cfRule>
  </conditionalFormatting>
  <conditionalFormatting sqref="M366">
    <cfRule type="expression" dxfId="1682" priority="1686">
      <formula>L366="NO CUMPLE"</formula>
    </cfRule>
    <cfRule type="expression" dxfId="1681" priority="1687">
      <formula>L366="CUMPLE"</formula>
    </cfRule>
  </conditionalFormatting>
  <conditionalFormatting sqref="K365">
    <cfRule type="expression" dxfId="1680" priority="1684">
      <formula>J365="NO CUMPLE"</formula>
    </cfRule>
    <cfRule type="expression" dxfId="1679" priority="1685">
      <formula>J365="CUMPLE"</formula>
    </cfRule>
  </conditionalFormatting>
  <conditionalFormatting sqref="K366:K367">
    <cfRule type="expression" dxfId="1678" priority="1682">
      <formula>J366="NO CUMPLE"</formula>
    </cfRule>
    <cfRule type="expression" dxfId="1677" priority="1683">
      <formula>J366="CUMPLE"</formula>
    </cfRule>
  </conditionalFormatting>
  <conditionalFormatting sqref="J366">
    <cfRule type="cellIs" dxfId="1676" priority="1680" operator="equal">
      <formula>"NO CUMPLE"</formula>
    </cfRule>
    <cfRule type="cellIs" dxfId="1675" priority="1681" operator="equal">
      <formula>"CUMPLE"</formula>
    </cfRule>
  </conditionalFormatting>
  <conditionalFormatting sqref="J367">
    <cfRule type="cellIs" dxfId="1674" priority="1678" operator="equal">
      <formula>"NO CUMPLE"</formula>
    </cfRule>
    <cfRule type="cellIs" dxfId="1673" priority="1679" operator="equal">
      <formula>"CUMPLE"</formula>
    </cfRule>
  </conditionalFormatting>
  <conditionalFormatting sqref="L365">
    <cfRule type="cellIs" dxfId="1672" priority="1676" operator="equal">
      <formula>"NO CUMPLE"</formula>
    </cfRule>
    <cfRule type="cellIs" dxfId="1671" priority="1677" operator="equal">
      <formula>"CUMPLE"</formula>
    </cfRule>
  </conditionalFormatting>
  <conditionalFormatting sqref="J365">
    <cfRule type="cellIs" dxfId="1670" priority="1674" operator="equal">
      <formula>"NO CUMPLE"</formula>
    </cfRule>
    <cfRule type="cellIs" dxfId="1669" priority="1675" operator="equal">
      <formula>"CUMPLE"</formula>
    </cfRule>
  </conditionalFormatting>
  <conditionalFormatting sqref="L366">
    <cfRule type="cellIs" dxfId="1668" priority="1672" operator="equal">
      <formula>"NO CUMPLE"</formula>
    </cfRule>
    <cfRule type="cellIs" dxfId="1667" priority="1673" operator="equal">
      <formula>"CUMPLE"</formula>
    </cfRule>
  </conditionalFormatting>
  <conditionalFormatting sqref="J415">
    <cfRule type="cellIs" dxfId="1666" priority="1670" operator="equal">
      <formula>"NO CUMPLE"</formula>
    </cfRule>
    <cfRule type="cellIs" dxfId="1665" priority="1671" operator="equal">
      <formula>"CUMPLE"</formula>
    </cfRule>
  </conditionalFormatting>
  <conditionalFormatting sqref="J416">
    <cfRule type="cellIs" dxfId="1664" priority="1668" operator="equal">
      <formula>"NO CUMPLE"</formula>
    </cfRule>
    <cfRule type="cellIs" dxfId="1663" priority="1669" operator="equal">
      <formula>"CUMPLE"</formula>
    </cfRule>
  </conditionalFormatting>
  <conditionalFormatting sqref="J418">
    <cfRule type="cellIs" dxfId="1662" priority="1666" operator="equal">
      <formula>"NO CUMPLE"</formula>
    </cfRule>
    <cfRule type="cellIs" dxfId="1661" priority="1667" operator="equal">
      <formula>"CUMPLE"</formula>
    </cfRule>
  </conditionalFormatting>
  <conditionalFormatting sqref="J419:J420">
    <cfRule type="cellIs" dxfId="1660" priority="1664" operator="equal">
      <formula>"NO CUMPLE"</formula>
    </cfRule>
    <cfRule type="cellIs" dxfId="1659" priority="1665" operator="equal">
      <formula>"CUMPLE"</formula>
    </cfRule>
  </conditionalFormatting>
  <conditionalFormatting sqref="J421">
    <cfRule type="cellIs" dxfId="1658" priority="1662" operator="equal">
      <formula>"NO CUMPLE"</formula>
    </cfRule>
    <cfRule type="cellIs" dxfId="1657" priority="1663" operator="equal">
      <formula>"CUMPLE"</formula>
    </cfRule>
  </conditionalFormatting>
  <conditionalFormatting sqref="J422:J423">
    <cfRule type="cellIs" dxfId="1656" priority="1660" operator="equal">
      <formula>"NO CUMPLE"</formula>
    </cfRule>
    <cfRule type="cellIs" dxfId="1655" priority="1661" operator="equal">
      <formula>"CUMPLE"</formula>
    </cfRule>
  </conditionalFormatting>
  <conditionalFormatting sqref="M412">
    <cfRule type="expression" dxfId="1654" priority="1658">
      <formula>L412="NO CUMPLE"</formula>
    </cfRule>
    <cfRule type="expression" dxfId="1653" priority="1659">
      <formula>L412="CUMPLE"</formula>
    </cfRule>
  </conditionalFormatting>
  <conditionalFormatting sqref="L414">
    <cfRule type="cellIs" dxfId="1652" priority="1656" operator="equal">
      <formula>"NO CUMPLE"</formula>
    </cfRule>
    <cfRule type="cellIs" dxfId="1651" priority="1657" operator="equal">
      <formula>"CUMPLE"</formula>
    </cfRule>
  </conditionalFormatting>
  <conditionalFormatting sqref="M413">
    <cfRule type="expression" dxfId="1650" priority="1654">
      <formula>L413="NO CUMPLE"</formula>
    </cfRule>
    <cfRule type="expression" dxfId="1649" priority="1655">
      <formula>L413="CUMPLE"</formula>
    </cfRule>
  </conditionalFormatting>
  <conditionalFormatting sqref="K412">
    <cfRule type="expression" dxfId="1648" priority="1652">
      <formula>J412="NO CUMPLE"</formula>
    </cfRule>
    <cfRule type="expression" dxfId="1647" priority="1653">
      <formula>J412="CUMPLE"</formula>
    </cfRule>
  </conditionalFormatting>
  <conditionalFormatting sqref="K413:K414">
    <cfRule type="expression" dxfId="1646" priority="1650">
      <formula>J413="NO CUMPLE"</formula>
    </cfRule>
    <cfRule type="expression" dxfId="1645" priority="1651">
      <formula>J413="CUMPLE"</formula>
    </cfRule>
  </conditionalFormatting>
  <conditionalFormatting sqref="M415">
    <cfRule type="expression" dxfId="1644" priority="1648">
      <formula>L415="NO CUMPLE"</formula>
    </cfRule>
    <cfRule type="expression" dxfId="1643" priority="1649">
      <formula>L415="CUMPLE"</formula>
    </cfRule>
  </conditionalFormatting>
  <conditionalFormatting sqref="L415 L417">
    <cfRule type="cellIs" dxfId="1642" priority="1646" operator="equal">
      <formula>"NO CUMPLE"</formula>
    </cfRule>
    <cfRule type="cellIs" dxfId="1641" priority="1647" operator="equal">
      <formula>"CUMPLE"</formula>
    </cfRule>
  </conditionalFormatting>
  <conditionalFormatting sqref="M416">
    <cfRule type="expression" dxfId="1640" priority="1644">
      <formula>L416="NO CUMPLE"</formula>
    </cfRule>
    <cfRule type="expression" dxfId="1639" priority="1645">
      <formula>L416="CUMPLE"</formula>
    </cfRule>
  </conditionalFormatting>
  <conditionalFormatting sqref="K415">
    <cfRule type="expression" dxfId="1638" priority="1642">
      <formula>J415="NO CUMPLE"</formula>
    </cfRule>
    <cfRule type="expression" dxfId="1637" priority="1643">
      <formula>J415="CUMPLE"</formula>
    </cfRule>
  </conditionalFormatting>
  <conditionalFormatting sqref="K416:K417">
    <cfRule type="expression" dxfId="1636" priority="1640">
      <formula>J416="NO CUMPLE"</formula>
    </cfRule>
    <cfRule type="expression" dxfId="1635" priority="1641">
      <formula>J416="CUMPLE"</formula>
    </cfRule>
  </conditionalFormatting>
  <conditionalFormatting sqref="M418">
    <cfRule type="expression" dxfId="1634" priority="1638">
      <formula>L418="NO CUMPLE"</formula>
    </cfRule>
    <cfRule type="expression" dxfId="1633" priority="1639">
      <formula>L418="CUMPLE"</formula>
    </cfRule>
  </conditionalFormatting>
  <conditionalFormatting sqref="L418:L420">
    <cfRule type="cellIs" dxfId="1632" priority="1636" operator="equal">
      <formula>"NO CUMPLE"</formula>
    </cfRule>
    <cfRule type="cellIs" dxfId="1631" priority="1637" operator="equal">
      <formula>"CUMPLE"</formula>
    </cfRule>
  </conditionalFormatting>
  <conditionalFormatting sqref="M419">
    <cfRule type="expression" dxfId="1630" priority="1634">
      <formula>L419="NO CUMPLE"</formula>
    </cfRule>
    <cfRule type="expression" dxfId="1629" priority="1635">
      <formula>L419="CUMPLE"</formula>
    </cfRule>
  </conditionalFormatting>
  <conditionalFormatting sqref="K418">
    <cfRule type="expression" dxfId="1628" priority="1632">
      <formula>J418="NO CUMPLE"</formula>
    </cfRule>
    <cfRule type="expression" dxfId="1627" priority="1633">
      <formula>J418="CUMPLE"</formula>
    </cfRule>
  </conditionalFormatting>
  <conditionalFormatting sqref="K419:K420">
    <cfRule type="expression" dxfId="1626" priority="1630">
      <formula>J419="NO CUMPLE"</formula>
    </cfRule>
    <cfRule type="expression" dxfId="1625" priority="1631">
      <formula>J419="CUMPLE"</formula>
    </cfRule>
  </conditionalFormatting>
  <conditionalFormatting sqref="M421">
    <cfRule type="expression" dxfId="1624" priority="1628">
      <formula>L421="NO CUMPLE"</formula>
    </cfRule>
    <cfRule type="expression" dxfId="1623" priority="1629">
      <formula>L421="CUMPLE"</formula>
    </cfRule>
  </conditionalFormatting>
  <conditionalFormatting sqref="L421:L423">
    <cfRule type="cellIs" dxfId="1622" priority="1626" operator="equal">
      <formula>"NO CUMPLE"</formula>
    </cfRule>
    <cfRule type="cellIs" dxfId="1621" priority="1627" operator="equal">
      <formula>"CUMPLE"</formula>
    </cfRule>
  </conditionalFormatting>
  <conditionalFormatting sqref="M422">
    <cfRule type="expression" dxfId="1620" priority="1624">
      <formula>L422="NO CUMPLE"</formula>
    </cfRule>
    <cfRule type="expression" dxfId="1619" priority="1625">
      <formula>L422="CUMPLE"</formula>
    </cfRule>
  </conditionalFormatting>
  <conditionalFormatting sqref="K421">
    <cfRule type="expression" dxfId="1618" priority="1622">
      <formula>J421="NO CUMPLE"</formula>
    </cfRule>
    <cfRule type="expression" dxfId="1617" priority="1623">
      <formula>J421="CUMPLE"</formula>
    </cfRule>
  </conditionalFormatting>
  <conditionalFormatting sqref="K422:K423">
    <cfRule type="expression" dxfId="1616" priority="1620">
      <formula>J422="NO CUMPLE"</formula>
    </cfRule>
    <cfRule type="expression" dxfId="1615" priority="1621">
      <formula>J422="CUMPLE"</formula>
    </cfRule>
  </conditionalFormatting>
  <conditionalFormatting sqref="J413">
    <cfRule type="cellIs" dxfId="1614" priority="1618" operator="equal">
      <formula>"NO CUMPLE"</formula>
    </cfRule>
    <cfRule type="cellIs" dxfId="1613" priority="1619" operator="equal">
      <formula>"CUMPLE"</formula>
    </cfRule>
  </conditionalFormatting>
  <conditionalFormatting sqref="J414">
    <cfRule type="cellIs" dxfId="1612" priority="1616" operator="equal">
      <formula>"NO CUMPLE"</formula>
    </cfRule>
    <cfRule type="cellIs" dxfId="1611" priority="1617" operator="equal">
      <formula>"CUMPLE"</formula>
    </cfRule>
  </conditionalFormatting>
  <conditionalFormatting sqref="L412">
    <cfRule type="cellIs" dxfId="1610" priority="1614" operator="equal">
      <formula>"NO CUMPLE"</formula>
    </cfRule>
    <cfRule type="cellIs" dxfId="1609" priority="1615" operator="equal">
      <formula>"CUMPLE"</formula>
    </cfRule>
  </conditionalFormatting>
  <conditionalFormatting sqref="J412">
    <cfRule type="cellIs" dxfId="1608" priority="1612" operator="equal">
      <formula>"NO CUMPLE"</formula>
    </cfRule>
    <cfRule type="cellIs" dxfId="1607" priority="1613" operator="equal">
      <formula>"CUMPLE"</formula>
    </cfRule>
  </conditionalFormatting>
  <conditionalFormatting sqref="L413">
    <cfRule type="cellIs" dxfId="1606" priority="1610" operator="equal">
      <formula>"NO CUMPLE"</formula>
    </cfRule>
    <cfRule type="cellIs" dxfId="1605" priority="1611" operator="equal">
      <formula>"CUMPLE"</formula>
    </cfRule>
  </conditionalFormatting>
  <conditionalFormatting sqref="L416">
    <cfRule type="cellIs" dxfId="1604" priority="1608" operator="equal">
      <formula>"NO CUMPLE"</formula>
    </cfRule>
    <cfRule type="cellIs" dxfId="1603" priority="1609" operator="equal">
      <formula>"CUMPLE"</formula>
    </cfRule>
  </conditionalFormatting>
  <conditionalFormatting sqref="J417">
    <cfRule type="cellIs" dxfId="1602" priority="1606" operator="equal">
      <formula>"NO CUMPLE"</formula>
    </cfRule>
    <cfRule type="cellIs" dxfId="1601" priority="1607" operator="equal">
      <formula>"CUMPLE"</formula>
    </cfRule>
  </conditionalFormatting>
  <conditionalFormatting sqref="M409">
    <cfRule type="expression" dxfId="1600" priority="1604">
      <formula>L409="NO CUMPLE"</formula>
    </cfRule>
    <cfRule type="expression" dxfId="1599" priority="1605">
      <formula>L409="CUMPLE"</formula>
    </cfRule>
  </conditionalFormatting>
  <conditionalFormatting sqref="L411">
    <cfRule type="cellIs" dxfId="1598" priority="1602" operator="equal">
      <formula>"NO CUMPLE"</formula>
    </cfRule>
    <cfRule type="cellIs" dxfId="1597" priority="1603" operator="equal">
      <formula>"CUMPLE"</formula>
    </cfRule>
  </conditionalFormatting>
  <conditionalFormatting sqref="M410">
    <cfRule type="expression" dxfId="1596" priority="1600">
      <formula>L410="NO CUMPLE"</formula>
    </cfRule>
    <cfRule type="expression" dxfId="1595" priority="1601">
      <formula>L410="CUMPLE"</formula>
    </cfRule>
  </conditionalFormatting>
  <conditionalFormatting sqref="K409">
    <cfRule type="expression" dxfId="1594" priority="1598">
      <formula>J409="NO CUMPLE"</formula>
    </cfRule>
    <cfRule type="expression" dxfId="1593" priority="1599">
      <formula>J409="CUMPLE"</formula>
    </cfRule>
  </conditionalFormatting>
  <conditionalFormatting sqref="K410:K411">
    <cfRule type="expression" dxfId="1592" priority="1596">
      <formula>J410="NO CUMPLE"</formula>
    </cfRule>
    <cfRule type="expression" dxfId="1591" priority="1597">
      <formula>J410="CUMPLE"</formula>
    </cfRule>
  </conditionalFormatting>
  <conditionalFormatting sqref="J410">
    <cfRule type="cellIs" dxfId="1590" priority="1594" operator="equal">
      <formula>"NO CUMPLE"</formula>
    </cfRule>
    <cfRule type="cellIs" dxfId="1589" priority="1595" operator="equal">
      <formula>"CUMPLE"</formula>
    </cfRule>
  </conditionalFormatting>
  <conditionalFormatting sqref="J411">
    <cfRule type="cellIs" dxfId="1588" priority="1592" operator="equal">
      <formula>"NO CUMPLE"</formula>
    </cfRule>
    <cfRule type="cellIs" dxfId="1587" priority="1593" operator="equal">
      <formula>"CUMPLE"</formula>
    </cfRule>
  </conditionalFormatting>
  <conditionalFormatting sqref="L409">
    <cfRule type="cellIs" dxfId="1586" priority="1590" operator="equal">
      <formula>"NO CUMPLE"</formula>
    </cfRule>
    <cfRule type="cellIs" dxfId="1585" priority="1591" operator="equal">
      <formula>"CUMPLE"</formula>
    </cfRule>
  </conditionalFormatting>
  <conditionalFormatting sqref="J409">
    <cfRule type="cellIs" dxfId="1584" priority="1588" operator="equal">
      <formula>"NO CUMPLE"</formula>
    </cfRule>
    <cfRule type="cellIs" dxfId="1583" priority="1589" operator="equal">
      <formula>"CUMPLE"</formula>
    </cfRule>
  </conditionalFormatting>
  <conditionalFormatting sqref="L410">
    <cfRule type="cellIs" dxfId="1582" priority="1586" operator="equal">
      <formula>"NO CUMPLE"</formula>
    </cfRule>
    <cfRule type="cellIs" dxfId="1581" priority="1587" operator="equal">
      <formula>"CUMPLE"</formula>
    </cfRule>
  </conditionalFormatting>
  <conditionalFormatting sqref="J437">
    <cfRule type="cellIs" dxfId="1580" priority="1584" operator="equal">
      <formula>"NO CUMPLE"</formula>
    </cfRule>
    <cfRule type="cellIs" dxfId="1579" priority="1585" operator="equal">
      <formula>"CUMPLE"</formula>
    </cfRule>
  </conditionalFormatting>
  <conditionalFormatting sqref="J438">
    <cfRule type="cellIs" dxfId="1578" priority="1582" operator="equal">
      <formula>"NO CUMPLE"</formula>
    </cfRule>
    <cfRule type="cellIs" dxfId="1577" priority="1583" operator="equal">
      <formula>"CUMPLE"</formula>
    </cfRule>
  </conditionalFormatting>
  <conditionalFormatting sqref="J440">
    <cfRule type="cellIs" dxfId="1576" priority="1580" operator="equal">
      <formula>"NO CUMPLE"</formula>
    </cfRule>
    <cfRule type="cellIs" dxfId="1575" priority="1581" operator="equal">
      <formula>"CUMPLE"</formula>
    </cfRule>
  </conditionalFormatting>
  <conditionalFormatting sqref="J441:J442">
    <cfRule type="cellIs" dxfId="1574" priority="1578" operator="equal">
      <formula>"NO CUMPLE"</formula>
    </cfRule>
    <cfRule type="cellIs" dxfId="1573" priority="1579" operator="equal">
      <formula>"CUMPLE"</formula>
    </cfRule>
  </conditionalFormatting>
  <conditionalFormatting sqref="J443">
    <cfRule type="cellIs" dxfId="1572" priority="1576" operator="equal">
      <formula>"NO CUMPLE"</formula>
    </cfRule>
    <cfRule type="cellIs" dxfId="1571" priority="1577" operator="equal">
      <formula>"CUMPLE"</formula>
    </cfRule>
  </conditionalFormatting>
  <conditionalFormatting sqref="J444:J445">
    <cfRule type="cellIs" dxfId="1570" priority="1574" operator="equal">
      <formula>"NO CUMPLE"</formula>
    </cfRule>
    <cfRule type="cellIs" dxfId="1569" priority="1575" operator="equal">
      <formula>"CUMPLE"</formula>
    </cfRule>
  </conditionalFormatting>
  <conditionalFormatting sqref="M434">
    <cfRule type="expression" dxfId="1568" priority="1572">
      <formula>L434="NO CUMPLE"</formula>
    </cfRule>
    <cfRule type="expression" dxfId="1567" priority="1573">
      <formula>L434="CUMPLE"</formula>
    </cfRule>
  </conditionalFormatting>
  <conditionalFormatting sqref="L436">
    <cfRule type="cellIs" dxfId="1566" priority="1570" operator="equal">
      <formula>"NO CUMPLE"</formula>
    </cfRule>
    <cfRule type="cellIs" dxfId="1565" priority="1571" operator="equal">
      <formula>"CUMPLE"</formula>
    </cfRule>
  </conditionalFormatting>
  <conditionalFormatting sqref="M435">
    <cfRule type="expression" dxfId="1564" priority="1568">
      <formula>L435="NO CUMPLE"</formula>
    </cfRule>
    <cfRule type="expression" dxfId="1563" priority="1569">
      <formula>L435="CUMPLE"</formula>
    </cfRule>
  </conditionalFormatting>
  <conditionalFormatting sqref="K434">
    <cfRule type="expression" dxfId="1562" priority="1566">
      <formula>J434="NO CUMPLE"</formula>
    </cfRule>
    <cfRule type="expression" dxfId="1561" priority="1567">
      <formula>J434="CUMPLE"</formula>
    </cfRule>
  </conditionalFormatting>
  <conditionalFormatting sqref="K435:K436">
    <cfRule type="expression" dxfId="1560" priority="1564">
      <formula>J435="NO CUMPLE"</formula>
    </cfRule>
    <cfRule type="expression" dxfId="1559" priority="1565">
      <formula>J435="CUMPLE"</formula>
    </cfRule>
  </conditionalFormatting>
  <conditionalFormatting sqref="M437">
    <cfRule type="expression" dxfId="1558" priority="1562">
      <formula>L437="NO CUMPLE"</formula>
    </cfRule>
    <cfRule type="expression" dxfId="1557" priority="1563">
      <formula>L437="CUMPLE"</formula>
    </cfRule>
  </conditionalFormatting>
  <conditionalFormatting sqref="L437 L439">
    <cfRule type="cellIs" dxfId="1556" priority="1560" operator="equal">
      <formula>"NO CUMPLE"</formula>
    </cfRule>
    <cfRule type="cellIs" dxfId="1555" priority="1561" operator="equal">
      <formula>"CUMPLE"</formula>
    </cfRule>
  </conditionalFormatting>
  <conditionalFormatting sqref="M438">
    <cfRule type="expression" dxfId="1554" priority="1558">
      <formula>L438="NO CUMPLE"</formula>
    </cfRule>
    <cfRule type="expression" dxfId="1553" priority="1559">
      <formula>L438="CUMPLE"</formula>
    </cfRule>
  </conditionalFormatting>
  <conditionalFormatting sqref="K437">
    <cfRule type="expression" dxfId="1552" priority="1556">
      <formula>J437="NO CUMPLE"</formula>
    </cfRule>
    <cfRule type="expression" dxfId="1551" priority="1557">
      <formula>J437="CUMPLE"</formula>
    </cfRule>
  </conditionalFormatting>
  <conditionalFormatting sqref="K438:K439">
    <cfRule type="expression" dxfId="1550" priority="1554">
      <formula>J438="NO CUMPLE"</formula>
    </cfRule>
    <cfRule type="expression" dxfId="1549" priority="1555">
      <formula>J438="CUMPLE"</formula>
    </cfRule>
  </conditionalFormatting>
  <conditionalFormatting sqref="M440">
    <cfRule type="expression" dxfId="1548" priority="1552">
      <formula>L440="NO CUMPLE"</formula>
    </cfRule>
    <cfRule type="expression" dxfId="1547" priority="1553">
      <formula>L440="CUMPLE"</formula>
    </cfRule>
  </conditionalFormatting>
  <conditionalFormatting sqref="L440:L442">
    <cfRule type="cellIs" dxfId="1546" priority="1550" operator="equal">
      <formula>"NO CUMPLE"</formula>
    </cfRule>
    <cfRule type="cellIs" dxfId="1545" priority="1551" operator="equal">
      <formula>"CUMPLE"</formula>
    </cfRule>
  </conditionalFormatting>
  <conditionalFormatting sqref="M441">
    <cfRule type="expression" dxfId="1544" priority="1548">
      <formula>L441="NO CUMPLE"</formula>
    </cfRule>
    <cfRule type="expression" dxfId="1543" priority="1549">
      <formula>L441="CUMPLE"</formula>
    </cfRule>
  </conditionalFormatting>
  <conditionalFormatting sqref="K440">
    <cfRule type="expression" dxfId="1542" priority="1546">
      <formula>J440="NO CUMPLE"</formula>
    </cfRule>
    <cfRule type="expression" dxfId="1541" priority="1547">
      <formula>J440="CUMPLE"</formula>
    </cfRule>
  </conditionalFormatting>
  <conditionalFormatting sqref="K441:K442">
    <cfRule type="expression" dxfId="1540" priority="1544">
      <formula>J441="NO CUMPLE"</formula>
    </cfRule>
    <cfRule type="expression" dxfId="1539" priority="1545">
      <formula>J441="CUMPLE"</formula>
    </cfRule>
  </conditionalFormatting>
  <conditionalFormatting sqref="M443">
    <cfRule type="expression" dxfId="1538" priority="1542">
      <formula>L443="NO CUMPLE"</formula>
    </cfRule>
    <cfRule type="expression" dxfId="1537" priority="1543">
      <formula>L443="CUMPLE"</formula>
    </cfRule>
  </conditionalFormatting>
  <conditionalFormatting sqref="L443:L445">
    <cfRule type="cellIs" dxfId="1536" priority="1540" operator="equal">
      <formula>"NO CUMPLE"</formula>
    </cfRule>
    <cfRule type="cellIs" dxfId="1535" priority="1541" operator="equal">
      <formula>"CUMPLE"</formula>
    </cfRule>
  </conditionalFormatting>
  <conditionalFormatting sqref="M444">
    <cfRule type="expression" dxfId="1534" priority="1538">
      <formula>L444="NO CUMPLE"</formula>
    </cfRule>
    <cfRule type="expression" dxfId="1533" priority="1539">
      <formula>L444="CUMPLE"</formula>
    </cfRule>
  </conditionalFormatting>
  <conditionalFormatting sqref="K443">
    <cfRule type="expression" dxfId="1532" priority="1536">
      <formula>J443="NO CUMPLE"</formula>
    </cfRule>
    <cfRule type="expression" dxfId="1531" priority="1537">
      <formula>J443="CUMPLE"</formula>
    </cfRule>
  </conditionalFormatting>
  <conditionalFormatting sqref="K444:K445">
    <cfRule type="expression" dxfId="1530" priority="1534">
      <formula>J444="NO CUMPLE"</formula>
    </cfRule>
    <cfRule type="expression" dxfId="1529" priority="1535">
      <formula>J444="CUMPLE"</formula>
    </cfRule>
  </conditionalFormatting>
  <conditionalFormatting sqref="J435">
    <cfRule type="cellIs" dxfId="1528" priority="1532" operator="equal">
      <formula>"NO CUMPLE"</formula>
    </cfRule>
    <cfRule type="cellIs" dxfId="1527" priority="1533" operator="equal">
      <formula>"CUMPLE"</formula>
    </cfRule>
  </conditionalFormatting>
  <conditionalFormatting sqref="J436">
    <cfRule type="cellIs" dxfId="1526" priority="1530" operator="equal">
      <formula>"NO CUMPLE"</formula>
    </cfRule>
    <cfRule type="cellIs" dxfId="1525" priority="1531" operator="equal">
      <formula>"CUMPLE"</formula>
    </cfRule>
  </conditionalFormatting>
  <conditionalFormatting sqref="L434">
    <cfRule type="cellIs" dxfId="1524" priority="1528" operator="equal">
      <formula>"NO CUMPLE"</formula>
    </cfRule>
    <cfRule type="cellIs" dxfId="1523" priority="1529" operator="equal">
      <formula>"CUMPLE"</formula>
    </cfRule>
  </conditionalFormatting>
  <conditionalFormatting sqref="J434">
    <cfRule type="cellIs" dxfId="1522" priority="1526" operator="equal">
      <formula>"NO CUMPLE"</formula>
    </cfRule>
    <cfRule type="cellIs" dxfId="1521" priority="1527" operator="equal">
      <formula>"CUMPLE"</formula>
    </cfRule>
  </conditionalFormatting>
  <conditionalFormatting sqref="L435">
    <cfRule type="cellIs" dxfId="1520" priority="1524" operator="equal">
      <formula>"NO CUMPLE"</formula>
    </cfRule>
    <cfRule type="cellIs" dxfId="1519" priority="1525" operator="equal">
      <formula>"CUMPLE"</formula>
    </cfRule>
  </conditionalFormatting>
  <conditionalFormatting sqref="L438">
    <cfRule type="cellIs" dxfId="1518" priority="1522" operator="equal">
      <formula>"NO CUMPLE"</formula>
    </cfRule>
    <cfRule type="cellIs" dxfId="1517" priority="1523" operator="equal">
      <formula>"CUMPLE"</formula>
    </cfRule>
  </conditionalFormatting>
  <conditionalFormatting sqref="J439">
    <cfRule type="cellIs" dxfId="1516" priority="1520" operator="equal">
      <formula>"NO CUMPLE"</formula>
    </cfRule>
    <cfRule type="cellIs" dxfId="1515" priority="1521" operator="equal">
      <formula>"CUMPLE"</formula>
    </cfRule>
  </conditionalFormatting>
  <conditionalFormatting sqref="M431">
    <cfRule type="expression" dxfId="1514" priority="1518">
      <formula>L431="NO CUMPLE"</formula>
    </cfRule>
    <cfRule type="expression" dxfId="1513" priority="1519">
      <formula>L431="CUMPLE"</formula>
    </cfRule>
  </conditionalFormatting>
  <conditionalFormatting sqref="L433">
    <cfRule type="cellIs" dxfId="1512" priority="1516" operator="equal">
      <formula>"NO CUMPLE"</formula>
    </cfRule>
    <cfRule type="cellIs" dxfId="1511" priority="1517" operator="equal">
      <formula>"CUMPLE"</formula>
    </cfRule>
  </conditionalFormatting>
  <conditionalFormatting sqref="M432">
    <cfRule type="expression" dxfId="1510" priority="1514">
      <formula>L432="NO CUMPLE"</formula>
    </cfRule>
    <cfRule type="expression" dxfId="1509" priority="1515">
      <formula>L432="CUMPLE"</formula>
    </cfRule>
  </conditionalFormatting>
  <conditionalFormatting sqref="K431">
    <cfRule type="expression" dxfId="1508" priority="1512">
      <formula>J431="NO CUMPLE"</formula>
    </cfRule>
    <cfRule type="expression" dxfId="1507" priority="1513">
      <formula>J431="CUMPLE"</formula>
    </cfRule>
  </conditionalFormatting>
  <conditionalFormatting sqref="K432:K433">
    <cfRule type="expression" dxfId="1506" priority="1510">
      <formula>J432="NO CUMPLE"</formula>
    </cfRule>
    <cfRule type="expression" dxfId="1505" priority="1511">
      <formula>J432="CUMPLE"</formula>
    </cfRule>
  </conditionalFormatting>
  <conditionalFormatting sqref="J432">
    <cfRule type="cellIs" dxfId="1504" priority="1508" operator="equal">
      <formula>"NO CUMPLE"</formula>
    </cfRule>
    <cfRule type="cellIs" dxfId="1503" priority="1509" operator="equal">
      <formula>"CUMPLE"</formula>
    </cfRule>
  </conditionalFormatting>
  <conditionalFormatting sqref="J433">
    <cfRule type="cellIs" dxfId="1502" priority="1506" operator="equal">
      <formula>"NO CUMPLE"</formula>
    </cfRule>
    <cfRule type="cellIs" dxfId="1501" priority="1507" operator="equal">
      <formula>"CUMPLE"</formula>
    </cfRule>
  </conditionalFormatting>
  <conditionalFormatting sqref="L431">
    <cfRule type="cellIs" dxfId="1500" priority="1504" operator="equal">
      <formula>"NO CUMPLE"</formula>
    </cfRule>
    <cfRule type="cellIs" dxfId="1499" priority="1505" operator="equal">
      <formula>"CUMPLE"</formula>
    </cfRule>
  </conditionalFormatting>
  <conditionalFormatting sqref="J431">
    <cfRule type="cellIs" dxfId="1498" priority="1502" operator="equal">
      <formula>"NO CUMPLE"</formula>
    </cfRule>
    <cfRule type="cellIs" dxfId="1497" priority="1503" operator="equal">
      <formula>"CUMPLE"</formula>
    </cfRule>
  </conditionalFormatting>
  <conditionalFormatting sqref="L432">
    <cfRule type="cellIs" dxfId="1496" priority="1500" operator="equal">
      <formula>"NO CUMPLE"</formula>
    </cfRule>
    <cfRule type="cellIs" dxfId="1495" priority="1501" operator="equal">
      <formula>"CUMPLE"</formula>
    </cfRule>
  </conditionalFormatting>
  <conditionalFormatting sqref="J481">
    <cfRule type="cellIs" dxfId="1494" priority="1498" operator="equal">
      <formula>"NO CUMPLE"</formula>
    </cfRule>
    <cfRule type="cellIs" dxfId="1493" priority="1499" operator="equal">
      <formula>"CUMPLE"</formula>
    </cfRule>
  </conditionalFormatting>
  <conditionalFormatting sqref="J482">
    <cfRule type="cellIs" dxfId="1492" priority="1496" operator="equal">
      <formula>"NO CUMPLE"</formula>
    </cfRule>
    <cfRule type="cellIs" dxfId="1491" priority="1497" operator="equal">
      <formula>"CUMPLE"</formula>
    </cfRule>
  </conditionalFormatting>
  <conditionalFormatting sqref="J484">
    <cfRule type="cellIs" dxfId="1490" priority="1494" operator="equal">
      <formula>"NO CUMPLE"</formula>
    </cfRule>
    <cfRule type="cellIs" dxfId="1489" priority="1495" operator="equal">
      <formula>"CUMPLE"</formula>
    </cfRule>
  </conditionalFormatting>
  <conditionalFormatting sqref="J485:J486">
    <cfRule type="cellIs" dxfId="1488" priority="1492" operator="equal">
      <formula>"NO CUMPLE"</formula>
    </cfRule>
    <cfRule type="cellIs" dxfId="1487" priority="1493" operator="equal">
      <formula>"CUMPLE"</formula>
    </cfRule>
  </conditionalFormatting>
  <conditionalFormatting sqref="J487">
    <cfRule type="cellIs" dxfId="1486" priority="1490" operator="equal">
      <formula>"NO CUMPLE"</formula>
    </cfRule>
    <cfRule type="cellIs" dxfId="1485" priority="1491" operator="equal">
      <formula>"CUMPLE"</formula>
    </cfRule>
  </conditionalFormatting>
  <conditionalFormatting sqref="J488:J489">
    <cfRule type="cellIs" dxfId="1484" priority="1488" operator="equal">
      <formula>"NO CUMPLE"</formula>
    </cfRule>
    <cfRule type="cellIs" dxfId="1483" priority="1489" operator="equal">
      <formula>"CUMPLE"</formula>
    </cfRule>
  </conditionalFormatting>
  <conditionalFormatting sqref="M478">
    <cfRule type="expression" dxfId="1482" priority="1486">
      <formula>L478="NO CUMPLE"</formula>
    </cfRule>
    <cfRule type="expression" dxfId="1481" priority="1487">
      <formula>L478="CUMPLE"</formula>
    </cfRule>
  </conditionalFormatting>
  <conditionalFormatting sqref="L480">
    <cfRule type="cellIs" dxfId="1480" priority="1484" operator="equal">
      <formula>"NO CUMPLE"</formula>
    </cfRule>
    <cfRule type="cellIs" dxfId="1479" priority="1485" operator="equal">
      <formula>"CUMPLE"</formula>
    </cfRule>
  </conditionalFormatting>
  <conditionalFormatting sqref="M479">
    <cfRule type="expression" dxfId="1478" priority="1482">
      <formula>L479="NO CUMPLE"</formula>
    </cfRule>
    <cfRule type="expression" dxfId="1477" priority="1483">
      <formula>L479="CUMPLE"</formula>
    </cfRule>
  </conditionalFormatting>
  <conditionalFormatting sqref="K478">
    <cfRule type="expression" dxfId="1476" priority="1480">
      <formula>J478="NO CUMPLE"</formula>
    </cfRule>
    <cfRule type="expression" dxfId="1475" priority="1481">
      <formula>J478="CUMPLE"</formula>
    </cfRule>
  </conditionalFormatting>
  <conditionalFormatting sqref="K479:K480">
    <cfRule type="expression" dxfId="1474" priority="1478">
      <formula>J479="NO CUMPLE"</formula>
    </cfRule>
    <cfRule type="expression" dxfId="1473" priority="1479">
      <formula>J479="CUMPLE"</formula>
    </cfRule>
  </conditionalFormatting>
  <conditionalFormatting sqref="M481">
    <cfRule type="expression" dxfId="1472" priority="1476">
      <formula>L481="NO CUMPLE"</formula>
    </cfRule>
    <cfRule type="expression" dxfId="1471" priority="1477">
      <formula>L481="CUMPLE"</formula>
    </cfRule>
  </conditionalFormatting>
  <conditionalFormatting sqref="L481 L483">
    <cfRule type="cellIs" dxfId="1470" priority="1474" operator="equal">
      <formula>"NO CUMPLE"</formula>
    </cfRule>
    <cfRule type="cellIs" dxfId="1469" priority="1475" operator="equal">
      <formula>"CUMPLE"</formula>
    </cfRule>
  </conditionalFormatting>
  <conditionalFormatting sqref="M482">
    <cfRule type="expression" dxfId="1468" priority="1472">
      <formula>L482="NO CUMPLE"</formula>
    </cfRule>
    <cfRule type="expression" dxfId="1467" priority="1473">
      <formula>L482="CUMPLE"</formula>
    </cfRule>
  </conditionalFormatting>
  <conditionalFormatting sqref="K481">
    <cfRule type="expression" dxfId="1466" priority="1470">
      <formula>J481="NO CUMPLE"</formula>
    </cfRule>
    <cfRule type="expression" dxfId="1465" priority="1471">
      <formula>J481="CUMPLE"</formula>
    </cfRule>
  </conditionalFormatting>
  <conditionalFormatting sqref="K482:K483">
    <cfRule type="expression" dxfId="1464" priority="1468">
      <formula>J482="NO CUMPLE"</formula>
    </cfRule>
    <cfRule type="expression" dxfId="1463" priority="1469">
      <formula>J482="CUMPLE"</formula>
    </cfRule>
  </conditionalFormatting>
  <conditionalFormatting sqref="M484">
    <cfRule type="expression" dxfId="1462" priority="1466">
      <formula>L484="NO CUMPLE"</formula>
    </cfRule>
    <cfRule type="expression" dxfId="1461" priority="1467">
      <formula>L484="CUMPLE"</formula>
    </cfRule>
  </conditionalFormatting>
  <conditionalFormatting sqref="L484:L486">
    <cfRule type="cellIs" dxfId="1460" priority="1464" operator="equal">
      <formula>"NO CUMPLE"</formula>
    </cfRule>
    <cfRule type="cellIs" dxfId="1459" priority="1465" operator="equal">
      <formula>"CUMPLE"</formula>
    </cfRule>
  </conditionalFormatting>
  <conditionalFormatting sqref="M485">
    <cfRule type="expression" dxfId="1458" priority="1462">
      <formula>L485="NO CUMPLE"</formula>
    </cfRule>
    <cfRule type="expression" dxfId="1457" priority="1463">
      <formula>L485="CUMPLE"</formula>
    </cfRule>
  </conditionalFormatting>
  <conditionalFormatting sqref="K484">
    <cfRule type="expression" dxfId="1456" priority="1460">
      <formula>J484="NO CUMPLE"</formula>
    </cfRule>
    <cfRule type="expression" dxfId="1455" priority="1461">
      <formula>J484="CUMPLE"</formula>
    </cfRule>
  </conditionalFormatting>
  <conditionalFormatting sqref="K485:K486">
    <cfRule type="expression" dxfId="1454" priority="1458">
      <formula>J485="NO CUMPLE"</formula>
    </cfRule>
    <cfRule type="expression" dxfId="1453" priority="1459">
      <formula>J485="CUMPLE"</formula>
    </cfRule>
  </conditionalFormatting>
  <conditionalFormatting sqref="M487">
    <cfRule type="expression" dxfId="1452" priority="1456">
      <formula>L487="NO CUMPLE"</formula>
    </cfRule>
    <cfRule type="expression" dxfId="1451" priority="1457">
      <formula>L487="CUMPLE"</formula>
    </cfRule>
  </conditionalFormatting>
  <conditionalFormatting sqref="L487:L489">
    <cfRule type="cellIs" dxfId="1450" priority="1454" operator="equal">
      <formula>"NO CUMPLE"</formula>
    </cfRule>
    <cfRule type="cellIs" dxfId="1449" priority="1455" operator="equal">
      <formula>"CUMPLE"</formula>
    </cfRule>
  </conditionalFormatting>
  <conditionalFormatting sqref="M488">
    <cfRule type="expression" dxfId="1448" priority="1452">
      <formula>L488="NO CUMPLE"</formula>
    </cfRule>
    <cfRule type="expression" dxfId="1447" priority="1453">
      <formula>L488="CUMPLE"</formula>
    </cfRule>
  </conditionalFormatting>
  <conditionalFormatting sqref="K487">
    <cfRule type="expression" dxfId="1446" priority="1450">
      <formula>J487="NO CUMPLE"</formula>
    </cfRule>
    <cfRule type="expression" dxfId="1445" priority="1451">
      <formula>J487="CUMPLE"</formula>
    </cfRule>
  </conditionalFormatting>
  <conditionalFormatting sqref="K488:K489">
    <cfRule type="expression" dxfId="1444" priority="1448">
      <formula>J488="NO CUMPLE"</formula>
    </cfRule>
    <cfRule type="expression" dxfId="1443" priority="1449">
      <formula>J488="CUMPLE"</formula>
    </cfRule>
  </conditionalFormatting>
  <conditionalFormatting sqref="J479">
    <cfRule type="cellIs" dxfId="1442" priority="1446" operator="equal">
      <formula>"NO CUMPLE"</formula>
    </cfRule>
    <cfRule type="cellIs" dxfId="1441" priority="1447" operator="equal">
      <formula>"CUMPLE"</formula>
    </cfRule>
  </conditionalFormatting>
  <conditionalFormatting sqref="J480">
    <cfRule type="cellIs" dxfId="1440" priority="1444" operator="equal">
      <formula>"NO CUMPLE"</formula>
    </cfRule>
    <cfRule type="cellIs" dxfId="1439" priority="1445" operator="equal">
      <formula>"CUMPLE"</formula>
    </cfRule>
  </conditionalFormatting>
  <conditionalFormatting sqref="L478">
    <cfRule type="cellIs" dxfId="1438" priority="1442" operator="equal">
      <formula>"NO CUMPLE"</formula>
    </cfRule>
    <cfRule type="cellIs" dxfId="1437" priority="1443" operator="equal">
      <formula>"CUMPLE"</formula>
    </cfRule>
  </conditionalFormatting>
  <conditionalFormatting sqref="J478">
    <cfRule type="cellIs" dxfId="1436" priority="1440" operator="equal">
      <formula>"NO CUMPLE"</formula>
    </cfRule>
    <cfRule type="cellIs" dxfId="1435" priority="1441" operator="equal">
      <formula>"CUMPLE"</formula>
    </cfRule>
  </conditionalFormatting>
  <conditionalFormatting sqref="L479">
    <cfRule type="cellIs" dxfId="1434" priority="1438" operator="equal">
      <formula>"NO CUMPLE"</formula>
    </cfRule>
    <cfRule type="cellIs" dxfId="1433" priority="1439" operator="equal">
      <formula>"CUMPLE"</formula>
    </cfRule>
  </conditionalFormatting>
  <conditionalFormatting sqref="L482">
    <cfRule type="cellIs" dxfId="1432" priority="1436" operator="equal">
      <formula>"NO CUMPLE"</formula>
    </cfRule>
    <cfRule type="cellIs" dxfId="1431" priority="1437" operator="equal">
      <formula>"CUMPLE"</formula>
    </cfRule>
  </conditionalFormatting>
  <conditionalFormatting sqref="J483">
    <cfRule type="cellIs" dxfId="1430" priority="1434" operator="equal">
      <formula>"NO CUMPLE"</formula>
    </cfRule>
    <cfRule type="cellIs" dxfId="1429" priority="1435" operator="equal">
      <formula>"CUMPLE"</formula>
    </cfRule>
  </conditionalFormatting>
  <conditionalFormatting sqref="M475">
    <cfRule type="expression" dxfId="1428" priority="1432">
      <formula>L475="NO CUMPLE"</formula>
    </cfRule>
    <cfRule type="expression" dxfId="1427" priority="1433">
      <formula>L475="CUMPLE"</formula>
    </cfRule>
  </conditionalFormatting>
  <conditionalFormatting sqref="L477">
    <cfRule type="cellIs" dxfId="1426" priority="1430" operator="equal">
      <formula>"NO CUMPLE"</formula>
    </cfRule>
    <cfRule type="cellIs" dxfId="1425" priority="1431" operator="equal">
      <formula>"CUMPLE"</formula>
    </cfRule>
  </conditionalFormatting>
  <conditionalFormatting sqref="M476">
    <cfRule type="expression" dxfId="1424" priority="1428">
      <formula>L476="NO CUMPLE"</formula>
    </cfRule>
    <cfRule type="expression" dxfId="1423" priority="1429">
      <formula>L476="CUMPLE"</formula>
    </cfRule>
  </conditionalFormatting>
  <conditionalFormatting sqref="K475">
    <cfRule type="expression" dxfId="1422" priority="1426">
      <formula>J475="NO CUMPLE"</formula>
    </cfRule>
    <cfRule type="expression" dxfId="1421" priority="1427">
      <formula>J475="CUMPLE"</formula>
    </cfRule>
  </conditionalFormatting>
  <conditionalFormatting sqref="K476:K477">
    <cfRule type="expression" dxfId="1420" priority="1424">
      <formula>J476="NO CUMPLE"</formula>
    </cfRule>
    <cfRule type="expression" dxfId="1419" priority="1425">
      <formula>J476="CUMPLE"</formula>
    </cfRule>
  </conditionalFormatting>
  <conditionalFormatting sqref="J476">
    <cfRule type="cellIs" dxfId="1418" priority="1422" operator="equal">
      <formula>"NO CUMPLE"</formula>
    </cfRule>
    <cfRule type="cellIs" dxfId="1417" priority="1423" operator="equal">
      <formula>"CUMPLE"</formula>
    </cfRule>
  </conditionalFormatting>
  <conditionalFormatting sqref="J477">
    <cfRule type="cellIs" dxfId="1416" priority="1420" operator="equal">
      <formula>"NO CUMPLE"</formula>
    </cfRule>
    <cfRule type="cellIs" dxfId="1415" priority="1421" operator="equal">
      <formula>"CUMPLE"</formula>
    </cfRule>
  </conditionalFormatting>
  <conditionalFormatting sqref="L475">
    <cfRule type="cellIs" dxfId="1414" priority="1418" operator="equal">
      <formula>"NO CUMPLE"</formula>
    </cfRule>
    <cfRule type="cellIs" dxfId="1413" priority="1419" operator="equal">
      <formula>"CUMPLE"</formula>
    </cfRule>
  </conditionalFormatting>
  <conditionalFormatting sqref="J475">
    <cfRule type="cellIs" dxfId="1412" priority="1416" operator="equal">
      <formula>"NO CUMPLE"</formula>
    </cfRule>
    <cfRule type="cellIs" dxfId="1411" priority="1417" operator="equal">
      <formula>"CUMPLE"</formula>
    </cfRule>
  </conditionalFormatting>
  <conditionalFormatting sqref="L476">
    <cfRule type="cellIs" dxfId="1410" priority="1414" operator="equal">
      <formula>"NO CUMPLE"</formula>
    </cfRule>
    <cfRule type="cellIs" dxfId="1409" priority="1415" operator="equal">
      <formula>"CUMPLE"</formula>
    </cfRule>
  </conditionalFormatting>
  <conditionalFormatting sqref="J503">
    <cfRule type="cellIs" dxfId="1408" priority="1412" operator="equal">
      <formula>"NO CUMPLE"</formula>
    </cfRule>
    <cfRule type="cellIs" dxfId="1407" priority="1413" operator="equal">
      <formula>"CUMPLE"</formula>
    </cfRule>
  </conditionalFormatting>
  <conditionalFormatting sqref="J504">
    <cfRule type="cellIs" dxfId="1406" priority="1410" operator="equal">
      <formula>"NO CUMPLE"</formula>
    </cfRule>
    <cfRule type="cellIs" dxfId="1405" priority="1411" operator="equal">
      <formula>"CUMPLE"</formula>
    </cfRule>
  </conditionalFormatting>
  <conditionalFormatting sqref="J506">
    <cfRule type="cellIs" dxfId="1404" priority="1408" operator="equal">
      <formula>"NO CUMPLE"</formula>
    </cfRule>
    <cfRule type="cellIs" dxfId="1403" priority="1409" operator="equal">
      <formula>"CUMPLE"</formula>
    </cfRule>
  </conditionalFormatting>
  <conditionalFormatting sqref="J507:J508">
    <cfRule type="cellIs" dxfId="1402" priority="1406" operator="equal">
      <formula>"NO CUMPLE"</formula>
    </cfRule>
    <cfRule type="cellIs" dxfId="1401" priority="1407" operator="equal">
      <formula>"CUMPLE"</formula>
    </cfRule>
  </conditionalFormatting>
  <conditionalFormatting sqref="J509">
    <cfRule type="cellIs" dxfId="1400" priority="1404" operator="equal">
      <formula>"NO CUMPLE"</formula>
    </cfRule>
    <cfRule type="cellIs" dxfId="1399" priority="1405" operator="equal">
      <formula>"CUMPLE"</formula>
    </cfRule>
  </conditionalFormatting>
  <conditionalFormatting sqref="J510:J511">
    <cfRule type="cellIs" dxfId="1398" priority="1402" operator="equal">
      <formula>"NO CUMPLE"</formula>
    </cfRule>
    <cfRule type="cellIs" dxfId="1397" priority="1403" operator="equal">
      <formula>"CUMPLE"</formula>
    </cfRule>
  </conditionalFormatting>
  <conditionalFormatting sqref="M500">
    <cfRule type="expression" dxfId="1396" priority="1400">
      <formula>L500="NO CUMPLE"</formula>
    </cfRule>
    <cfRule type="expression" dxfId="1395" priority="1401">
      <formula>L500="CUMPLE"</formula>
    </cfRule>
  </conditionalFormatting>
  <conditionalFormatting sqref="L502">
    <cfRule type="cellIs" dxfId="1394" priority="1398" operator="equal">
      <formula>"NO CUMPLE"</formula>
    </cfRule>
    <cfRule type="cellIs" dxfId="1393" priority="1399" operator="equal">
      <formula>"CUMPLE"</formula>
    </cfRule>
  </conditionalFormatting>
  <conditionalFormatting sqref="M501">
    <cfRule type="expression" dxfId="1392" priority="1396">
      <formula>L501="NO CUMPLE"</formula>
    </cfRule>
    <cfRule type="expression" dxfId="1391" priority="1397">
      <formula>L501="CUMPLE"</formula>
    </cfRule>
  </conditionalFormatting>
  <conditionalFormatting sqref="K500">
    <cfRule type="expression" dxfId="1390" priority="1394">
      <formula>J500="NO CUMPLE"</formula>
    </cfRule>
    <cfRule type="expression" dxfId="1389" priority="1395">
      <formula>J500="CUMPLE"</formula>
    </cfRule>
  </conditionalFormatting>
  <conditionalFormatting sqref="K501:K502">
    <cfRule type="expression" dxfId="1388" priority="1392">
      <formula>J501="NO CUMPLE"</formula>
    </cfRule>
    <cfRule type="expression" dxfId="1387" priority="1393">
      <formula>J501="CUMPLE"</formula>
    </cfRule>
  </conditionalFormatting>
  <conditionalFormatting sqref="M503">
    <cfRule type="expression" dxfId="1386" priority="1390">
      <formula>L503="NO CUMPLE"</formula>
    </cfRule>
    <cfRule type="expression" dxfId="1385" priority="1391">
      <formula>L503="CUMPLE"</formula>
    </cfRule>
  </conditionalFormatting>
  <conditionalFormatting sqref="L503 L505">
    <cfRule type="cellIs" dxfId="1384" priority="1388" operator="equal">
      <formula>"NO CUMPLE"</formula>
    </cfRule>
    <cfRule type="cellIs" dxfId="1383" priority="1389" operator="equal">
      <formula>"CUMPLE"</formula>
    </cfRule>
  </conditionalFormatting>
  <conditionalFormatting sqref="M504">
    <cfRule type="expression" dxfId="1382" priority="1386">
      <formula>L504="NO CUMPLE"</formula>
    </cfRule>
    <cfRule type="expression" dxfId="1381" priority="1387">
      <formula>L504="CUMPLE"</formula>
    </cfRule>
  </conditionalFormatting>
  <conditionalFormatting sqref="K503">
    <cfRule type="expression" dxfId="1380" priority="1384">
      <formula>J503="NO CUMPLE"</formula>
    </cfRule>
    <cfRule type="expression" dxfId="1379" priority="1385">
      <formula>J503="CUMPLE"</formula>
    </cfRule>
  </conditionalFormatting>
  <conditionalFormatting sqref="K504:K505">
    <cfRule type="expression" dxfId="1378" priority="1382">
      <formula>J504="NO CUMPLE"</formula>
    </cfRule>
    <cfRule type="expression" dxfId="1377" priority="1383">
      <formula>J504="CUMPLE"</formula>
    </cfRule>
  </conditionalFormatting>
  <conditionalFormatting sqref="M506">
    <cfRule type="expression" dxfId="1376" priority="1380">
      <formula>L506="NO CUMPLE"</formula>
    </cfRule>
    <cfRule type="expression" dxfId="1375" priority="1381">
      <formula>L506="CUMPLE"</formula>
    </cfRule>
  </conditionalFormatting>
  <conditionalFormatting sqref="L506:L508">
    <cfRule type="cellIs" dxfId="1374" priority="1378" operator="equal">
      <formula>"NO CUMPLE"</formula>
    </cfRule>
    <cfRule type="cellIs" dxfId="1373" priority="1379" operator="equal">
      <formula>"CUMPLE"</formula>
    </cfRule>
  </conditionalFormatting>
  <conditionalFormatting sqref="M507">
    <cfRule type="expression" dxfId="1372" priority="1376">
      <formula>L507="NO CUMPLE"</formula>
    </cfRule>
    <cfRule type="expression" dxfId="1371" priority="1377">
      <formula>L507="CUMPLE"</formula>
    </cfRule>
  </conditionalFormatting>
  <conditionalFormatting sqref="K506">
    <cfRule type="expression" dxfId="1370" priority="1374">
      <formula>J506="NO CUMPLE"</formula>
    </cfRule>
    <cfRule type="expression" dxfId="1369" priority="1375">
      <formula>J506="CUMPLE"</formula>
    </cfRule>
  </conditionalFormatting>
  <conditionalFormatting sqref="K507:K508">
    <cfRule type="expression" dxfId="1368" priority="1372">
      <formula>J507="NO CUMPLE"</formula>
    </cfRule>
    <cfRule type="expression" dxfId="1367" priority="1373">
      <formula>J507="CUMPLE"</formula>
    </cfRule>
  </conditionalFormatting>
  <conditionalFormatting sqref="M509">
    <cfRule type="expression" dxfId="1366" priority="1370">
      <formula>L509="NO CUMPLE"</formula>
    </cfRule>
    <cfRule type="expression" dxfId="1365" priority="1371">
      <formula>L509="CUMPLE"</formula>
    </cfRule>
  </conditionalFormatting>
  <conditionalFormatting sqref="L509:L511">
    <cfRule type="cellIs" dxfId="1364" priority="1368" operator="equal">
      <formula>"NO CUMPLE"</formula>
    </cfRule>
    <cfRule type="cellIs" dxfId="1363" priority="1369" operator="equal">
      <formula>"CUMPLE"</formula>
    </cfRule>
  </conditionalFormatting>
  <conditionalFormatting sqref="M510">
    <cfRule type="expression" dxfId="1362" priority="1366">
      <formula>L510="NO CUMPLE"</formula>
    </cfRule>
    <cfRule type="expression" dxfId="1361" priority="1367">
      <formula>L510="CUMPLE"</formula>
    </cfRule>
  </conditionalFormatting>
  <conditionalFormatting sqref="K509">
    <cfRule type="expression" dxfId="1360" priority="1364">
      <formula>J509="NO CUMPLE"</formula>
    </cfRule>
    <cfRule type="expression" dxfId="1359" priority="1365">
      <formula>J509="CUMPLE"</formula>
    </cfRule>
  </conditionalFormatting>
  <conditionalFormatting sqref="K510:K511">
    <cfRule type="expression" dxfId="1358" priority="1362">
      <formula>J510="NO CUMPLE"</formula>
    </cfRule>
    <cfRule type="expression" dxfId="1357" priority="1363">
      <formula>J510="CUMPLE"</formula>
    </cfRule>
  </conditionalFormatting>
  <conditionalFormatting sqref="J501">
    <cfRule type="cellIs" dxfId="1356" priority="1360" operator="equal">
      <formula>"NO CUMPLE"</formula>
    </cfRule>
    <cfRule type="cellIs" dxfId="1355" priority="1361" operator="equal">
      <formula>"CUMPLE"</formula>
    </cfRule>
  </conditionalFormatting>
  <conditionalFormatting sqref="J502">
    <cfRule type="cellIs" dxfId="1354" priority="1358" operator="equal">
      <formula>"NO CUMPLE"</formula>
    </cfRule>
    <cfRule type="cellIs" dxfId="1353" priority="1359" operator="equal">
      <formula>"CUMPLE"</formula>
    </cfRule>
  </conditionalFormatting>
  <conditionalFormatting sqref="L500">
    <cfRule type="cellIs" dxfId="1352" priority="1356" operator="equal">
      <formula>"NO CUMPLE"</formula>
    </cfRule>
    <cfRule type="cellIs" dxfId="1351" priority="1357" operator="equal">
      <formula>"CUMPLE"</formula>
    </cfRule>
  </conditionalFormatting>
  <conditionalFormatting sqref="J500">
    <cfRule type="cellIs" dxfId="1350" priority="1354" operator="equal">
      <formula>"NO CUMPLE"</formula>
    </cfRule>
    <cfRule type="cellIs" dxfId="1349" priority="1355" operator="equal">
      <formula>"CUMPLE"</formula>
    </cfRule>
  </conditionalFormatting>
  <conditionalFormatting sqref="L501">
    <cfRule type="cellIs" dxfId="1348" priority="1352" operator="equal">
      <formula>"NO CUMPLE"</formula>
    </cfRule>
    <cfRule type="cellIs" dxfId="1347" priority="1353" operator="equal">
      <formula>"CUMPLE"</formula>
    </cfRule>
  </conditionalFormatting>
  <conditionalFormatting sqref="L504">
    <cfRule type="cellIs" dxfId="1346" priority="1350" operator="equal">
      <formula>"NO CUMPLE"</formula>
    </cfRule>
    <cfRule type="cellIs" dxfId="1345" priority="1351" operator="equal">
      <formula>"CUMPLE"</formula>
    </cfRule>
  </conditionalFormatting>
  <conditionalFormatting sqref="J505">
    <cfRule type="cellIs" dxfId="1344" priority="1348" operator="equal">
      <formula>"NO CUMPLE"</formula>
    </cfRule>
    <cfRule type="cellIs" dxfId="1343" priority="1349" operator="equal">
      <formula>"CUMPLE"</formula>
    </cfRule>
  </conditionalFormatting>
  <conditionalFormatting sqref="M497">
    <cfRule type="expression" dxfId="1342" priority="1346">
      <formula>L497="NO CUMPLE"</formula>
    </cfRule>
    <cfRule type="expression" dxfId="1341" priority="1347">
      <formula>L497="CUMPLE"</formula>
    </cfRule>
  </conditionalFormatting>
  <conditionalFormatting sqref="L499">
    <cfRule type="cellIs" dxfId="1340" priority="1344" operator="equal">
      <formula>"NO CUMPLE"</formula>
    </cfRule>
    <cfRule type="cellIs" dxfId="1339" priority="1345" operator="equal">
      <formula>"CUMPLE"</formula>
    </cfRule>
  </conditionalFormatting>
  <conditionalFormatting sqref="M498">
    <cfRule type="expression" dxfId="1338" priority="1342">
      <formula>L498="NO CUMPLE"</formula>
    </cfRule>
    <cfRule type="expression" dxfId="1337" priority="1343">
      <formula>L498="CUMPLE"</formula>
    </cfRule>
  </conditionalFormatting>
  <conditionalFormatting sqref="K497">
    <cfRule type="expression" dxfId="1336" priority="1340">
      <formula>J497="NO CUMPLE"</formula>
    </cfRule>
    <cfRule type="expression" dxfId="1335" priority="1341">
      <formula>J497="CUMPLE"</formula>
    </cfRule>
  </conditionalFormatting>
  <conditionalFormatting sqref="K498:K499">
    <cfRule type="expression" dxfId="1334" priority="1338">
      <formula>J498="NO CUMPLE"</formula>
    </cfRule>
    <cfRule type="expression" dxfId="1333" priority="1339">
      <formula>J498="CUMPLE"</formula>
    </cfRule>
  </conditionalFormatting>
  <conditionalFormatting sqref="J498">
    <cfRule type="cellIs" dxfId="1332" priority="1336" operator="equal">
      <formula>"NO CUMPLE"</formula>
    </cfRule>
    <cfRule type="cellIs" dxfId="1331" priority="1337" operator="equal">
      <formula>"CUMPLE"</formula>
    </cfRule>
  </conditionalFormatting>
  <conditionalFormatting sqref="J499">
    <cfRule type="cellIs" dxfId="1330" priority="1334" operator="equal">
      <formula>"NO CUMPLE"</formula>
    </cfRule>
    <cfRule type="cellIs" dxfId="1329" priority="1335" operator="equal">
      <formula>"CUMPLE"</formula>
    </cfRule>
  </conditionalFormatting>
  <conditionalFormatting sqref="L497">
    <cfRule type="cellIs" dxfId="1328" priority="1332" operator="equal">
      <formula>"NO CUMPLE"</formula>
    </cfRule>
    <cfRule type="cellIs" dxfId="1327" priority="1333" operator="equal">
      <formula>"CUMPLE"</formula>
    </cfRule>
  </conditionalFormatting>
  <conditionalFormatting sqref="J497">
    <cfRule type="cellIs" dxfId="1326" priority="1330" operator="equal">
      <formula>"NO CUMPLE"</formula>
    </cfRule>
    <cfRule type="cellIs" dxfId="1325" priority="1331" operator="equal">
      <formula>"CUMPLE"</formula>
    </cfRule>
  </conditionalFormatting>
  <conditionalFormatting sqref="L498">
    <cfRule type="cellIs" dxfId="1324" priority="1328" operator="equal">
      <formula>"NO CUMPLE"</formula>
    </cfRule>
    <cfRule type="cellIs" dxfId="1323" priority="1329" operator="equal">
      <formula>"CUMPLE"</formula>
    </cfRule>
  </conditionalFormatting>
  <conditionalFormatting sqref="J239">
    <cfRule type="cellIs" dxfId="1322" priority="1326" operator="equal">
      <formula>"NO CUMPLE"</formula>
    </cfRule>
    <cfRule type="cellIs" dxfId="1321" priority="1327" operator="equal">
      <formula>"CUMPLE"</formula>
    </cfRule>
  </conditionalFormatting>
  <conditionalFormatting sqref="J240">
    <cfRule type="cellIs" dxfId="1320" priority="1324" operator="equal">
      <formula>"NO CUMPLE"</formula>
    </cfRule>
    <cfRule type="cellIs" dxfId="1319" priority="1325" operator="equal">
      <formula>"CUMPLE"</formula>
    </cfRule>
  </conditionalFormatting>
  <conditionalFormatting sqref="J242">
    <cfRule type="cellIs" dxfId="1318" priority="1322" operator="equal">
      <formula>"NO CUMPLE"</formula>
    </cfRule>
    <cfRule type="cellIs" dxfId="1317" priority="1323" operator="equal">
      <formula>"CUMPLE"</formula>
    </cfRule>
  </conditionalFormatting>
  <conditionalFormatting sqref="J243:J244">
    <cfRule type="cellIs" dxfId="1316" priority="1320" operator="equal">
      <formula>"NO CUMPLE"</formula>
    </cfRule>
    <cfRule type="cellIs" dxfId="1315" priority="1321" operator="equal">
      <formula>"CUMPLE"</formula>
    </cfRule>
  </conditionalFormatting>
  <conditionalFormatting sqref="J245">
    <cfRule type="cellIs" dxfId="1314" priority="1318" operator="equal">
      <formula>"NO CUMPLE"</formula>
    </cfRule>
    <cfRule type="cellIs" dxfId="1313" priority="1319" operator="equal">
      <formula>"CUMPLE"</formula>
    </cfRule>
  </conditionalFormatting>
  <conditionalFormatting sqref="J246:J247">
    <cfRule type="cellIs" dxfId="1312" priority="1316" operator="equal">
      <formula>"NO CUMPLE"</formula>
    </cfRule>
    <cfRule type="cellIs" dxfId="1311" priority="1317" operator="equal">
      <formula>"CUMPLE"</formula>
    </cfRule>
  </conditionalFormatting>
  <conditionalFormatting sqref="M236">
    <cfRule type="expression" dxfId="1310" priority="1314">
      <formula>L236="NO CUMPLE"</formula>
    </cfRule>
    <cfRule type="expression" dxfId="1309" priority="1315">
      <formula>L236="CUMPLE"</formula>
    </cfRule>
  </conditionalFormatting>
  <conditionalFormatting sqref="L238">
    <cfRule type="cellIs" dxfId="1308" priority="1312" operator="equal">
      <formula>"NO CUMPLE"</formula>
    </cfRule>
    <cfRule type="cellIs" dxfId="1307" priority="1313" operator="equal">
      <formula>"CUMPLE"</formula>
    </cfRule>
  </conditionalFormatting>
  <conditionalFormatting sqref="M237">
    <cfRule type="expression" dxfId="1306" priority="1310">
      <formula>L237="NO CUMPLE"</formula>
    </cfRule>
    <cfRule type="expression" dxfId="1305" priority="1311">
      <formula>L237="CUMPLE"</formula>
    </cfRule>
  </conditionalFormatting>
  <conditionalFormatting sqref="K236">
    <cfRule type="expression" dxfId="1304" priority="1308">
      <formula>J236="NO CUMPLE"</formula>
    </cfRule>
    <cfRule type="expression" dxfId="1303" priority="1309">
      <formula>J236="CUMPLE"</formula>
    </cfRule>
  </conditionalFormatting>
  <conditionalFormatting sqref="K237:K238">
    <cfRule type="expression" dxfId="1302" priority="1306">
      <formula>J237="NO CUMPLE"</formula>
    </cfRule>
    <cfRule type="expression" dxfId="1301" priority="1307">
      <formula>J237="CUMPLE"</formula>
    </cfRule>
  </conditionalFormatting>
  <conditionalFormatting sqref="M239">
    <cfRule type="expression" dxfId="1300" priority="1304">
      <formula>L239="NO CUMPLE"</formula>
    </cfRule>
    <cfRule type="expression" dxfId="1299" priority="1305">
      <formula>L239="CUMPLE"</formula>
    </cfRule>
  </conditionalFormatting>
  <conditionalFormatting sqref="L239 L241">
    <cfRule type="cellIs" dxfId="1298" priority="1302" operator="equal">
      <formula>"NO CUMPLE"</formula>
    </cfRule>
    <cfRule type="cellIs" dxfId="1297" priority="1303" operator="equal">
      <formula>"CUMPLE"</formula>
    </cfRule>
  </conditionalFormatting>
  <conditionalFormatting sqref="M240">
    <cfRule type="expression" dxfId="1296" priority="1300">
      <formula>L240="NO CUMPLE"</formula>
    </cfRule>
    <cfRule type="expression" dxfId="1295" priority="1301">
      <formula>L240="CUMPLE"</formula>
    </cfRule>
  </conditionalFormatting>
  <conditionalFormatting sqref="K239">
    <cfRule type="expression" dxfId="1294" priority="1298">
      <formula>J239="NO CUMPLE"</formula>
    </cfRule>
    <cfRule type="expression" dxfId="1293" priority="1299">
      <formula>J239="CUMPLE"</formula>
    </cfRule>
  </conditionalFormatting>
  <conditionalFormatting sqref="K240:K241">
    <cfRule type="expression" dxfId="1292" priority="1296">
      <formula>J240="NO CUMPLE"</formula>
    </cfRule>
    <cfRule type="expression" dxfId="1291" priority="1297">
      <formula>J240="CUMPLE"</formula>
    </cfRule>
  </conditionalFormatting>
  <conditionalFormatting sqref="M242">
    <cfRule type="expression" dxfId="1290" priority="1294">
      <formula>L242="NO CUMPLE"</formula>
    </cfRule>
    <cfRule type="expression" dxfId="1289" priority="1295">
      <formula>L242="CUMPLE"</formula>
    </cfRule>
  </conditionalFormatting>
  <conditionalFormatting sqref="L242:L244">
    <cfRule type="cellIs" dxfId="1288" priority="1292" operator="equal">
      <formula>"NO CUMPLE"</formula>
    </cfRule>
    <cfRule type="cellIs" dxfId="1287" priority="1293" operator="equal">
      <formula>"CUMPLE"</formula>
    </cfRule>
  </conditionalFormatting>
  <conditionalFormatting sqref="M243">
    <cfRule type="expression" dxfId="1286" priority="1290">
      <formula>L243="NO CUMPLE"</formula>
    </cfRule>
    <cfRule type="expression" dxfId="1285" priority="1291">
      <formula>L243="CUMPLE"</formula>
    </cfRule>
  </conditionalFormatting>
  <conditionalFormatting sqref="K242">
    <cfRule type="expression" dxfId="1284" priority="1288">
      <formula>J242="NO CUMPLE"</formula>
    </cfRule>
    <cfRule type="expression" dxfId="1283" priority="1289">
      <formula>J242="CUMPLE"</formula>
    </cfRule>
  </conditionalFormatting>
  <conditionalFormatting sqref="K243:K244">
    <cfRule type="expression" dxfId="1282" priority="1286">
      <formula>J243="NO CUMPLE"</formula>
    </cfRule>
    <cfRule type="expression" dxfId="1281" priority="1287">
      <formula>J243="CUMPLE"</formula>
    </cfRule>
  </conditionalFormatting>
  <conditionalFormatting sqref="M245">
    <cfRule type="expression" dxfId="1280" priority="1284">
      <formula>L245="NO CUMPLE"</formula>
    </cfRule>
    <cfRule type="expression" dxfId="1279" priority="1285">
      <formula>L245="CUMPLE"</formula>
    </cfRule>
  </conditionalFormatting>
  <conditionalFormatting sqref="L245:L247">
    <cfRule type="cellIs" dxfId="1278" priority="1282" operator="equal">
      <formula>"NO CUMPLE"</formula>
    </cfRule>
    <cfRule type="cellIs" dxfId="1277" priority="1283" operator="equal">
      <formula>"CUMPLE"</formula>
    </cfRule>
  </conditionalFormatting>
  <conditionalFormatting sqref="M246">
    <cfRule type="expression" dxfId="1276" priority="1280">
      <formula>L246="NO CUMPLE"</formula>
    </cfRule>
    <cfRule type="expression" dxfId="1275" priority="1281">
      <formula>L246="CUMPLE"</formula>
    </cfRule>
  </conditionalFormatting>
  <conditionalFormatting sqref="K245">
    <cfRule type="expression" dxfId="1274" priority="1278">
      <formula>J245="NO CUMPLE"</formula>
    </cfRule>
    <cfRule type="expression" dxfId="1273" priority="1279">
      <formula>J245="CUMPLE"</formula>
    </cfRule>
  </conditionalFormatting>
  <conditionalFormatting sqref="K246:K247">
    <cfRule type="expression" dxfId="1272" priority="1276">
      <formula>J246="NO CUMPLE"</formula>
    </cfRule>
    <cfRule type="expression" dxfId="1271" priority="1277">
      <formula>J246="CUMPLE"</formula>
    </cfRule>
  </conditionalFormatting>
  <conditionalFormatting sqref="J237">
    <cfRule type="cellIs" dxfId="1270" priority="1274" operator="equal">
      <formula>"NO CUMPLE"</formula>
    </cfRule>
    <cfRule type="cellIs" dxfId="1269" priority="1275" operator="equal">
      <formula>"CUMPLE"</formula>
    </cfRule>
  </conditionalFormatting>
  <conditionalFormatting sqref="J238">
    <cfRule type="cellIs" dxfId="1268" priority="1272" operator="equal">
      <formula>"NO CUMPLE"</formula>
    </cfRule>
    <cfRule type="cellIs" dxfId="1267" priority="1273" operator="equal">
      <formula>"CUMPLE"</formula>
    </cfRule>
  </conditionalFormatting>
  <conditionalFormatting sqref="L236">
    <cfRule type="cellIs" dxfId="1266" priority="1270" operator="equal">
      <formula>"NO CUMPLE"</formula>
    </cfRule>
    <cfRule type="cellIs" dxfId="1265" priority="1271" operator="equal">
      <formula>"CUMPLE"</formula>
    </cfRule>
  </conditionalFormatting>
  <conditionalFormatting sqref="J236">
    <cfRule type="cellIs" dxfId="1264" priority="1268" operator="equal">
      <formula>"NO CUMPLE"</formula>
    </cfRule>
    <cfRule type="cellIs" dxfId="1263" priority="1269" operator="equal">
      <formula>"CUMPLE"</formula>
    </cfRule>
  </conditionalFormatting>
  <conditionalFormatting sqref="L237">
    <cfRule type="cellIs" dxfId="1262" priority="1266" operator="equal">
      <formula>"NO CUMPLE"</formula>
    </cfRule>
    <cfRule type="cellIs" dxfId="1261" priority="1267" operator="equal">
      <formula>"CUMPLE"</formula>
    </cfRule>
  </conditionalFormatting>
  <conditionalFormatting sqref="L240">
    <cfRule type="cellIs" dxfId="1260" priority="1264" operator="equal">
      <formula>"NO CUMPLE"</formula>
    </cfRule>
    <cfRule type="cellIs" dxfId="1259" priority="1265" operator="equal">
      <formula>"CUMPLE"</formula>
    </cfRule>
  </conditionalFormatting>
  <conditionalFormatting sqref="J241">
    <cfRule type="cellIs" dxfId="1258" priority="1262" operator="equal">
      <formula>"NO CUMPLE"</formula>
    </cfRule>
    <cfRule type="cellIs" dxfId="1257" priority="1263" operator="equal">
      <formula>"CUMPLE"</formula>
    </cfRule>
  </conditionalFormatting>
  <conditionalFormatting sqref="M233">
    <cfRule type="expression" dxfId="1256" priority="1260">
      <formula>L233="NO CUMPLE"</formula>
    </cfRule>
    <cfRule type="expression" dxfId="1255" priority="1261">
      <formula>L233="CUMPLE"</formula>
    </cfRule>
  </conditionalFormatting>
  <conditionalFormatting sqref="L235">
    <cfRule type="cellIs" dxfId="1254" priority="1258" operator="equal">
      <formula>"NO CUMPLE"</formula>
    </cfRule>
    <cfRule type="cellIs" dxfId="1253" priority="1259" operator="equal">
      <formula>"CUMPLE"</formula>
    </cfRule>
  </conditionalFormatting>
  <conditionalFormatting sqref="M234">
    <cfRule type="expression" dxfId="1252" priority="1256">
      <formula>L234="NO CUMPLE"</formula>
    </cfRule>
    <cfRule type="expression" dxfId="1251" priority="1257">
      <formula>L234="CUMPLE"</formula>
    </cfRule>
  </conditionalFormatting>
  <conditionalFormatting sqref="K233">
    <cfRule type="expression" dxfId="1250" priority="1254">
      <formula>J233="NO CUMPLE"</formula>
    </cfRule>
    <cfRule type="expression" dxfId="1249" priority="1255">
      <formula>J233="CUMPLE"</formula>
    </cfRule>
  </conditionalFormatting>
  <conditionalFormatting sqref="K234:K235">
    <cfRule type="expression" dxfId="1248" priority="1252">
      <formula>J234="NO CUMPLE"</formula>
    </cfRule>
    <cfRule type="expression" dxfId="1247" priority="1253">
      <formula>J234="CUMPLE"</formula>
    </cfRule>
  </conditionalFormatting>
  <conditionalFormatting sqref="J234">
    <cfRule type="cellIs" dxfId="1246" priority="1250" operator="equal">
      <formula>"NO CUMPLE"</formula>
    </cfRule>
    <cfRule type="cellIs" dxfId="1245" priority="1251" operator="equal">
      <formula>"CUMPLE"</formula>
    </cfRule>
  </conditionalFormatting>
  <conditionalFormatting sqref="J235">
    <cfRule type="cellIs" dxfId="1244" priority="1248" operator="equal">
      <formula>"NO CUMPLE"</formula>
    </cfRule>
    <cfRule type="cellIs" dxfId="1243" priority="1249" operator="equal">
      <formula>"CUMPLE"</formula>
    </cfRule>
  </conditionalFormatting>
  <conditionalFormatting sqref="L233">
    <cfRule type="cellIs" dxfId="1242" priority="1246" operator="equal">
      <formula>"NO CUMPLE"</formula>
    </cfRule>
    <cfRule type="cellIs" dxfId="1241" priority="1247" operator="equal">
      <formula>"CUMPLE"</formula>
    </cfRule>
  </conditionalFormatting>
  <conditionalFormatting sqref="J233">
    <cfRule type="cellIs" dxfId="1240" priority="1244" operator="equal">
      <formula>"NO CUMPLE"</formula>
    </cfRule>
    <cfRule type="cellIs" dxfId="1239" priority="1245" operator="equal">
      <formula>"CUMPLE"</formula>
    </cfRule>
  </conditionalFormatting>
  <conditionalFormatting sqref="L234">
    <cfRule type="cellIs" dxfId="1238" priority="1242" operator="equal">
      <formula>"NO CUMPLE"</formula>
    </cfRule>
    <cfRule type="cellIs" dxfId="1237" priority="1243" operator="equal">
      <formula>"CUMPLE"</formula>
    </cfRule>
  </conditionalFormatting>
  <conditionalFormatting sqref="J261">
    <cfRule type="cellIs" dxfId="1236" priority="1240" operator="equal">
      <formula>"NO CUMPLE"</formula>
    </cfRule>
    <cfRule type="cellIs" dxfId="1235" priority="1241" operator="equal">
      <formula>"CUMPLE"</formula>
    </cfRule>
  </conditionalFormatting>
  <conditionalFormatting sqref="J268:J269">
    <cfRule type="cellIs" dxfId="1234" priority="1230" operator="equal">
      <formula>"NO CUMPLE"</formula>
    </cfRule>
    <cfRule type="cellIs" dxfId="1233" priority="1231" operator="equal">
      <formula>"CUMPLE"</formula>
    </cfRule>
  </conditionalFormatting>
  <conditionalFormatting sqref="M258">
    <cfRule type="expression" dxfId="1232" priority="1228">
      <formula>L258="NO CUMPLE"</formula>
    </cfRule>
    <cfRule type="expression" dxfId="1231" priority="1229">
      <formula>L258="CUMPLE"</formula>
    </cfRule>
  </conditionalFormatting>
  <conditionalFormatting sqref="L260">
    <cfRule type="cellIs" dxfId="1230" priority="1226" operator="equal">
      <formula>"NO CUMPLE"</formula>
    </cfRule>
    <cfRule type="cellIs" dxfId="1229" priority="1227" operator="equal">
      <formula>"CUMPLE"</formula>
    </cfRule>
  </conditionalFormatting>
  <conditionalFormatting sqref="M259">
    <cfRule type="expression" dxfId="1228" priority="1224">
      <formula>L259="NO CUMPLE"</formula>
    </cfRule>
    <cfRule type="expression" dxfId="1227" priority="1225">
      <formula>L259="CUMPLE"</formula>
    </cfRule>
  </conditionalFormatting>
  <conditionalFormatting sqref="K258">
    <cfRule type="expression" dxfId="1226" priority="1222">
      <formula>J258="NO CUMPLE"</formula>
    </cfRule>
    <cfRule type="expression" dxfId="1225" priority="1223">
      <formula>J258="CUMPLE"</formula>
    </cfRule>
  </conditionalFormatting>
  <conditionalFormatting sqref="K259:K260">
    <cfRule type="expression" dxfId="1224" priority="1220">
      <formula>J259="NO CUMPLE"</formula>
    </cfRule>
    <cfRule type="expression" dxfId="1223" priority="1221">
      <formula>J259="CUMPLE"</formula>
    </cfRule>
  </conditionalFormatting>
  <conditionalFormatting sqref="M261">
    <cfRule type="expression" dxfId="1222" priority="1218">
      <formula>L261="NO CUMPLE"</formula>
    </cfRule>
    <cfRule type="expression" dxfId="1221" priority="1219">
      <formula>L261="CUMPLE"</formula>
    </cfRule>
  </conditionalFormatting>
  <conditionalFormatting sqref="L261 L263">
    <cfRule type="cellIs" dxfId="1220" priority="1216" operator="equal">
      <formula>"NO CUMPLE"</formula>
    </cfRule>
    <cfRule type="cellIs" dxfId="1219" priority="1217" operator="equal">
      <formula>"CUMPLE"</formula>
    </cfRule>
  </conditionalFormatting>
  <conditionalFormatting sqref="M262">
    <cfRule type="expression" dxfId="1218" priority="1214">
      <formula>L262="NO CUMPLE"</formula>
    </cfRule>
    <cfRule type="expression" dxfId="1217" priority="1215">
      <formula>L262="CUMPLE"</formula>
    </cfRule>
  </conditionalFormatting>
  <conditionalFormatting sqref="K261">
    <cfRule type="expression" dxfId="1216" priority="1212">
      <formula>J261="NO CUMPLE"</formula>
    </cfRule>
    <cfRule type="expression" dxfId="1215" priority="1213">
      <formula>J261="CUMPLE"</formula>
    </cfRule>
  </conditionalFormatting>
  <conditionalFormatting sqref="K262:K263">
    <cfRule type="expression" dxfId="1214" priority="1210">
      <formula>J262="NO CUMPLE"</formula>
    </cfRule>
    <cfRule type="expression" dxfId="1213" priority="1211">
      <formula>J262="CUMPLE"</formula>
    </cfRule>
  </conditionalFormatting>
  <conditionalFormatting sqref="M264">
    <cfRule type="expression" dxfId="1212" priority="1208">
      <formula>L264="NO CUMPLE"</formula>
    </cfRule>
    <cfRule type="expression" dxfId="1211" priority="1209">
      <formula>L264="CUMPLE"</formula>
    </cfRule>
  </conditionalFormatting>
  <conditionalFormatting sqref="L264:L266">
    <cfRule type="cellIs" dxfId="1210" priority="1206" operator="equal">
      <formula>"NO CUMPLE"</formula>
    </cfRule>
    <cfRule type="cellIs" dxfId="1209" priority="1207" operator="equal">
      <formula>"CUMPLE"</formula>
    </cfRule>
  </conditionalFormatting>
  <conditionalFormatting sqref="M265">
    <cfRule type="expression" dxfId="1208" priority="1204">
      <formula>L265="NO CUMPLE"</formula>
    </cfRule>
    <cfRule type="expression" dxfId="1207" priority="1205">
      <formula>L265="CUMPLE"</formula>
    </cfRule>
  </conditionalFormatting>
  <conditionalFormatting sqref="K264">
    <cfRule type="expression" dxfId="1206" priority="1202">
      <formula>J264="NO CUMPLE"</formula>
    </cfRule>
    <cfRule type="expression" dxfId="1205" priority="1203">
      <formula>J264="CUMPLE"</formula>
    </cfRule>
  </conditionalFormatting>
  <conditionalFormatting sqref="K265:K266">
    <cfRule type="expression" dxfId="1204" priority="1200">
      <formula>J265="NO CUMPLE"</formula>
    </cfRule>
    <cfRule type="expression" dxfId="1203" priority="1201">
      <formula>J265="CUMPLE"</formula>
    </cfRule>
  </conditionalFormatting>
  <conditionalFormatting sqref="M267">
    <cfRule type="expression" dxfId="1202" priority="1198">
      <formula>L267="NO CUMPLE"</formula>
    </cfRule>
    <cfRule type="expression" dxfId="1201" priority="1199">
      <formula>L267="CUMPLE"</formula>
    </cfRule>
  </conditionalFormatting>
  <conditionalFormatting sqref="L267:L269">
    <cfRule type="cellIs" dxfId="1200" priority="1196" operator="equal">
      <formula>"NO CUMPLE"</formula>
    </cfRule>
    <cfRule type="cellIs" dxfId="1199" priority="1197" operator="equal">
      <formula>"CUMPLE"</formula>
    </cfRule>
  </conditionalFormatting>
  <conditionalFormatting sqref="M268">
    <cfRule type="expression" dxfId="1198" priority="1194">
      <formula>L268="NO CUMPLE"</formula>
    </cfRule>
    <cfRule type="expression" dxfId="1197" priority="1195">
      <formula>L268="CUMPLE"</formula>
    </cfRule>
  </conditionalFormatting>
  <conditionalFormatting sqref="K267">
    <cfRule type="expression" dxfId="1196" priority="1192">
      <formula>J267="NO CUMPLE"</formula>
    </cfRule>
    <cfRule type="expression" dxfId="1195" priority="1193">
      <formula>J267="CUMPLE"</formula>
    </cfRule>
  </conditionalFormatting>
  <conditionalFormatting sqref="K268:K269">
    <cfRule type="expression" dxfId="1194" priority="1190">
      <formula>J268="NO CUMPLE"</formula>
    </cfRule>
    <cfRule type="expression" dxfId="1193" priority="1191">
      <formula>J268="CUMPLE"</formula>
    </cfRule>
  </conditionalFormatting>
  <conditionalFormatting sqref="J259">
    <cfRule type="cellIs" dxfId="1192" priority="1188" operator="equal">
      <formula>"NO CUMPLE"</formula>
    </cfRule>
    <cfRule type="cellIs" dxfId="1191" priority="1189" operator="equal">
      <formula>"CUMPLE"</formula>
    </cfRule>
  </conditionalFormatting>
  <conditionalFormatting sqref="J260">
    <cfRule type="cellIs" dxfId="1190" priority="1186" operator="equal">
      <formula>"NO CUMPLE"</formula>
    </cfRule>
    <cfRule type="cellIs" dxfId="1189" priority="1187" operator="equal">
      <formula>"CUMPLE"</formula>
    </cfRule>
  </conditionalFormatting>
  <conditionalFormatting sqref="L258">
    <cfRule type="cellIs" dxfId="1188" priority="1184" operator="equal">
      <formula>"NO CUMPLE"</formula>
    </cfRule>
    <cfRule type="cellIs" dxfId="1187" priority="1185" operator="equal">
      <formula>"CUMPLE"</formula>
    </cfRule>
  </conditionalFormatting>
  <conditionalFormatting sqref="J258">
    <cfRule type="cellIs" dxfId="1186" priority="1182" operator="equal">
      <formula>"NO CUMPLE"</formula>
    </cfRule>
    <cfRule type="cellIs" dxfId="1185" priority="1183" operator="equal">
      <formula>"CUMPLE"</formula>
    </cfRule>
  </conditionalFormatting>
  <conditionalFormatting sqref="L259">
    <cfRule type="cellIs" dxfId="1184" priority="1180" operator="equal">
      <formula>"NO CUMPLE"</formula>
    </cfRule>
    <cfRule type="cellIs" dxfId="1183" priority="1181" operator="equal">
      <formula>"CUMPLE"</formula>
    </cfRule>
  </conditionalFormatting>
  <conditionalFormatting sqref="L262">
    <cfRule type="cellIs" dxfId="1182" priority="1178" operator="equal">
      <formula>"NO CUMPLE"</formula>
    </cfRule>
    <cfRule type="cellIs" dxfId="1181" priority="1179" operator="equal">
      <formula>"CUMPLE"</formula>
    </cfRule>
  </conditionalFormatting>
  <conditionalFormatting sqref="J263">
    <cfRule type="cellIs" dxfId="1180" priority="1176" operator="equal">
      <formula>"NO CUMPLE"</formula>
    </cfRule>
    <cfRule type="cellIs" dxfId="1179" priority="1177" operator="equal">
      <formula>"CUMPLE"</formula>
    </cfRule>
  </conditionalFormatting>
  <conditionalFormatting sqref="M255">
    <cfRule type="expression" dxfId="1178" priority="1174">
      <formula>L255="NO CUMPLE"</formula>
    </cfRule>
    <cfRule type="expression" dxfId="1177" priority="1175">
      <formula>L255="CUMPLE"</formula>
    </cfRule>
  </conditionalFormatting>
  <conditionalFormatting sqref="L257">
    <cfRule type="cellIs" dxfId="1176" priority="1172" operator="equal">
      <formula>"NO CUMPLE"</formula>
    </cfRule>
    <cfRule type="cellIs" dxfId="1175" priority="1173" operator="equal">
      <formula>"CUMPLE"</formula>
    </cfRule>
  </conditionalFormatting>
  <conditionalFormatting sqref="M256">
    <cfRule type="expression" dxfId="1174" priority="1170">
      <formula>L256="NO CUMPLE"</formula>
    </cfRule>
    <cfRule type="expression" dxfId="1173" priority="1171">
      <formula>L256="CUMPLE"</formula>
    </cfRule>
  </conditionalFormatting>
  <conditionalFormatting sqref="K255">
    <cfRule type="expression" dxfId="1172" priority="1168">
      <formula>J255="NO CUMPLE"</formula>
    </cfRule>
    <cfRule type="expression" dxfId="1171" priority="1169">
      <formula>J255="CUMPLE"</formula>
    </cfRule>
  </conditionalFormatting>
  <conditionalFormatting sqref="K256:K257">
    <cfRule type="expression" dxfId="1170" priority="1166">
      <formula>J256="NO CUMPLE"</formula>
    </cfRule>
    <cfRule type="expression" dxfId="1169" priority="1167">
      <formula>J256="CUMPLE"</formula>
    </cfRule>
  </conditionalFormatting>
  <conditionalFormatting sqref="J256">
    <cfRule type="cellIs" dxfId="1168" priority="1164" operator="equal">
      <formula>"NO CUMPLE"</formula>
    </cfRule>
    <cfRule type="cellIs" dxfId="1167" priority="1165" operator="equal">
      <formula>"CUMPLE"</formula>
    </cfRule>
  </conditionalFormatting>
  <conditionalFormatting sqref="J257">
    <cfRule type="cellIs" dxfId="1166" priority="1162" operator="equal">
      <formula>"NO CUMPLE"</formula>
    </cfRule>
    <cfRule type="cellIs" dxfId="1165" priority="1163" operator="equal">
      <formula>"CUMPLE"</formula>
    </cfRule>
  </conditionalFormatting>
  <conditionalFormatting sqref="L255">
    <cfRule type="cellIs" dxfId="1164" priority="1160" operator="equal">
      <formula>"NO CUMPLE"</formula>
    </cfRule>
    <cfRule type="cellIs" dxfId="1163" priority="1161" operator="equal">
      <formula>"CUMPLE"</formula>
    </cfRule>
  </conditionalFormatting>
  <conditionalFormatting sqref="J255">
    <cfRule type="cellIs" dxfId="1162" priority="1158" operator="equal">
      <formula>"NO CUMPLE"</formula>
    </cfRule>
    <cfRule type="cellIs" dxfId="1161" priority="1159" operator="equal">
      <formula>"CUMPLE"</formula>
    </cfRule>
  </conditionalFormatting>
  <conditionalFormatting sqref="L256">
    <cfRule type="cellIs" dxfId="1160" priority="1156" operator="equal">
      <formula>"NO CUMPLE"</formula>
    </cfRule>
    <cfRule type="cellIs" dxfId="1159" priority="1157" operator="equal">
      <formula>"CUMPLE"</formula>
    </cfRule>
  </conditionalFormatting>
  <conditionalFormatting sqref="J283">
    <cfRule type="cellIs" dxfId="1158" priority="1154" operator="equal">
      <formula>"NO CUMPLE"</formula>
    </cfRule>
    <cfRule type="cellIs" dxfId="1157" priority="1155" operator="equal">
      <formula>"CUMPLE"</formula>
    </cfRule>
  </conditionalFormatting>
  <conditionalFormatting sqref="J284">
    <cfRule type="cellIs" dxfId="1156" priority="1152" operator="equal">
      <formula>"NO CUMPLE"</formula>
    </cfRule>
    <cfRule type="cellIs" dxfId="1155" priority="1153" operator="equal">
      <formula>"CUMPLE"</formula>
    </cfRule>
  </conditionalFormatting>
  <conditionalFormatting sqref="J286">
    <cfRule type="cellIs" dxfId="1154" priority="1150" operator="equal">
      <formula>"NO CUMPLE"</formula>
    </cfRule>
    <cfRule type="cellIs" dxfId="1153" priority="1151" operator="equal">
      <formula>"CUMPLE"</formula>
    </cfRule>
  </conditionalFormatting>
  <conditionalFormatting sqref="J287:J288">
    <cfRule type="cellIs" dxfId="1152" priority="1148" operator="equal">
      <formula>"NO CUMPLE"</formula>
    </cfRule>
    <cfRule type="cellIs" dxfId="1151" priority="1149" operator="equal">
      <formula>"CUMPLE"</formula>
    </cfRule>
  </conditionalFormatting>
  <conditionalFormatting sqref="J289">
    <cfRule type="cellIs" dxfId="1150" priority="1146" operator="equal">
      <formula>"NO CUMPLE"</formula>
    </cfRule>
    <cfRule type="cellIs" dxfId="1149" priority="1147" operator="equal">
      <formula>"CUMPLE"</formula>
    </cfRule>
  </conditionalFormatting>
  <conditionalFormatting sqref="J290:J291">
    <cfRule type="cellIs" dxfId="1148" priority="1144" operator="equal">
      <formula>"NO CUMPLE"</formula>
    </cfRule>
    <cfRule type="cellIs" dxfId="1147" priority="1145" operator="equal">
      <formula>"CUMPLE"</formula>
    </cfRule>
  </conditionalFormatting>
  <conditionalFormatting sqref="M280">
    <cfRule type="expression" dxfId="1146" priority="1142">
      <formula>L280="NO CUMPLE"</formula>
    </cfRule>
    <cfRule type="expression" dxfId="1145" priority="1143">
      <formula>L280="CUMPLE"</formula>
    </cfRule>
  </conditionalFormatting>
  <conditionalFormatting sqref="L282">
    <cfRule type="cellIs" dxfId="1144" priority="1140" operator="equal">
      <formula>"NO CUMPLE"</formula>
    </cfRule>
    <cfRule type="cellIs" dxfId="1143" priority="1141" operator="equal">
      <formula>"CUMPLE"</formula>
    </cfRule>
  </conditionalFormatting>
  <conditionalFormatting sqref="M281">
    <cfRule type="expression" dxfId="1142" priority="1138">
      <formula>L281="NO CUMPLE"</formula>
    </cfRule>
    <cfRule type="expression" dxfId="1141" priority="1139">
      <formula>L281="CUMPLE"</formula>
    </cfRule>
  </conditionalFormatting>
  <conditionalFormatting sqref="K280">
    <cfRule type="expression" dxfId="1140" priority="1136">
      <formula>J280="NO CUMPLE"</formula>
    </cfRule>
    <cfRule type="expression" dxfId="1139" priority="1137">
      <formula>J280="CUMPLE"</formula>
    </cfRule>
  </conditionalFormatting>
  <conditionalFormatting sqref="K281:K282">
    <cfRule type="expression" dxfId="1138" priority="1134">
      <formula>J281="NO CUMPLE"</formula>
    </cfRule>
    <cfRule type="expression" dxfId="1137" priority="1135">
      <formula>J281="CUMPLE"</formula>
    </cfRule>
  </conditionalFormatting>
  <conditionalFormatting sqref="M283">
    <cfRule type="expression" dxfId="1136" priority="1132">
      <formula>L283="NO CUMPLE"</formula>
    </cfRule>
    <cfRule type="expression" dxfId="1135" priority="1133">
      <formula>L283="CUMPLE"</formula>
    </cfRule>
  </conditionalFormatting>
  <conditionalFormatting sqref="L283 L285">
    <cfRule type="cellIs" dxfId="1134" priority="1130" operator="equal">
      <formula>"NO CUMPLE"</formula>
    </cfRule>
    <cfRule type="cellIs" dxfId="1133" priority="1131" operator="equal">
      <formula>"CUMPLE"</formula>
    </cfRule>
  </conditionalFormatting>
  <conditionalFormatting sqref="M284">
    <cfRule type="expression" dxfId="1132" priority="1128">
      <formula>L284="NO CUMPLE"</formula>
    </cfRule>
    <cfRule type="expression" dxfId="1131" priority="1129">
      <formula>L284="CUMPLE"</formula>
    </cfRule>
  </conditionalFormatting>
  <conditionalFormatting sqref="K283">
    <cfRule type="expression" dxfId="1130" priority="1126">
      <formula>J283="NO CUMPLE"</formula>
    </cfRule>
    <cfRule type="expression" dxfId="1129" priority="1127">
      <formula>J283="CUMPLE"</formula>
    </cfRule>
  </conditionalFormatting>
  <conditionalFormatting sqref="K284:K285">
    <cfRule type="expression" dxfId="1128" priority="1124">
      <formula>J284="NO CUMPLE"</formula>
    </cfRule>
    <cfRule type="expression" dxfId="1127" priority="1125">
      <formula>J284="CUMPLE"</formula>
    </cfRule>
  </conditionalFormatting>
  <conditionalFormatting sqref="M286">
    <cfRule type="expression" dxfId="1126" priority="1122">
      <formula>L286="NO CUMPLE"</formula>
    </cfRule>
    <cfRule type="expression" dxfId="1125" priority="1123">
      <formula>L286="CUMPLE"</formula>
    </cfRule>
  </conditionalFormatting>
  <conditionalFormatting sqref="L286:L288">
    <cfRule type="cellIs" dxfId="1124" priority="1120" operator="equal">
      <formula>"NO CUMPLE"</formula>
    </cfRule>
    <cfRule type="cellIs" dxfId="1123" priority="1121" operator="equal">
      <formula>"CUMPLE"</formula>
    </cfRule>
  </conditionalFormatting>
  <conditionalFormatting sqref="M287">
    <cfRule type="expression" dxfId="1122" priority="1118">
      <formula>L287="NO CUMPLE"</formula>
    </cfRule>
    <cfRule type="expression" dxfId="1121" priority="1119">
      <formula>L287="CUMPLE"</formula>
    </cfRule>
  </conditionalFormatting>
  <conditionalFormatting sqref="K286">
    <cfRule type="expression" dxfId="1120" priority="1116">
      <formula>J286="NO CUMPLE"</formula>
    </cfRule>
    <cfRule type="expression" dxfId="1119" priority="1117">
      <formula>J286="CUMPLE"</formula>
    </cfRule>
  </conditionalFormatting>
  <conditionalFormatting sqref="K287:K288">
    <cfRule type="expression" dxfId="1118" priority="1114">
      <formula>J287="NO CUMPLE"</formula>
    </cfRule>
    <cfRule type="expression" dxfId="1117" priority="1115">
      <formula>J287="CUMPLE"</formula>
    </cfRule>
  </conditionalFormatting>
  <conditionalFormatting sqref="M289">
    <cfRule type="expression" dxfId="1116" priority="1112">
      <formula>L289="NO CUMPLE"</formula>
    </cfRule>
    <cfRule type="expression" dxfId="1115" priority="1113">
      <formula>L289="CUMPLE"</formula>
    </cfRule>
  </conditionalFormatting>
  <conditionalFormatting sqref="L289:L291">
    <cfRule type="cellIs" dxfId="1114" priority="1110" operator="equal">
      <formula>"NO CUMPLE"</formula>
    </cfRule>
    <cfRule type="cellIs" dxfId="1113" priority="1111" operator="equal">
      <formula>"CUMPLE"</formula>
    </cfRule>
  </conditionalFormatting>
  <conditionalFormatting sqref="M290">
    <cfRule type="expression" dxfId="1112" priority="1108">
      <formula>L290="NO CUMPLE"</formula>
    </cfRule>
    <cfRule type="expression" dxfId="1111" priority="1109">
      <formula>L290="CUMPLE"</formula>
    </cfRule>
  </conditionalFormatting>
  <conditionalFormatting sqref="K289">
    <cfRule type="expression" dxfId="1110" priority="1106">
      <formula>J289="NO CUMPLE"</formula>
    </cfRule>
    <cfRule type="expression" dxfId="1109" priority="1107">
      <formula>J289="CUMPLE"</formula>
    </cfRule>
  </conditionalFormatting>
  <conditionalFormatting sqref="K290:K291">
    <cfRule type="expression" dxfId="1108" priority="1104">
      <formula>J290="NO CUMPLE"</formula>
    </cfRule>
    <cfRule type="expression" dxfId="1107" priority="1105">
      <formula>J290="CUMPLE"</formula>
    </cfRule>
  </conditionalFormatting>
  <conditionalFormatting sqref="J281">
    <cfRule type="cellIs" dxfId="1106" priority="1102" operator="equal">
      <formula>"NO CUMPLE"</formula>
    </cfRule>
    <cfRule type="cellIs" dxfId="1105" priority="1103" operator="equal">
      <formula>"CUMPLE"</formula>
    </cfRule>
  </conditionalFormatting>
  <conditionalFormatting sqref="J282">
    <cfRule type="cellIs" dxfId="1104" priority="1100" operator="equal">
      <formula>"NO CUMPLE"</formula>
    </cfRule>
    <cfRule type="cellIs" dxfId="1103" priority="1101" operator="equal">
      <formula>"CUMPLE"</formula>
    </cfRule>
  </conditionalFormatting>
  <conditionalFormatting sqref="L280">
    <cfRule type="cellIs" dxfId="1102" priority="1098" operator="equal">
      <formula>"NO CUMPLE"</formula>
    </cfRule>
    <cfRule type="cellIs" dxfId="1101" priority="1099" operator="equal">
      <formula>"CUMPLE"</formula>
    </cfRule>
  </conditionalFormatting>
  <conditionalFormatting sqref="J280">
    <cfRule type="cellIs" dxfId="1100" priority="1096" operator="equal">
      <formula>"NO CUMPLE"</formula>
    </cfRule>
    <cfRule type="cellIs" dxfId="1099" priority="1097" operator="equal">
      <formula>"CUMPLE"</formula>
    </cfRule>
  </conditionalFormatting>
  <conditionalFormatting sqref="L281">
    <cfRule type="cellIs" dxfId="1098" priority="1094" operator="equal">
      <formula>"NO CUMPLE"</formula>
    </cfRule>
    <cfRule type="cellIs" dxfId="1097" priority="1095" operator="equal">
      <formula>"CUMPLE"</formula>
    </cfRule>
  </conditionalFormatting>
  <conditionalFormatting sqref="L284">
    <cfRule type="cellIs" dxfId="1096" priority="1092" operator="equal">
      <formula>"NO CUMPLE"</formula>
    </cfRule>
    <cfRule type="cellIs" dxfId="1095" priority="1093" operator="equal">
      <formula>"CUMPLE"</formula>
    </cfRule>
  </conditionalFormatting>
  <conditionalFormatting sqref="J285">
    <cfRule type="cellIs" dxfId="1094" priority="1090" operator="equal">
      <formula>"NO CUMPLE"</formula>
    </cfRule>
    <cfRule type="cellIs" dxfId="1093" priority="1091" operator="equal">
      <formula>"CUMPLE"</formula>
    </cfRule>
  </conditionalFormatting>
  <conditionalFormatting sqref="M277">
    <cfRule type="expression" dxfId="1092" priority="1088">
      <formula>L277="NO CUMPLE"</formula>
    </cfRule>
    <cfRule type="expression" dxfId="1091" priority="1089">
      <formula>L277="CUMPLE"</formula>
    </cfRule>
  </conditionalFormatting>
  <conditionalFormatting sqref="L279">
    <cfRule type="cellIs" dxfId="1090" priority="1086" operator="equal">
      <formula>"NO CUMPLE"</formula>
    </cfRule>
    <cfRule type="cellIs" dxfId="1089" priority="1087" operator="equal">
      <formula>"CUMPLE"</formula>
    </cfRule>
  </conditionalFormatting>
  <conditionalFormatting sqref="M278">
    <cfRule type="expression" dxfId="1088" priority="1084">
      <formula>L278="NO CUMPLE"</formula>
    </cfRule>
    <cfRule type="expression" dxfId="1087" priority="1085">
      <formula>L278="CUMPLE"</formula>
    </cfRule>
  </conditionalFormatting>
  <conditionalFormatting sqref="K277">
    <cfRule type="expression" dxfId="1086" priority="1082">
      <formula>J277="NO CUMPLE"</formula>
    </cfRule>
    <cfRule type="expression" dxfId="1085" priority="1083">
      <formula>J277="CUMPLE"</formula>
    </cfRule>
  </conditionalFormatting>
  <conditionalFormatting sqref="K278:K279">
    <cfRule type="expression" dxfId="1084" priority="1080">
      <formula>J278="NO CUMPLE"</formula>
    </cfRule>
    <cfRule type="expression" dxfId="1083" priority="1081">
      <formula>J278="CUMPLE"</formula>
    </cfRule>
  </conditionalFormatting>
  <conditionalFormatting sqref="J278">
    <cfRule type="cellIs" dxfId="1082" priority="1078" operator="equal">
      <formula>"NO CUMPLE"</formula>
    </cfRule>
    <cfRule type="cellIs" dxfId="1081" priority="1079" operator="equal">
      <formula>"CUMPLE"</formula>
    </cfRule>
  </conditionalFormatting>
  <conditionalFormatting sqref="J279">
    <cfRule type="cellIs" dxfId="1080" priority="1076" operator="equal">
      <formula>"NO CUMPLE"</formula>
    </cfRule>
    <cfRule type="cellIs" dxfId="1079" priority="1077" operator="equal">
      <formula>"CUMPLE"</formula>
    </cfRule>
  </conditionalFormatting>
  <conditionalFormatting sqref="L277">
    <cfRule type="cellIs" dxfId="1078" priority="1074" operator="equal">
      <formula>"NO CUMPLE"</formula>
    </cfRule>
    <cfRule type="cellIs" dxfId="1077" priority="1075" operator="equal">
      <formula>"CUMPLE"</formula>
    </cfRule>
  </conditionalFormatting>
  <conditionalFormatting sqref="J277">
    <cfRule type="cellIs" dxfId="1076" priority="1072" operator="equal">
      <formula>"NO CUMPLE"</formula>
    </cfRule>
    <cfRule type="cellIs" dxfId="1075" priority="1073" operator="equal">
      <formula>"CUMPLE"</formula>
    </cfRule>
  </conditionalFormatting>
  <conditionalFormatting sqref="L278">
    <cfRule type="cellIs" dxfId="1074" priority="1070" operator="equal">
      <formula>"NO CUMPLE"</formula>
    </cfRule>
    <cfRule type="cellIs" dxfId="1073" priority="1071" operator="equal">
      <formula>"CUMPLE"</formula>
    </cfRule>
  </conditionalFormatting>
  <conditionalFormatting sqref="J305">
    <cfRule type="cellIs" dxfId="1072" priority="1068" operator="equal">
      <formula>"NO CUMPLE"</formula>
    </cfRule>
    <cfRule type="cellIs" dxfId="1071" priority="1069" operator="equal">
      <formula>"CUMPLE"</formula>
    </cfRule>
  </conditionalFormatting>
  <conditionalFormatting sqref="J306">
    <cfRule type="cellIs" dxfId="1070" priority="1066" operator="equal">
      <formula>"NO CUMPLE"</formula>
    </cfRule>
    <cfRule type="cellIs" dxfId="1069" priority="1067" operator="equal">
      <formula>"CUMPLE"</formula>
    </cfRule>
  </conditionalFormatting>
  <conditionalFormatting sqref="J308">
    <cfRule type="cellIs" dxfId="1068" priority="1064" operator="equal">
      <formula>"NO CUMPLE"</formula>
    </cfRule>
    <cfRule type="cellIs" dxfId="1067" priority="1065" operator="equal">
      <formula>"CUMPLE"</formula>
    </cfRule>
  </conditionalFormatting>
  <conditionalFormatting sqref="J309:J310">
    <cfRule type="cellIs" dxfId="1066" priority="1062" operator="equal">
      <formula>"NO CUMPLE"</formula>
    </cfRule>
    <cfRule type="cellIs" dxfId="1065" priority="1063" operator="equal">
      <formula>"CUMPLE"</formula>
    </cfRule>
  </conditionalFormatting>
  <conditionalFormatting sqref="J311">
    <cfRule type="cellIs" dxfId="1064" priority="1060" operator="equal">
      <formula>"NO CUMPLE"</formula>
    </cfRule>
    <cfRule type="cellIs" dxfId="1063" priority="1061" operator="equal">
      <formula>"CUMPLE"</formula>
    </cfRule>
  </conditionalFormatting>
  <conditionalFormatting sqref="J312:J313">
    <cfRule type="cellIs" dxfId="1062" priority="1058" operator="equal">
      <formula>"NO CUMPLE"</formula>
    </cfRule>
    <cfRule type="cellIs" dxfId="1061" priority="1059" operator="equal">
      <formula>"CUMPLE"</formula>
    </cfRule>
  </conditionalFormatting>
  <conditionalFormatting sqref="M302">
    <cfRule type="expression" dxfId="1060" priority="1056">
      <formula>L302="NO CUMPLE"</formula>
    </cfRule>
    <cfRule type="expression" dxfId="1059" priority="1057">
      <formula>L302="CUMPLE"</formula>
    </cfRule>
  </conditionalFormatting>
  <conditionalFormatting sqref="L304">
    <cfRule type="cellIs" dxfId="1058" priority="1054" operator="equal">
      <formula>"NO CUMPLE"</formula>
    </cfRule>
    <cfRule type="cellIs" dxfId="1057" priority="1055" operator="equal">
      <formula>"CUMPLE"</formula>
    </cfRule>
  </conditionalFormatting>
  <conditionalFormatting sqref="M303">
    <cfRule type="expression" dxfId="1056" priority="1052">
      <formula>L303="NO CUMPLE"</formula>
    </cfRule>
    <cfRule type="expression" dxfId="1055" priority="1053">
      <formula>L303="CUMPLE"</formula>
    </cfRule>
  </conditionalFormatting>
  <conditionalFormatting sqref="K302">
    <cfRule type="expression" dxfId="1054" priority="1050">
      <formula>J302="NO CUMPLE"</formula>
    </cfRule>
    <cfRule type="expression" dxfId="1053" priority="1051">
      <formula>J302="CUMPLE"</formula>
    </cfRule>
  </conditionalFormatting>
  <conditionalFormatting sqref="K303:K304">
    <cfRule type="expression" dxfId="1052" priority="1048">
      <formula>J303="NO CUMPLE"</formula>
    </cfRule>
    <cfRule type="expression" dxfId="1051" priority="1049">
      <formula>J303="CUMPLE"</formula>
    </cfRule>
  </conditionalFormatting>
  <conditionalFormatting sqref="M305">
    <cfRule type="expression" dxfId="1050" priority="1046">
      <formula>L305="NO CUMPLE"</formula>
    </cfRule>
    <cfRule type="expression" dxfId="1049" priority="1047">
      <formula>L305="CUMPLE"</formula>
    </cfRule>
  </conditionalFormatting>
  <conditionalFormatting sqref="L305 L307">
    <cfRule type="cellIs" dxfId="1048" priority="1044" operator="equal">
      <formula>"NO CUMPLE"</formula>
    </cfRule>
    <cfRule type="cellIs" dxfId="1047" priority="1045" operator="equal">
      <formula>"CUMPLE"</formula>
    </cfRule>
  </conditionalFormatting>
  <conditionalFormatting sqref="M306">
    <cfRule type="expression" dxfId="1046" priority="1042">
      <formula>L306="NO CUMPLE"</formula>
    </cfRule>
    <cfRule type="expression" dxfId="1045" priority="1043">
      <formula>L306="CUMPLE"</formula>
    </cfRule>
  </conditionalFormatting>
  <conditionalFormatting sqref="K305">
    <cfRule type="expression" dxfId="1044" priority="1040">
      <formula>J305="NO CUMPLE"</formula>
    </cfRule>
    <cfRule type="expression" dxfId="1043" priority="1041">
      <formula>J305="CUMPLE"</formula>
    </cfRule>
  </conditionalFormatting>
  <conditionalFormatting sqref="K306:K307">
    <cfRule type="expression" dxfId="1042" priority="1038">
      <formula>J306="NO CUMPLE"</formula>
    </cfRule>
    <cfRule type="expression" dxfId="1041" priority="1039">
      <formula>J306="CUMPLE"</formula>
    </cfRule>
  </conditionalFormatting>
  <conditionalFormatting sqref="M308">
    <cfRule type="expression" dxfId="1040" priority="1036">
      <formula>L308="NO CUMPLE"</formula>
    </cfRule>
    <cfRule type="expression" dxfId="1039" priority="1037">
      <formula>L308="CUMPLE"</formula>
    </cfRule>
  </conditionalFormatting>
  <conditionalFormatting sqref="L308:L310">
    <cfRule type="cellIs" dxfId="1038" priority="1034" operator="equal">
      <formula>"NO CUMPLE"</formula>
    </cfRule>
    <cfRule type="cellIs" dxfId="1037" priority="1035" operator="equal">
      <formula>"CUMPLE"</formula>
    </cfRule>
  </conditionalFormatting>
  <conditionalFormatting sqref="M309">
    <cfRule type="expression" dxfId="1036" priority="1032">
      <formula>L309="NO CUMPLE"</formula>
    </cfRule>
    <cfRule type="expression" dxfId="1035" priority="1033">
      <formula>L309="CUMPLE"</formula>
    </cfRule>
  </conditionalFormatting>
  <conditionalFormatting sqref="K308">
    <cfRule type="expression" dxfId="1034" priority="1030">
      <formula>J308="NO CUMPLE"</formula>
    </cfRule>
    <cfRule type="expression" dxfId="1033" priority="1031">
      <formula>J308="CUMPLE"</formula>
    </cfRule>
  </conditionalFormatting>
  <conditionalFormatting sqref="K309:K310">
    <cfRule type="expression" dxfId="1032" priority="1028">
      <formula>J309="NO CUMPLE"</formula>
    </cfRule>
    <cfRule type="expression" dxfId="1031" priority="1029">
      <formula>J309="CUMPLE"</formula>
    </cfRule>
  </conditionalFormatting>
  <conditionalFormatting sqref="M311">
    <cfRule type="expression" dxfId="1030" priority="1026">
      <formula>L311="NO CUMPLE"</formula>
    </cfRule>
    <cfRule type="expression" dxfId="1029" priority="1027">
      <formula>L311="CUMPLE"</formula>
    </cfRule>
  </conditionalFormatting>
  <conditionalFormatting sqref="L311:L313">
    <cfRule type="cellIs" dxfId="1028" priority="1024" operator="equal">
      <formula>"NO CUMPLE"</formula>
    </cfRule>
    <cfRule type="cellIs" dxfId="1027" priority="1025" operator="equal">
      <formula>"CUMPLE"</formula>
    </cfRule>
  </conditionalFormatting>
  <conditionalFormatting sqref="M312">
    <cfRule type="expression" dxfId="1026" priority="1022">
      <formula>L312="NO CUMPLE"</formula>
    </cfRule>
    <cfRule type="expression" dxfId="1025" priority="1023">
      <formula>L312="CUMPLE"</formula>
    </cfRule>
  </conditionalFormatting>
  <conditionalFormatting sqref="K311">
    <cfRule type="expression" dxfId="1024" priority="1020">
      <formula>J311="NO CUMPLE"</formula>
    </cfRule>
    <cfRule type="expression" dxfId="1023" priority="1021">
      <formula>J311="CUMPLE"</formula>
    </cfRule>
  </conditionalFormatting>
  <conditionalFormatting sqref="K312:K313">
    <cfRule type="expression" dxfId="1022" priority="1018">
      <formula>J312="NO CUMPLE"</formula>
    </cfRule>
    <cfRule type="expression" dxfId="1021" priority="1019">
      <formula>J312="CUMPLE"</formula>
    </cfRule>
  </conditionalFormatting>
  <conditionalFormatting sqref="J303">
    <cfRule type="cellIs" dxfId="1020" priority="1016" operator="equal">
      <formula>"NO CUMPLE"</formula>
    </cfRule>
    <cfRule type="cellIs" dxfId="1019" priority="1017" operator="equal">
      <formula>"CUMPLE"</formula>
    </cfRule>
  </conditionalFormatting>
  <conditionalFormatting sqref="J304">
    <cfRule type="cellIs" dxfId="1018" priority="1014" operator="equal">
      <formula>"NO CUMPLE"</formula>
    </cfRule>
    <cfRule type="cellIs" dxfId="1017" priority="1015" operator="equal">
      <formula>"CUMPLE"</formula>
    </cfRule>
  </conditionalFormatting>
  <conditionalFormatting sqref="L302">
    <cfRule type="cellIs" dxfId="1016" priority="1012" operator="equal">
      <formula>"NO CUMPLE"</formula>
    </cfRule>
    <cfRule type="cellIs" dxfId="1015" priority="1013" operator="equal">
      <formula>"CUMPLE"</formula>
    </cfRule>
  </conditionalFormatting>
  <conditionalFormatting sqref="J302">
    <cfRule type="cellIs" dxfId="1014" priority="1010" operator="equal">
      <formula>"NO CUMPLE"</formula>
    </cfRule>
    <cfRule type="cellIs" dxfId="1013" priority="1011" operator="equal">
      <formula>"CUMPLE"</formula>
    </cfRule>
  </conditionalFormatting>
  <conditionalFormatting sqref="L303">
    <cfRule type="cellIs" dxfId="1012" priority="1008" operator="equal">
      <formula>"NO CUMPLE"</formula>
    </cfRule>
    <cfRule type="cellIs" dxfId="1011" priority="1009" operator="equal">
      <formula>"CUMPLE"</formula>
    </cfRule>
  </conditionalFormatting>
  <conditionalFormatting sqref="L306">
    <cfRule type="cellIs" dxfId="1010" priority="1006" operator="equal">
      <formula>"NO CUMPLE"</formula>
    </cfRule>
    <cfRule type="cellIs" dxfId="1009" priority="1007" operator="equal">
      <formula>"CUMPLE"</formula>
    </cfRule>
  </conditionalFormatting>
  <conditionalFormatting sqref="J307">
    <cfRule type="cellIs" dxfId="1008" priority="1004" operator="equal">
      <formula>"NO CUMPLE"</formula>
    </cfRule>
    <cfRule type="cellIs" dxfId="1007" priority="1005" operator="equal">
      <formula>"CUMPLE"</formula>
    </cfRule>
  </conditionalFormatting>
  <conditionalFormatting sqref="M299">
    <cfRule type="expression" dxfId="1006" priority="1002">
      <formula>L299="NO CUMPLE"</formula>
    </cfRule>
    <cfRule type="expression" dxfId="1005" priority="1003">
      <formula>L299="CUMPLE"</formula>
    </cfRule>
  </conditionalFormatting>
  <conditionalFormatting sqref="L301">
    <cfRule type="cellIs" dxfId="1004" priority="1000" operator="equal">
      <formula>"NO CUMPLE"</formula>
    </cfRule>
    <cfRule type="cellIs" dxfId="1003" priority="1001" operator="equal">
      <formula>"CUMPLE"</formula>
    </cfRule>
  </conditionalFormatting>
  <conditionalFormatting sqref="M300">
    <cfRule type="expression" dxfId="1002" priority="998">
      <formula>L300="NO CUMPLE"</formula>
    </cfRule>
    <cfRule type="expression" dxfId="1001" priority="999">
      <formula>L300="CUMPLE"</formula>
    </cfRule>
  </conditionalFormatting>
  <conditionalFormatting sqref="K299">
    <cfRule type="expression" dxfId="1000" priority="996">
      <formula>J299="NO CUMPLE"</formula>
    </cfRule>
    <cfRule type="expression" dxfId="999" priority="997">
      <formula>J299="CUMPLE"</formula>
    </cfRule>
  </conditionalFormatting>
  <conditionalFormatting sqref="K300:K301">
    <cfRule type="expression" dxfId="998" priority="994">
      <formula>J300="NO CUMPLE"</formula>
    </cfRule>
    <cfRule type="expression" dxfId="997" priority="995">
      <formula>J300="CUMPLE"</formula>
    </cfRule>
  </conditionalFormatting>
  <conditionalFormatting sqref="J300">
    <cfRule type="cellIs" dxfId="996" priority="992" operator="equal">
      <formula>"NO CUMPLE"</formula>
    </cfRule>
    <cfRule type="cellIs" dxfId="995" priority="993" operator="equal">
      <formula>"CUMPLE"</formula>
    </cfRule>
  </conditionalFormatting>
  <conditionalFormatting sqref="J301">
    <cfRule type="cellIs" dxfId="994" priority="990" operator="equal">
      <formula>"NO CUMPLE"</formula>
    </cfRule>
    <cfRule type="cellIs" dxfId="993" priority="991" operator="equal">
      <formula>"CUMPLE"</formula>
    </cfRule>
  </conditionalFormatting>
  <conditionalFormatting sqref="L299">
    <cfRule type="cellIs" dxfId="992" priority="988" operator="equal">
      <formula>"NO CUMPLE"</formula>
    </cfRule>
    <cfRule type="cellIs" dxfId="991" priority="989" operator="equal">
      <formula>"CUMPLE"</formula>
    </cfRule>
  </conditionalFormatting>
  <conditionalFormatting sqref="J299">
    <cfRule type="cellIs" dxfId="990" priority="986" operator="equal">
      <formula>"NO CUMPLE"</formula>
    </cfRule>
    <cfRule type="cellIs" dxfId="989" priority="987" operator="equal">
      <formula>"CUMPLE"</formula>
    </cfRule>
  </conditionalFormatting>
  <conditionalFormatting sqref="L300">
    <cfRule type="cellIs" dxfId="988" priority="984" operator="equal">
      <formula>"NO CUMPLE"</formula>
    </cfRule>
    <cfRule type="cellIs" dxfId="987" priority="985" operator="equal">
      <formula>"CUMPLE"</formula>
    </cfRule>
  </conditionalFormatting>
  <conditionalFormatting sqref="J393">
    <cfRule type="cellIs" dxfId="986" priority="982" operator="equal">
      <formula>"NO CUMPLE"</formula>
    </cfRule>
    <cfRule type="cellIs" dxfId="985" priority="983" operator="equal">
      <formula>"CUMPLE"</formula>
    </cfRule>
  </conditionalFormatting>
  <conditionalFormatting sqref="J394">
    <cfRule type="cellIs" dxfId="984" priority="980" operator="equal">
      <formula>"NO CUMPLE"</formula>
    </cfRule>
    <cfRule type="cellIs" dxfId="983" priority="981" operator="equal">
      <formula>"CUMPLE"</formula>
    </cfRule>
  </conditionalFormatting>
  <conditionalFormatting sqref="J396">
    <cfRule type="cellIs" dxfId="982" priority="978" operator="equal">
      <formula>"NO CUMPLE"</formula>
    </cfRule>
    <cfRule type="cellIs" dxfId="981" priority="979" operator="equal">
      <formula>"CUMPLE"</formula>
    </cfRule>
  </conditionalFormatting>
  <conditionalFormatting sqref="J397:J398">
    <cfRule type="cellIs" dxfId="980" priority="976" operator="equal">
      <formula>"NO CUMPLE"</formula>
    </cfRule>
    <cfRule type="cellIs" dxfId="979" priority="977" operator="equal">
      <formula>"CUMPLE"</formula>
    </cfRule>
  </conditionalFormatting>
  <conditionalFormatting sqref="J399">
    <cfRule type="cellIs" dxfId="978" priority="974" operator="equal">
      <formula>"NO CUMPLE"</formula>
    </cfRule>
    <cfRule type="cellIs" dxfId="977" priority="975" operator="equal">
      <formula>"CUMPLE"</formula>
    </cfRule>
  </conditionalFormatting>
  <conditionalFormatting sqref="J400:J401">
    <cfRule type="cellIs" dxfId="976" priority="972" operator="equal">
      <formula>"NO CUMPLE"</formula>
    </cfRule>
    <cfRule type="cellIs" dxfId="975" priority="973" operator="equal">
      <formula>"CUMPLE"</formula>
    </cfRule>
  </conditionalFormatting>
  <conditionalFormatting sqref="M390">
    <cfRule type="expression" dxfId="974" priority="970">
      <formula>L390="NO CUMPLE"</formula>
    </cfRule>
    <cfRule type="expression" dxfId="973" priority="971">
      <formula>L390="CUMPLE"</formula>
    </cfRule>
  </conditionalFormatting>
  <conditionalFormatting sqref="L392">
    <cfRule type="cellIs" dxfId="972" priority="968" operator="equal">
      <formula>"NO CUMPLE"</formula>
    </cfRule>
    <cfRule type="cellIs" dxfId="971" priority="969" operator="equal">
      <formula>"CUMPLE"</formula>
    </cfRule>
  </conditionalFormatting>
  <conditionalFormatting sqref="M391">
    <cfRule type="expression" dxfId="970" priority="966">
      <formula>L391="NO CUMPLE"</formula>
    </cfRule>
    <cfRule type="expression" dxfId="969" priority="967">
      <formula>L391="CUMPLE"</formula>
    </cfRule>
  </conditionalFormatting>
  <conditionalFormatting sqref="K390">
    <cfRule type="expression" dxfId="968" priority="964">
      <formula>J390="NO CUMPLE"</formula>
    </cfRule>
    <cfRule type="expression" dxfId="967" priority="965">
      <formula>J390="CUMPLE"</formula>
    </cfRule>
  </conditionalFormatting>
  <conditionalFormatting sqref="K391:K392">
    <cfRule type="expression" dxfId="966" priority="962">
      <formula>J391="NO CUMPLE"</formula>
    </cfRule>
    <cfRule type="expression" dxfId="965" priority="963">
      <formula>J391="CUMPLE"</formula>
    </cfRule>
  </conditionalFormatting>
  <conditionalFormatting sqref="M393">
    <cfRule type="expression" dxfId="964" priority="960">
      <formula>L393="NO CUMPLE"</formula>
    </cfRule>
    <cfRule type="expression" dxfId="963" priority="961">
      <formula>L393="CUMPLE"</formula>
    </cfRule>
  </conditionalFormatting>
  <conditionalFormatting sqref="L393 L395">
    <cfRule type="cellIs" dxfId="962" priority="958" operator="equal">
      <formula>"NO CUMPLE"</formula>
    </cfRule>
    <cfRule type="cellIs" dxfId="961" priority="959" operator="equal">
      <formula>"CUMPLE"</formula>
    </cfRule>
  </conditionalFormatting>
  <conditionalFormatting sqref="M394">
    <cfRule type="expression" dxfId="960" priority="956">
      <formula>L394="NO CUMPLE"</formula>
    </cfRule>
    <cfRule type="expression" dxfId="959" priority="957">
      <formula>L394="CUMPLE"</formula>
    </cfRule>
  </conditionalFormatting>
  <conditionalFormatting sqref="K393">
    <cfRule type="expression" dxfId="958" priority="954">
      <formula>J393="NO CUMPLE"</formula>
    </cfRule>
    <cfRule type="expression" dxfId="957" priority="955">
      <formula>J393="CUMPLE"</formula>
    </cfRule>
  </conditionalFormatting>
  <conditionalFormatting sqref="K394:K395">
    <cfRule type="expression" dxfId="956" priority="952">
      <formula>J394="NO CUMPLE"</formula>
    </cfRule>
    <cfRule type="expression" dxfId="955" priority="953">
      <formula>J394="CUMPLE"</formula>
    </cfRule>
  </conditionalFormatting>
  <conditionalFormatting sqref="M396">
    <cfRule type="expression" dxfId="954" priority="950">
      <formula>L396="NO CUMPLE"</formula>
    </cfRule>
    <cfRule type="expression" dxfId="953" priority="951">
      <formula>L396="CUMPLE"</formula>
    </cfRule>
  </conditionalFormatting>
  <conditionalFormatting sqref="L396:L398">
    <cfRule type="cellIs" dxfId="952" priority="948" operator="equal">
      <formula>"NO CUMPLE"</formula>
    </cfRule>
    <cfRule type="cellIs" dxfId="951" priority="949" operator="equal">
      <formula>"CUMPLE"</formula>
    </cfRule>
  </conditionalFormatting>
  <conditionalFormatting sqref="M397">
    <cfRule type="expression" dxfId="950" priority="946">
      <formula>L397="NO CUMPLE"</formula>
    </cfRule>
    <cfRule type="expression" dxfId="949" priority="947">
      <formula>L397="CUMPLE"</formula>
    </cfRule>
  </conditionalFormatting>
  <conditionalFormatting sqref="K396">
    <cfRule type="expression" dxfId="948" priority="944">
      <formula>J396="NO CUMPLE"</formula>
    </cfRule>
    <cfRule type="expression" dxfId="947" priority="945">
      <formula>J396="CUMPLE"</formula>
    </cfRule>
  </conditionalFormatting>
  <conditionalFormatting sqref="K397:K398">
    <cfRule type="expression" dxfId="946" priority="942">
      <formula>J397="NO CUMPLE"</formula>
    </cfRule>
    <cfRule type="expression" dxfId="945" priority="943">
      <formula>J397="CUMPLE"</formula>
    </cfRule>
  </conditionalFormatting>
  <conditionalFormatting sqref="M399">
    <cfRule type="expression" dxfId="944" priority="940">
      <formula>L399="NO CUMPLE"</formula>
    </cfRule>
    <cfRule type="expression" dxfId="943" priority="941">
      <formula>L399="CUMPLE"</formula>
    </cfRule>
  </conditionalFormatting>
  <conditionalFormatting sqref="L399:L401">
    <cfRule type="cellIs" dxfId="942" priority="938" operator="equal">
      <formula>"NO CUMPLE"</formula>
    </cfRule>
    <cfRule type="cellIs" dxfId="941" priority="939" operator="equal">
      <formula>"CUMPLE"</formula>
    </cfRule>
  </conditionalFormatting>
  <conditionalFormatting sqref="M400">
    <cfRule type="expression" dxfId="940" priority="936">
      <formula>L400="NO CUMPLE"</formula>
    </cfRule>
    <cfRule type="expression" dxfId="939" priority="937">
      <formula>L400="CUMPLE"</formula>
    </cfRule>
  </conditionalFormatting>
  <conditionalFormatting sqref="K399">
    <cfRule type="expression" dxfId="938" priority="934">
      <formula>J399="NO CUMPLE"</formula>
    </cfRule>
    <cfRule type="expression" dxfId="937" priority="935">
      <formula>J399="CUMPLE"</formula>
    </cfRule>
  </conditionalFormatting>
  <conditionalFormatting sqref="K400:K401">
    <cfRule type="expression" dxfId="936" priority="932">
      <formula>J400="NO CUMPLE"</formula>
    </cfRule>
    <cfRule type="expression" dxfId="935" priority="933">
      <formula>J400="CUMPLE"</formula>
    </cfRule>
  </conditionalFormatting>
  <conditionalFormatting sqref="J391">
    <cfRule type="cellIs" dxfId="934" priority="930" operator="equal">
      <formula>"NO CUMPLE"</formula>
    </cfRule>
    <cfRule type="cellIs" dxfId="933" priority="931" operator="equal">
      <formula>"CUMPLE"</formula>
    </cfRule>
  </conditionalFormatting>
  <conditionalFormatting sqref="J392">
    <cfRule type="cellIs" dxfId="932" priority="928" operator="equal">
      <formula>"NO CUMPLE"</formula>
    </cfRule>
    <cfRule type="cellIs" dxfId="931" priority="929" operator="equal">
      <formula>"CUMPLE"</formula>
    </cfRule>
  </conditionalFormatting>
  <conditionalFormatting sqref="L390">
    <cfRule type="cellIs" dxfId="930" priority="926" operator="equal">
      <formula>"NO CUMPLE"</formula>
    </cfRule>
    <cfRule type="cellIs" dxfId="929" priority="927" operator="equal">
      <formula>"CUMPLE"</formula>
    </cfRule>
  </conditionalFormatting>
  <conditionalFormatting sqref="J390">
    <cfRule type="cellIs" dxfId="928" priority="924" operator="equal">
      <formula>"NO CUMPLE"</formula>
    </cfRule>
    <cfRule type="cellIs" dxfId="927" priority="925" operator="equal">
      <formula>"CUMPLE"</formula>
    </cfRule>
  </conditionalFormatting>
  <conditionalFormatting sqref="L391">
    <cfRule type="cellIs" dxfId="926" priority="922" operator="equal">
      <formula>"NO CUMPLE"</formula>
    </cfRule>
    <cfRule type="cellIs" dxfId="925" priority="923" operator="equal">
      <formula>"CUMPLE"</formula>
    </cfRule>
  </conditionalFormatting>
  <conditionalFormatting sqref="L394">
    <cfRule type="cellIs" dxfId="924" priority="920" operator="equal">
      <formula>"NO CUMPLE"</formula>
    </cfRule>
    <cfRule type="cellIs" dxfId="923" priority="921" operator="equal">
      <formula>"CUMPLE"</formula>
    </cfRule>
  </conditionalFormatting>
  <conditionalFormatting sqref="J395">
    <cfRule type="cellIs" dxfId="922" priority="918" operator="equal">
      <formula>"NO CUMPLE"</formula>
    </cfRule>
    <cfRule type="cellIs" dxfId="921" priority="919" operator="equal">
      <formula>"CUMPLE"</formula>
    </cfRule>
  </conditionalFormatting>
  <conditionalFormatting sqref="M387">
    <cfRule type="expression" dxfId="920" priority="916">
      <formula>L387="NO CUMPLE"</formula>
    </cfRule>
    <cfRule type="expression" dxfId="919" priority="917">
      <formula>L387="CUMPLE"</formula>
    </cfRule>
  </conditionalFormatting>
  <conditionalFormatting sqref="L389">
    <cfRule type="cellIs" dxfId="918" priority="914" operator="equal">
      <formula>"NO CUMPLE"</formula>
    </cfRule>
    <cfRule type="cellIs" dxfId="917" priority="915" operator="equal">
      <formula>"CUMPLE"</formula>
    </cfRule>
  </conditionalFormatting>
  <conditionalFormatting sqref="M388">
    <cfRule type="expression" dxfId="916" priority="912">
      <formula>L388="NO CUMPLE"</formula>
    </cfRule>
    <cfRule type="expression" dxfId="915" priority="913">
      <formula>L388="CUMPLE"</formula>
    </cfRule>
  </conditionalFormatting>
  <conditionalFormatting sqref="K387">
    <cfRule type="expression" dxfId="914" priority="910">
      <formula>J387="NO CUMPLE"</formula>
    </cfRule>
    <cfRule type="expression" dxfId="913" priority="911">
      <formula>J387="CUMPLE"</formula>
    </cfRule>
  </conditionalFormatting>
  <conditionalFormatting sqref="K388:K389">
    <cfRule type="expression" dxfId="912" priority="908">
      <formula>J388="NO CUMPLE"</formula>
    </cfRule>
    <cfRule type="expression" dxfId="911" priority="909">
      <formula>J388="CUMPLE"</formula>
    </cfRule>
  </conditionalFormatting>
  <conditionalFormatting sqref="J388">
    <cfRule type="cellIs" dxfId="910" priority="906" operator="equal">
      <formula>"NO CUMPLE"</formula>
    </cfRule>
    <cfRule type="cellIs" dxfId="909" priority="907" operator="equal">
      <formula>"CUMPLE"</formula>
    </cfRule>
  </conditionalFormatting>
  <conditionalFormatting sqref="J389">
    <cfRule type="cellIs" dxfId="908" priority="904" operator="equal">
      <formula>"NO CUMPLE"</formula>
    </cfRule>
    <cfRule type="cellIs" dxfId="907" priority="905" operator="equal">
      <formula>"CUMPLE"</formula>
    </cfRule>
  </conditionalFormatting>
  <conditionalFormatting sqref="L387">
    <cfRule type="cellIs" dxfId="906" priority="902" operator="equal">
      <formula>"NO CUMPLE"</formula>
    </cfRule>
    <cfRule type="cellIs" dxfId="905" priority="903" operator="equal">
      <formula>"CUMPLE"</formula>
    </cfRule>
  </conditionalFormatting>
  <conditionalFormatting sqref="J387">
    <cfRule type="cellIs" dxfId="904" priority="900" operator="equal">
      <formula>"NO CUMPLE"</formula>
    </cfRule>
    <cfRule type="cellIs" dxfId="903" priority="901" operator="equal">
      <formula>"CUMPLE"</formula>
    </cfRule>
  </conditionalFormatting>
  <conditionalFormatting sqref="L388">
    <cfRule type="cellIs" dxfId="902" priority="898" operator="equal">
      <formula>"NO CUMPLE"</formula>
    </cfRule>
    <cfRule type="cellIs" dxfId="901" priority="899" operator="equal">
      <formula>"CUMPLE"</formula>
    </cfRule>
  </conditionalFormatting>
  <conditionalFormatting sqref="J459">
    <cfRule type="cellIs" dxfId="900" priority="896" operator="equal">
      <formula>"NO CUMPLE"</formula>
    </cfRule>
    <cfRule type="cellIs" dxfId="899" priority="897" operator="equal">
      <formula>"CUMPLE"</formula>
    </cfRule>
  </conditionalFormatting>
  <conditionalFormatting sqref="J460">
    <cfRule type="cellIs" dxfId="898" priority="894" operator="equal">
      <formula>"NO CUMPLE"</formula>
    </cfRule>
    <cfRule type="cellIs" dxfId="897" priority="895" operator="equal">
      <formula>"CUMPLE"</formula>
    </cfRule>
  </conditionalFormatting>
  <conditionalFormatting sqref="J462">
    <cfRule type="cellIs" dxfId="896" priority="892" operator="equal">
      <formula>"NO CUMPLE"</formula>
    </cfRule>
    <cfRule type="cellIs" dxfId="895" priority="893" operator="equal">
      <formula>"CUMPLE"</formula>
    </cfRule>
  </conditionalFormatting>
  <conditionalFormatting sqref="J463:J464">
    <cfRule type="cellIs" dxfId="894" priority="890" operator="equal">
      <formula>"NO CUMPLE"</formula>
    </cfRule>
    <cfRule type="cellIs" dxfId="893" priority="891" operator="equal">
      <formula>"CUMPLE"</formula>
    </cfRule>
  </conditionalFormatting>
  <conditionalFormatting sqref="J465">
    <cfRule type="cellIs" dxfId="892" priority="888" operator="equal">
      <formula>"NO CUMPLE"</formula>
    </cfRule>
    <cfRule type="cellIs" dxfId="891" priority="889" operator="equal">
      <formula>"CUMPLE"</formula>
    </cfRule>
  </conditionalFormatting>
  <conditionalFormatting sqref="J466:J467">
    <cfRule type="cellIs" dxfId="890" priority="886" operator="equal">
      <formula>"NO CUMPLE"</formula>
    </cfRule>
    <cfRule type="cellIs" dxfId="889" priority="887" operator="equal">
      <formula>"CUMPLE"</formula>
    </cfRule>
  </conditionalFormatting>
  <conditionalFormatting sqref="M456">
    <cfRule type="expression" dxfId="888" priority="884">
      <formula>L456="NO CUMPLE"</formula>
    </cfRule>
    <cfRule type="expression" dxfId="887" priority="885">
      <formula>L456="CUMPLE"</formula>
    </cfRule>
  </conditionalFormatting>
  <conditionalFormatting sqref="L458">
    <cfRule type="cellIs" dxfId="886" priority="882" operator="equal">
      <formula>"NO CUMPLE"</formula>
    </cfRule>
    <cfRule type="cellIs" dxfId="885" priority="883" operator="equal">
      <formula>"CUMPLE"</formula>
    </cfRule>
  </conditionalFormatting>
  <conditionalFormatting sqref="M457">
    <cfRule type="expression" dxfId="884" priority="880">
      <formula>L457="NO CUMPLE"</formula>
    </cfRule>
    <cfRule type="expression" dxfId="883" priority="881">
      <formula>L457="CUMPLE"</formula>
    </cfRule>
  </conditionalFormatting>
  <conditionalFormatting sqref="K456">
    <cfRule type="expression" dxfId="882" priority="878">
      <formula>J456="NO CUMPLE"</formula>
    </cfRule>
    <cfRule type="expression" dxfId="881" priority="879">
      <formula>J456="CUMPLE"</formula>
    </cfRule>
  </conditionalFormatting>
  <conditionalFormatting sqref="K457:K458">
    <cfRule type="expression" dxfId="880" priority="876">
      <formula>J457="NO CUMPLE"</formula>
    </cfRule>
    <cfRule type="expression" dxfId="879" priority="877">
      <formula>J457="CUMPLE"</formula>
    </cfRule>
  </conditionalFormatting>
  <conditionalFormatting sqref="M459">
    <cfRule type="expression" dxfId="878" priority="874">
      <formula>L459="NO CUMPLE"</formula>
    </cfRule>
    <cfRule type="expression" dxfId="877" priority="875">
      <formula>L459="CUMPLE"</formula>
    </cfRule>
  </conditionalFormatting>
  <conditionalFormatting sqref="L459 L461">
    <cfRule type="cellIs" dxfId="876" priority="872" operator="equal">
      <formula>"NO CUMPLE"</formula>
    </cfRule>
    <cfRule type="cellIs" dxfId="875" priority="873" operator="equal">
      <formula>"CUMPLE"</formula>
    </cfRule>
  </conditionalFormatting>
  <conditionalFormatting sqref="M460">
    <cfRule type="expression" dxfId="874" priority="870">
      <formula>L460="NO CUMPLE"</formula>
    </cfRule>
    <cfRule type="expression" dxfId="873" priority="871">
      <formula>L460="CUMPLE"</formula>
    </cfRule>
  </conditionalFormatting>
  <conditionalFormatting sqref="K459">
    <cfRule type="expression" dxfId="872" priority="868">
      <formula>J459="NO CUMPLE"</formula>
    </cfRule>
    <cfRule type="expression" dxfId="871" priority="869">
      <formula>J459="CUMPLE"</formula>
    </cfRule>
  </conditionalFormatting>
  <conditionalFormatting sqref="K460:K461">
    <cfRule type="expression" dxfId="870" priority="866">
      <formula>J460="NO CUMPLE"</formula>
    </cfRule>
    <cfRule type="expression" dxfId="869" priority="867">
      <formula>J460="CUMPLE"</formula>
    </cfRule>
  </conditionalFormatting>
  <conditionalFormatting sqref="M462">
    <cfRule type="expression" dxfId="868" priority="864">
      <formula>L462="NO CUMPLE"</formula>
    </cfRule>
    <cfRule type="expression" dxfId="867" priority="865">
      <formula>L462="CUMPLE"</formula>
    </cfRule>
  </conditionalFormatting>
  <conditionalFormatting sqref="L462:L464">
    <cfRule type="cellIs" dxfId="866" priority="862" operator="equal">
      <formula>"NO CUMPLE"</formula>
    </cfRule>
    <cfRule type="cellIs" dxfId="865" priority="863" operator="equal">
      <formula>"CUMPLE"</formula>
    </cfRule>
  </conditionalFormatting>
  <conditionalFormatting sqref="M463">
    <cfRule type="expression" dxfId="864" priority="860">
      <formula>L463="NO CUMPLE"</formula>
    </cfRule>
    <cfRule type="expression" dxfId="863" priority="861">
      <formula>L463="CUMPLE"</formula>
    </cfRule>
  </conditionalFormatting>
  <conditionalFormatting sqref="K462">
    <cfRule type="expression" dxfId="862" priority="858">
      <formula>J462="NO CUMPLE"</formula>
    </cfRule>
    <cfRule type="expression" dxfId="861" priority="859">
      <formula>J462="CUMPLE"</formula>
    </cfRule>
  </conditionalFormatting>
  <conditionalFormatting sqref="K463:K464">
    <cfRule type="expression" dxfId="860" priority="856">
      <formula>J463="NO CUMPLE"</formula>
    </cfRule>
    <cfRule type="expression" dxfId="859" priority="857">
      <formula>J463="CUMPLE"</formula>
    </cfRule>
  </conditionalFormatting>
  <conditionalFormatting sqref="M465">
    <cfRule type="expression" dxfId="858" priority="854">
      <formula>L465="NO CUMPLE"</formula>
    </cfRule>
    <cfRule type="expression" dxfId="857" priority="855">
      <formula>L465="CUMPLE"</formula>
    </cfRule>
  </conditionalFormatting>
  <conditionalFormatting sqref="L465:L467">
    <cfRule type="cellIs" dxfId="856" priority="852" operator="equal">
      <formula>"NO CUMPLE"</formula>
    </cfRule>
    <cfRule type="cellIs" dxfId="855" priority="853" operator="equal">
      <formula>"CUMPLE"</formula>
    </cfRule>
  </conditionalFormatting>
  <conditionalFormatting sqref="M466">
    <cfRule type="expression" dxfId="854" priority="850">
      <formula>L466="NO CUMPLE"</formula>
    </cfRule>
    <cfRule type="expression" dxfId="853" priority="851">
      <formula>L466="CUMPLE"</formula>
    </cfRule>
  </conditionalFormatting>
  <conditionalFormatting sqref="K465">
    <cfRule type="expression" dxfId="852" priority="848">
      <formula>J465="NO CUMPLE"</formula>
    </cfRule>
    <cfRule type="expression" dxfId="851" priority="849">
      <formula>J465="CUMPLE"</formula>
    </cfRule>
  </conditionalFormatting>
  <conditionalFormatting sqref="K466:K467">
    <cfRule type="expression" dxfId="850" priority="846">
      <formula>J466="NO CUMPLE"</formula>
    </cfRule>
    <cfRule type="expression" dxfId="849" priority="847">
      <formula>J466="CUMPLE"</formula>
    </cfRule>
  </conditionalFormatting>
  <conditionalFormatting sqref="J457">
    <cfRule type="cellIs" dxfId="848" priority="844" operator="equal">
      <formula>"NO CUMPLE"</formula>
    </cfRule>
    <cfRule type="cellIs" dxfId="847" priority="845" operator="equal">
      <formula>"CUMPLE"</formula>
    </cfRule>
  </conditionalFormatting>
  <conditionalFormatting sqref="J458">
    <cfRule type="cellIs" dxfId="846" priority="842" operator="equal">
      <formula>"NO CUMPLE"</formula>
    </cfRule>
    <cfRule type="cellIs" dxfId="845" priority="843" operator="equal">
      <formula>"CUMPLE"</formula>
    </cfRule>
  </conditionalFormatting>
  <conditionalFormatting sqref="L456">
    <cfRule type="cellIs" dxfId="844" priority="840" operator="equal">
      <formula>"NO CUMPLE"</formula>
    </cfRule>
    <cfRule type="cellIs" dxfId="843" priority="841" operator="equal">
      <formula>"CUMPLE"</formula>
    </cfRule>
  </conditionalFormatting>
  <conditionalFormatting sqref="J456">
    <cfRule type="cellIs" dxfId="842" priority="838" operator="equal">
      <formula>"NO CUMPLE"</formula>
    </cfRule>
    <cfRule type="cellIs" dxfId="841" priority="839" operator="equal">
      <formula>"CUMPLE"</formula>
    </cfRule>
  </conditionalFormatting>
  <conditionalFormatting sqref="L457">
    <cfRule type="cellIs" dxfId="840" priority="836" operator="equal">
      <formula>"NO CUMPLE"</formula>
    </cfRule>
    <cfRule type="cellIs" dxfId="839" priority="837" operator="equal">
      <formula>"CUMPLE"</formula>
    </cfRule>
  </conditionalFormatting>
  <conditionalFormatting sqref="L460">
    <cfRule type="cellIs" dxfId="838" priority="834" operator="equal">
      <formula>"NO CUMPLE"</formula>
    </cfRule>
    <cfRule type="cellIs" dxfId="837" priority="835" operator="equal">
      <formula>"CUMPLE"</formula>
    </cfRule>
  </conditionalFormatting>
  <conditionalFormatting sqref="J461">
    <cfRule type="cellIs" dxfId="836" priority="832" operator="equal">
      <formula>"NO CUMPLE"</formula>
    </cfRule>
    <cfRule type="cellIs" dxfId="835" priority="833" operator="equal">
      <formula>"CUMPLE"</formula>
    </cfRule>
  </conditionalFormatting>
  <conditionalFormatting sqref="M453">
    <cfRule type="expression" dxfId="834" priority="830">
      <formula>L453="NO CUMPLE"</formula>
    </cfRule>
    <cfRule type="expression" dxfId="833" priority="831">
      <formula>L453="CUMPLE"</formula>
    </cfRule>
  </conditionalFormatting>
  <conditionalFormatting sqref="L455">
    <cfRule type="cellIs" dxfId="832" priority="828" operator="equal">
      <formula>"NO CUMPLE"</formula>
    </cfRule>
    <cfRule type="cellIs" dxfId="831" priority="829" operator="equal">
      <formula>"CUMPLE"</formula>
    </cfRule>
  </conditionalFormatting>
  <conditionalFormatting sqref="M454">
    <cfRule type="expression" dxfId="830" priority="826">
      <formula>L454="NO CUMPLE"</formula>
    </cfRule>
    <cfRule type="expression" dxfId="829" priority="827">
      <formula>L454="CUMPLE"</formula>
    </cfRule>
  </conditionalFormatting>
  <conditionalFormatting sqref="K453">
    <cfRule type="expression" dxfId="828" priority="824">
      <formula>J453="NO CUMPLE"</formula>
    </cfRule>
    <cfRule type="expression" dxfId="827" priority="825">
      <formula>J453="CUMPLE"</formula>
    </cfRule>
  </conditionalFormatting>
  <conditionalFormatting sqref="K454:K455">
    <cfRule type="expression" dxfId="826" priority="822">
      <formula>J454="NO CUMPLE"</formula>
    </cfRule>
    <cfRule type="expression" dxfId="825" priority="823">
      <formula>J454="CUMPLE"</formula>
    </cfRule>
  </conditionalFormatting>
  <conditionalFormatting sqref="J454">
    <cfRule type="cellIs" dxfId="824" priority="820" operator="equal">
      <formula>"NO CUMPLE"</formula>
    </cfRule>
    <cfRule type="cellIs" dxfId="823" priority="821" operator="equal">
      <formula>"CUMPLE"</formula>
    </cfRule>
  </conditionalFormatting>
  <conditionalFormatting sqref="J455">
    <cfRule type="cellIs" dxfId="822" priority="818" operator="equal">
      <formula>"NO CUMPLE"</formula>
    </cfRule>
    <cfRule type="cellIs" dxfId="821" priority="819" operator="equal">
      <formula>"CUMPLE"</formula>
    </cfRule>
  </conditionalFormatting>
  <conditionalFormatting sqref="L453">
    <cfRule type="cellIs" dxfId="820" priority="816" operator="equal">
      <formula>"NO CUMPLE"</formula>
    </cfRule>
    <cfRule type="cellIs" dxfId="819" priority="817" operator="equal">
      <formula>"CUMPLE"</formula>
    </cfRule>
  </conditionalFormatting>
  <conditionalFormatting sqref="J453">
    <cfRule type="cellIs" dxfId="818" priority="814" operator="equal">
      <formula>"NO CUMPLE"</formula>
    </cfRule>
    <cfRule type="cellIs" dxfId="817" priority="815" operator="equal">
      <formula>"CUMPLE"</formula>
    </cfRule>
  </conditionalFormatting>
  <conditionalFormatting sqref="L454">
    <cfRule type="cellIs" dxfId="816" priority="812" operator="equal">
      <formula>"NO CUMPLE"</formula>
    </cfRule>
    <cfRule type="cellIs" dxfId="815" priority="813" operator="equal">
      <formula>"CUMPLE"</formula>
    </cfRule>
  </conditionalFormatting>
  <conditionalFormatting sqref="J525">
    <cfRule type="cellIs" dxfId="814" priority="810" operator="equal">
      <formula>"NO CUMPLE"</formula>
    </cfRule>
    <cfRule type="cellIs" dxfId="813" priority="811" operator="equal">
      <formula>"CUMPLE"</formula>
    </cfRule>
  </conditionalFormatting>
  <conditionalFormatting sqref="J526">
    <cfRule type="cellIs" dxfId="812" priority="808" operator="equal">
      <formula>"NO CUMPLE"</formula>
    </cfRule>
    <cfRule type="cellIs" dxfId="811" priority="809" operator="equal">
      <formula>"CUMPLE"</formula>
    </cfRule>
  </conditionalFormatting>
  <conditionalFormatting sqref="J528">
    <cfRule type="cellIs" dxfId="810" priority="806" operator="equal">
      <formula>"NO CUMPLE"</formula>
    </cfRule>
    <cfRule type="cellIs" dxfId="809" priority="807" operator="equal">
      <formula>"CUMPLE"</formula>
    </cfRule>
  </conditionalFormatting>
  <conditionalFormatting sqref="J529:J530">
    <cfRule type="cellIs" dxfId="808" priority="804" operator="equal">
      <formula>"NO CUMPLE"</formula>
    </cfRule>
    <cfRule type="cellIs" dxfId="807" priority="805" operator="equal">
      <formula>"CUMPLE"</formula>
    </cfRule>
  </conditionalFormatting>
  <conditionalFormatting sqref="J531">
    <cfRule type="cellIs" dxfId="806" priority="802" operator="equal">
      <formula>"NO CUMPLE"</formula>
    </cfRule>
    <cfRule type="cellIs" dxfId="805" priority="803" operator="equal">
      <formula>"CUMPLE"</formula>
    </cfRule>
  </conditionalFormatting>
  <conditionalFormatting sqref="J532:J533">
    <cfRule type="cellIs" dxfId="804" priority="800" operator="equal">
      <formula>"NO CUMPLE"</formula>
    </cfRule>
    <cfRule type="cellIs" dxfId="803" priority="801" operator="equal">
      <formula>"CUMPLE"</formula>
    </cfRule>
  </conditionalFormatting>
  <conditionalFormatting sqref="M522">
    <cfRule type="expression" dxfId="802" priority="798">
      <formula>L522="NO CUMPLE"</formula>
    </cfRule>
    <cfRule type="expression" dxfId="801" priority="799">
      <formula>L522="CUMPLE"</formula>
    </cfRule>
  </conditionalFormatting>
  <conditionalFormatting sqref="L524">
    <cfRule type="cellIs" dxfId="800" priority="796" operator="equal">
      <formula>"NO CUMPLE"</formula>
    </cfRule>
    <cfRule type="cellIs" dxfId="799" priority="797" operator="equal">
      <formula>"CUMPLE"</formula>
    </cfRule>
  </conditionalFormatting>
  <conditionalFormatting sqref="M523">
    <cfRule type="expression" dxfId="798" priority="794">
      <formula>L523="NO CUMPLE"</formula>
    </cfRule>
    <cfRule type="expression" dxfId="797" priority="795">
      <formula>L523="CUMPLE"</formula>
    </cfRule>
  </conditionalFormatting>
  <conditionalFormatting sqref="K522">
    <cfRule type="expression" dxfId="796" priority="792">
      <formula>J522="NO CUMPLE"</formula>
    </cfRule>
    <cfRule type="expression" dxfId="795" priority="793">
      <formula>J522="CUMPLE"</formula>
    </cfRule>
  </conditionalFormatting>
  <conditionalFormatting sqref="K523:K524">
    <cfRule type="expression" dxfId="794" priority="790">
      <formula>J523="NO CUMPLE"</formula>
    </cfRule>
    <cfRule type="expression" dxfId="793" priority="791">
      <formula>J523="CUMPLE"</formula>
    </cfRule>
  </conditionalFormatting>
  <conditionalFormatting sqref="M525">
    <cfRule type="expression" dxfId="792" priority="788">
      <formula>L525="NO CUMPLE"</formula>
    </cfRule>
    <cfRule type="expression" dxfId="791" priority="789">
      <formula>L525="CUMPLE"</formula>
    </cfRule>
  </conditionalFormatting>
  <conditionalFormatting sqref="L525 L527">
    <cfRule type="cellIs" dxfId="790" priority="786" operator="equal">
      <formula>"NO CUMPLE"</formula>
    </cfRule>
    <cfRule type="cellIs" dxfId="789" priority="787" operator="equal">
      <formula>"CUMPLE"</formula>
    </cfRule>
  </conditionalFormatting>
  <conditionalFormatting sqref="M526">
    <cfRule type="expression" dxfId="788" priority="784">
      <formula>L526="NO CUMPLE"</formula>
    </cfRule>
    <cfRule type="expression" dxfId="787" priority="785">
      <formula>L526="CUMPLE"</formula>
    </cfRule>
  </conditionalFormatting>
  <conditionalFormatting sqref="K525">
    <cfRule type="expression" dxfId="786" priority="782">
      <formula>J525="NO CUMPLE"</formula>
    </cfRule>
    <cfRule type="expression" dxfId="785" priority="783">
      <formula>J525="CUMPLE"</formula>
    </cfRule>
  </conditionalFormatting>
  <conditionalFormatting sqref="K526:K527">
    <cfRule type="expression" dxfId="784" priority="780">
      <formula>J526="NO CUMPLE"</formula>
    </cfRule>
    <cfRule type="expression" dxfId="783" priority="781">
      <formula>J526="CUMPLE"</formula>
    </cfRule>
  </conditionalFormatting>
  <conditionalFormatting sqref="M528">
    <cfRule type="expression" dxfId="782" priority="778">
      <formula>L528="NO CUMPLE"</formula>
    </cfRule>
    <cfRule type="expression" dxfId="781" priority="779">
      <formula>L528="CUMPLE"</formula>
    </cfRule>
  </conditionalFormatting>
  <conditionalFormatting sqref="L528:L530">
    <cfRule type="cellIs" dxfId="780" priority="776" operator="equal">
      <formula>"NO CUMPLE"</formula>
    </cfRule>
    <cfRule type="cellIs" dxfId="779" priority="777" operator="equal">
      <formula>"CUMPLE"</formula>
    </cfRule>
  </conditionalFormatting>
  <conditionalFormatting sqref="M529">
    <cfRule type="expression" dxfId="778" priority="774">
      <formula>L529="NO CUMPLE"</formula>
    </cfRule>
    <cfRule type="expression" dxfId="777" priority="775">
      <formula>L529="CUMPLE"</formula>
    </cfRule>
  </conditionalFormatting>
  <conditionalFormatting sqref="K528">
    <cfRule type="expression" dxfId="776" priority="772">
      <formula>J528="NO CUMPLE"</formula>
    </cfRule>
    <cfRule type="expression" dxfId="775" priority="773">
      <formula>J528="CUMPLE"</formula>
    </cfRule>
  </conditionalFormatting>
  <conditionalFormatting sqref="K529:K530">
    <cfRule type="expression" dxfId="774" priority="770">
      <formula>J529="NO CUMPLE"</formula>
    </cfRule>
    <cfRule type="expression" dxfId="773" priority="771">
      <formula>J529="CUMPLE"</formula>
    </cfRule>
  </conditionalFormatting>
  <conditionalFormatting sqref="M531">
    <cfRule type="expression" dxfId="772" priority="768">
      <formula>L531="NO CUMPLE"</formula>
    </cfRule>
    <cfRule type="expression" dxfId="771" priority="769">
      <formula>L531="CUMPLE"</formula>
    </cfRule>
  </conditionalFormatting>
  <conditionalFormatting sqref="L531:L533">
    <cfRule type="cellIs" dxfId="770" priority="766" operator="equal">
      <formula>"NO CUMPLE"</formula>
    </cfRule>
    <cfRule type="cellIs" dxfId="769" priority="767" operator="equal">
      <formula>"CUMPLE"</formula>
    </cfRule>
  </conditionalFormatting>
  <conditionalFormatting sqref="M532">
    <cfRule type="expression" dxfId="768" priority="764">
      <formula>L532="NO CUMPLE"</formula>
    </cfRule>
    <cfRule type="expression" dxfId="767" priority="765">
      <formula>L532="CUMPLE"</formula>
    </cfRule>
  </conditionalFormatting>
  <conditionalFormatting sqref="K531">
    <cfRule type="expression" dxfId="766" priority="762">
      <formula>J531="NO CUMPLE"</formula>
    </cfRule>
    <cfRule type="expression" dxfId="765" priority="763">
      <formula>J531="CUMPLE"</formula>
    </cfRule>
  </conditionalFormatting>
  <conditionalFormatting sqref="K532:K533">
    <cfRule type="expression" dxfId="764" priority="760">
      <formula>J532="NO CUMPLE"</formula>
    </cfRule>
    <cfRule type="expression" dxfId="763" priority="761">
      <formula>J532="CUMPLE"</formula>
    </cfRule>
  </conditionalFormatting>
  <conditionalFormatting sqref="J523">
    <cfRule type="cellIs" dxfId="762" priority="758" operator="equal">
      <formula>"NO CUMPLE"</formula>
    </cfRule>
    <cfRule type="cellIs" dxfId="761" priority="759" operator="equal">
      <formula>"CUMPLE"</formula>
    </cfRule>
  </conditionalFormatting>
  <conditionalFormatting sqref="J524">
    <cfRule type="cellIs" dxfId="760" priority="756" operator="equal">
      <formula>"NO CUMPLE"</formula>
    </cfRule>
    <cfRule type="cellIs" dxfId="759" priority="757" operator="equal">
      <formula>"CUMPLE"</formula>
    </cfRule>
  </conditionalFormatting>
  <conditionalFormatting sqref="L522">
    <cfRule type="cellIs" dxfId="758" priority="754" operator="equal">
      <formula>"NO CUMPLE"</formula>
    </cfRule>
    <cfRule type="cellIs" dxfId="757" priority="755" operator="equal">
      <formula>"CUMPLE"</formula>
    </cfRule>
  </conditionalFormatting>
  <conditionalFormatting sqref="J522">
    <cfRule type="cellIs" dxfId="756" priority="752" operator="equal">
      <formula>"NO CUMPLE"</formula>
    </cfRule>
    <cfRule type="cellIs" dxfId="755" priority="753" operator="equal">
      <formula>"CUMPLE"</formula>
    </cfRule>
  </conditionalFormatting>
  <conditionalFormatting sqref="L523">
    <cfRule type="cellIs" dxfId="754" priority="750" operator="equal">
      <formula>"NO CUMPLE"</formula>
    </cfRule>
    <cfRule type="cellIs" dxfId="753" priority="751" operator="equal">
      <formula>"CUMPLE"</formula>
    </cfRule>
  </conditionalFormatting>
  <conditionalFormatting sqref="L526">
    <cfRule type="cellIs" dxfId="752" priority="748" operator="equal">
      <formula>"NO CUMPLE"</formula>
    </cfRule>
    <cfRule type="cellIs" dxfId="751" priority="749" operator="equal">
      <formula>"CUMPLE"</formula>
    </cfRule>
  </conditionalFormatting>
  <conditionalFormatting sqref="J527">
    <cfRule type="cellIs" dxfId="750" priority="746" operator="equal">
      <formula>"NO CUMPLE"</formula>
    </cfRule>
    <cfRule type="cellIs" dxfId="749" priority="747" operator="equal">
      <formula>"CUMPLE"</formula>
    </cfRule>
  </conditionalFormatting>
  <conditionalFormatting sqref="M519">
    <cfRule type="expression" dxfId="748" priority="744">
      <formula>L519="NO CUMPLE"</formula>
    </cfRule>
    <cfRule type="expression" dxfId="747" priority="745">
      <formula>L519="CUMPLE"</formula>
    </cfRule>
  </conditionalFormatting>
  <conditionalFormatting sqref="L521">
    <cfRule type="cellIs" dxfId="746" priority="742" operator="equal">
      <formula>"NO CUMPLE"</formula>
    </cfRule>
    <cfRule type="cellIs" dxfId="745" priority="743" operator="equal">
      <formula>"CUMPLE"</formula>
    </cfRule>
  </conditionalFormatting>
  <conditionalFormatting sqref="M520">
    <cfRule type="expression" dxfId="744" priority="740">
      <formula>L520="NO CUMPLE"</formula>
    </cfRule>
    <cfRule type="expression" dxfId="743" priority="741">
      <formula>L520="CUMPLE"</formula>
    </cfRule>
  </conditionalFormatting>
  <conditionalFormatting sqref="K519">
    <cfRule type="expression" dxfId="742" priority="738">
      <formula>J519="NO CUMPLE"</formula>
    </cfRule>
    <cfRule type="expression" dxfId="741" priority="739">
      <formula>J519="CUMPLE"</formula>
    </cfRule>
  </conditionalFormatting>
  <conditionalFormatting sqref="K520:K521">
    <cfRule type="expression" dxfId="740" priority="736">
      <formula>J520="NO CUMPLE"</formula>
    </cfRule>
    <cfRule type="expression" dxfId="739" priority="737">
      <formula>J520="CUMPLE"</formula>
    </cfRule>
  </conditionalFormatting>
  <conditionalFormatting sqref="J520">
    <cfRule type="cellIs" dxfId="738" priority="734" operator="equal">
      <formula>"NO CUMPLE"</formula>
    </cfRule>
    <cfRule type="cellIs" dxfId="737" priority="735" operator="equal">
      <formula>"CUMPLE"</formula>
    </cfRule>
  </conditionalFormatting>
  <conditionalFormatting sqref="J521">
    <cfRule type="cellIs" dxfId="736" priority="732" operator="equal">
      <formula>"NO CUMPLE"</formula>
    </cfRule>
    <cfRule type="cellIs" dxfId="735" priority="733" operator="equal">
      <formula>"CUMPLE"</formula>
    </cfRule>
  </conditionalFormatting>
  <conditionalFormatting sqref="L519">
    <cfRule type="cellIs" dxfId="734" priority="730" operator="equal">
      <formula>"NO CUMPLE"</formula>
    </cfRule>
    <cfRule type="cellIs" dxfId="733" priority="731" operator="equal">
      <formula>"CUMPLE"</formula>
    </cfRule>
  </conditionalFormatting>
  <conditionalFormatting sqref="J519">
    <cfRule type="cellIs" dxfId="732" priority="728" operator="equal">
      <formula>"NO CUMPLE"</formula>
    </cfRule>
    <cfRule type="cellIs" dxfId="731" priority="729" operator="equal">
      <formula>"CUMPLE"</formula>
    </cfRule>
  </conditionalFormatting>
  <conditionalFormatting sqref="L520">
    <cfRule type="cellIs" dxfId="730" priority="726" operator="equal">
      <formula>"NO CUMPLE"</formula>
    </cfRule>
    <cfRule type="cellIs" dxfId="729" priority="727" operator="equal">
      <formula>"CUMPLE"</formula>
    </cfRule>
  </conditionalFormatting>
  <conditionalFormatting sqref="J547">
    <cfRule type="cellIs" dxfId="728" priority="724" operator="equal">
      <formula>"NO CUMPLE"</formula>
    </cfRule>
    <cfRule type="cellIs" dxfId="727" priority="725" operator="equal">
      <formula>"CUMPLE"</formula>
    </cfRule>
  </conditionalFormatting>
  <conditionalFormatting sqref="J548">
    <cfRule type="cellIs" dxfId="726" priority="722" operator="equal">
      <formula>"NO CUMPLE"</formula>
    </cfRule>
    <cfRule type="cellIs" dxfId="725" priority="723" operator="equal">
      <formula>"CUMPLE"</formula>
    </cfRule>
  </conditionalFormatting>
  <conditionalFormatting sqref="J550">
    <cfRule type="cellIs" dxfId="724" priority="720" operator="equal">
      <formula>"NO CUMPLE"</formula>
    </cfRule>
    <cfRule type="cellIs" dxfId="723" priority="721" operator="equal">
      <formula>"CUMPLE"</formula>
    </cfRule>
  </conditionalFormatting>
  <conditionalFormatting sqref="J551:J552">
    <cfRule type="cellIs" dxfId="722" priority="718" operator="equal">
      <formula>"NO CUMPLE"</formula>
    </cfRule>
    <cfRule type="cellIs" dxfId="721" priority="719" operator="equal">
      <formula>"CUMPLE"</formula>
    </cfRule>
  </conditionalFormatting>
  <conditionalFormatting sqref="J553">
    <cfRule type="cellIs" dxfId="720" priority="716" operator="equal">
      <formula>"NO CUMPLE"</formula>
    </cfRule>
    <cfRule type="cellIs" dxfId="719" priority="717" operator="equal">
      <formula>"CUMPLE"</formula>
    </cfRule>
  </conditionalFormatting>
  <conditionalFormatting sqref="J554:J555">
    <cfRule type="cellIs" dxfId="718" priority="714" operator="equal">
      <formula>"NO CUMPLE"</formula>
    </cfRule>
    <cfRule type="cellIs" dxfId="717" priority="715" operator="equal">
      <formula>"CUMPLE"</formula>
    </cfRule>
  </conditionalFormatting>
  <conditionalFormatting sqref="M544">
    <cfRule type="expression" dxfId="716" priority="712">
      <formula>L544="NO CUMPLE"</formula>
    </cfRule>
    <cfRule type="expression" dxfId="715" priority="713">
      <formula>L544="CUMPLE"</formula>
    </cfRule>
  </conditionalFormatting>
  <conditionalFormatting sqref="L546">
    <cfRule type="cellIs" dxfId="714" priority="710" operator="equal">
      <formula>"NO CUMPLE"</formula>
    </cfRule>
    <cfRule type="cellIs" dxfId="713" priority="711" operator="equal">
      <formula>"CUMPLE"</formula>
    </cfRule>
  </conditionalFormatting>
  <conditionalFormatting sqref="M545">
    <cfRule type="expression" dxfId="712" priority="708">
      <formula>L545="NO CUMPLE"</formula>
    </cfRule>
    <cfRule type="expression" dxfId="711" priority="709">
      <formula>L545="CUMPLE"</formula>
    </cfRule>
  </conditionalFormatting>
  <conditionalFormatting sqref="K544">
    <cfRule type="expression" dxfId="710" priority="706">
      <formula>J544="NO CUMPLE"</formula>
    </cfRule>
    <cfRule type="expression" dxfId="709" priority="707">
      <formula>J544="CUMPLE"</formula>
    </cfRule>
  </conditionalFormatting>
  <conditionalFormatting sqref="K545:K546">
    <cfRule type="expression" dxfId="708" priority="704">
      <formula>J545="NO CUMPLE"</formula>
    </cfRule>
    <cfRule type="expression" dxfId="707" priority="705">
      <formula>J545="CUMPLE"</formula>
    </cfRule>
  </conditionalFormatting>
  <conditionalFormatting sqref="M547">
    <cfRule type="expression" dxfId="706" priority="702">
      <formula>L547="NO CUMPLE"</formula>
    </cfRule>
    <cfRule type="expression" dxfId="705" priority="703">
      <formula>L547="CUMPLE"</formula>
    </cfRule>
  </conditionalFormatting>
  <conditionalFormatting sqref="L547 L549">
    <cfRule type="cellIs" dxfId="704" priority="700" operator="equal">
      <formula>"NO CUMPLE"</formula>
    </cfRule>
    <cfRule type="cellIs" dxfId="703" priority="701" operator="equal">
      <formula>"CUMPLE"</formula>
    </cfRule>
  </conditionalFormatting>
  <conditionalFormatting sqref="M548">
    <cfRule type="expression" dxfId="702" priority="698">
      <formula>L548="NO CUMPLE"</formula>
    </cfRule>
    <cfRule type="expression" dxfId="701" priority="699">
      <formula>L548="CUMPLE"</formula>
    </cfRule>
  </conditionalFormatting>
  <conditionalFormatting sqref="K547">
    <cfRule type="expression" dxfId="700" priority="696">
      <formula>J547="NO CUMPLE"</formula>
    </cfRule>
    <cfRule type="expression" dxfId="699" priority="697">
      <formula>J547="CUMPLE"</formula>
    </cfRule>
  </conditionalFormatting>
  <conditionalFormatting sqref="K548:K549">
    <cfRule type="expression" dxfId="698" priority="694">
      <formula>J548="NO CUMPLE"</formula>
    </cfRule>
    <cfRule type="expression" dxfId="697" priority="695">
      <formula>J548="CUMPLE"</formula>
    </cfRule>
  </conditionalFormatting>
  <conditionalFormatting sqref="M550">
    <cfRule type="expression" dxfId="696" priority="692">
      <formula>L550="NO CUMPLE"</formula>
    </cfRule>
    <cfRule type="expression" dxfId="695" priority="693">
      <formula>L550="CUMPLE"</formula>
    </cfRule>
  </conditionalFormatting>
  <conditionalFormatting sqref="L550:L552">
    <cfRule type="cellIs" dxfId="694" priority="690" operator="equal">
      <formula>"NO CUMPLE"</formula>
    </cfRule>
    <cfRule type="cellIs" dxfId="693" priority="691" operator="equal">
      <formula>"CUMPLE"</formula>
    </cfRule>
  </conditionalFormatting>
  <conditionalFormatting sqref="M551">
    <cfRule type="expression" dxfId="692" priority="688">
      <formula>L551="NO CUMPLE"</formula>
    </cfRule>
    <cfRule type="expression" dxfId="691" priority="689">
      <formula>L551="CUMPLE"</formula>
    </cfRule>
  </conditionalFormatting>
  <conditionalFormatting sqref="K550">
    <cfRule type="expression" dxfId="690" priority="686">
      <formula>J550="NO CUMPLE"</formula>
    </cfRule>
    <cfRule type="expression" dxfId="689" priority="687">
      <formula>J550="CUMPLE"</formula>
    </cfRule>
  </conditionalFormatting>
  <conditionalFormatting sqref="K551:K552">
    <cfRule type="expression" dxfId="688" priority="684">
      <formula>J551="NO CUMPLE"</formula>
    </cfRule>
    <cfRule type="expression" dxfId="687" priority="685">
      <formula>J551="CUMPLE"</formula>
    </cfRule>
  </conditionalFormatting>
  <conditionalFormatting sqref="M553">
    <cfRule type="expression" dxfId="686" priority="682">
      <formula>L553="NO CUMPLE"</formula>
    </cfRule>
    <cfRule type="expression" dxfId="685" priority="683">
      <formula>L553="CUMPLE"</formula>
    </cfRule>
  </conditionalFormatting>
  <conditionalFormatting sqref="L553:L555">
    <cfRule type="cellIs" dxfId="684" priority="680" operator="equal">
      <formula>"NO CUMPLE"</formula>
    </cfRule>
    <cfRule type="cellIs" dxfId="683" priority="681" operator="equal">
      <formula>"CUMPLE"</formula>
    </cfRule>
  </conditionalFormatting>
  <conditionalFormatting sqref="M554">
    <cfRule type="expression" dxfId="682" priority="678">
      <formula>L554="NO CUMPLE"</formula>
    </cfRule>
    <cfRule type="expression" dxfId="681" priority="679">
      <formula>L554="CUMPLE"</formula>
    </cfRule>
  </conditionalFormatting>
  <conditionalFormatting sqref="K553">
    <cfRule type="expression" dxfId="680" priority="676">
      <formula>J553="NO CUMPLE"</formula>
    </cfRule>
    <cfRule type="expression" dxfId="679" priority="677">
      <formula>J553="CUMPLE"</formula>
    </cfRule>
  </conditionalFormatting>
  <conditionalFormatting sqref="K554:K555">
    <cfRule type="expression" dxfId="678" priority="674">
      <formula>J554="NO CUMPLE"</formula>
    </cfRule>
    <cfRule type="expression" dxfId="677" priority="675">
      <formula>J554="CUMPLE"</formula>
    </cfRule>
  </conditionalFormatting>
  <conditionalFormatting sqref="J545">
    <cfRule type="cellIs" dxfId="676" priority="672" operator="equal">
      <formula>"NO CUMPLE"</formula>
    </cfRule>
    <cfRule type="cellIs" dxfId="675" priority="673" operator="equal">
      <formula>"CUMPLE"</formula>
    </cfRule>
  </conditionalFormatting>
  <conditionalFormatting sqref="J546">
    <cfRule type="cellIs" dxfId="674" priority="670" operator="equal">
      <formula>"NO CUMPLE"</formula>
    </cfRule>
    <cfRule type="cellIs" dxfId="673" priority="671" operator="equal">
      <formula>"CUMPLE"</formula>
    </cfRule>
  </conditionalFormatting>
  <conditionalFormatting sqref="L544">
    <cfRule type="cellIs" dxfId="672" priority="668" operator="equal">
      <formula>"NO CUMPLE"</formula>
    </cfRule>
    <cfRule type="cellIs" dxfId="671" priority="669" operator="equal">
      <formula>"CUMPLE"</formula>
    </cfRule>
  </conditionalFormatting>
  <conditionalFormatting sqref="J544">
    <cfRule type="cellIs" dxfId="670" priority="666" operator="equal">
      <formula>"NO CUMPLE"</formula>
    </cfRule>
    <cfRule type="cellIs" dxfId="669" priority="667" operator="equal">
      <formula>"CUMPLE"</formula>
    </cfRule>
  </conditionalFormatting>
  <conditionalFormatting sqref="L545">
    <cfRule type="cellIs" dxfId="668" priority="664" operator="equal">
      <formula>"NO CUMPLE"</formula>
    </cfRule>
    <cfRule type="cellIs" dxfId="667" priority="665" operator="equal">
      <formula>"CUMPLE"</formula>
    </cfRule>
  </conditionalFormatting>
  <conditionalFormatting sqref="L548">
    <cfRule type="cellIs" dxfId="666" priority="662" operator="equal">
      <formula>"NO CUMPLE"</formula>
    </cfRule>
    <cfRule type="cellIs" dxfId="665" priority="663" operator="equal">
      <formula>"CUMPLE"</formula>
    </cfRule>
  </conditionalFormatting>
  <conditionalFormatting sqref="J549">
    <cfRule type="cellIs" dxfId="664" priority="660" operator="equal">
      <formula>"NO CUMPLE"</formula>
    </cfRule>
    <cfRule type="cellIs" dxfId="663" priority="661" operator="equal">
      <formula>"CUMPLE"</formula>
    </cfRule>
  </conditionalFormatting>
  <conditionalFormatting sqref="M541">
    <cfRule type="expression" dxfId="662" priority="658">
      <formula>L541="NO CUMPLE"</formula>
    </cfRule>
    <cfRule type="expression" dxfId="661" priority="659">
      <formula>L541="CUMPLE"</formula>
    </cfRule>
  </conditionalFormatting>
  <conditionalFormatting sqref="L543">
    <cfRule type="cellIs" dxfId="660" priority="656" operator="equal">
      <formula>"NO CUMPLE"</formula>
    </cfRule>
    <cfRule type="cellIs" dxfId="659" priority="657" operator="equal">
      <formula>"CUMPLE"</formula>
    </cfRule>
  </conditionalFormatting>
  <conditionalFormatting sqref="M542">
    <cfRule type="expression" dxfId="658" priority="654">
      <formula>L542="NO CUMPLE"</formula>
    </cfRule>
    <cfRule type="expression" dxfId="657" priority="655">
      <formula>L542="CUMPLE"</formula>
    </cfRule>
  </conditionalFormatting>
  <conditionalFormatting sqref="K541">
    <cfRule type="expression" dxfId="656" priority="652">
      <formula>J541="NO CUMPLE"</formula>
    </cfRule>
    <cfRule type="expression" dxfId="655" priority="653">
      <formula>J541="CUMPLE"</formula>
    </cfRule>
  </conditionalFormatting>
  <conditionalFormatting sqref="K542:K543">
    <cfRule type="expression" dxfId="654" priority="650">
      <formula>J542="NO CUMPLE"</formula>
    </cfRule>
    <cfRule type="expression" dxfId="653" priority="651">
      <formula>J542="CUMPLE"</formula>
    </cfRule>
  </conditionalFormatting>
  <conditionalFormatting sqref="J542">
    <cfRule type="cellIs" dxfId="652" priority="648" operator="equal">
      <formula>"NO CUMPLE"</formula>
    </cfRule>
    <cfRule type="cellIs" dxfId="651" priority="649" operator="equal">
      <formula>"CUMPLE"</formula>
    </cfRule>
  </conditionalFormatting>
  <conditionalFormatting sqref="J543">
    <cfRule type="cellIs" dxfId="650" priority="646" operator="equal">
      <formula>"NO CUMPLE"</formula>
    </cfRule>
    <cfRule type="cellIs" dxfId="649" priority="647" operator="equal">
      <formula>"CUMPLE"</formula>
    </cfRule>
  </conditionalFormatting>
  <conditionalFormatting sqref="L541">
    <cfRule type="cellIs" dxfId="648" priority="644" operator="equal">
      <formula>"NO CUMPLE"</formula>
    </cfRule>
    <cfRule type="cellIs" dxfId="647" priority="645" operator="equal">
      <formula>"CUMPLE"</formula>
    </cfRule>
  </conditionalFormatting>
  <conditionalFormatting sqref="J541">
    <cfRule type="cellIs" dxfId="646" priority="642" operator="equal">
      <formula>"NO CUMPLE"</formula>
    </cfRule>
    <cfRule type="cellIs" dxfId="645" priority="643" operator="equal">
      <formula>"CUMPLE"</formula>
    </cfRule>
  </conditionalFormatting>
  <conditionalFormatting sqref="L542">
    <cfRule type="cellIs" dxfId="644" priority="640" operator="equal">
      <formula>"NO CUMPLE"</formula>
    </cfRule>
    <cfRule type="cellIs" dxfId="643" priority="641" operator="equal">
      <formula>"CUMPLE"</formula>
    </cfRule>
  </conditionalFormatting>
  <conditionalFormatting sqref="J569">
    <cfRule type="cellIs" dxfId="642" priority="638" operator="equal">
      <formula>"NO CUMPLE"</formula>
    </cfRule>
    <cfRule type="cellIs" dxfId="641" priority="639" operator="equal">
      <formula>"CUMPLE"</formula>
    </cfRule>
  </conditionalFormatting>
  <conditionalFormatting sqref="J570">
    <cfRule type="cellIs" dxfId="640" priority="636" operator="equal">
      <formula>"NO CUMPLE"</formula>
    </cfRule>
    <cfRule type="cellIs" dxfId="639" priority="637" operator="equal">
      <formula>"CUMPLE"</formula>
    </cfRule>
  </conditionalFormatting>
  <conditionalFormatting sqref="J572">
    <cfRule type="cellIs" dxfId="638" priority="634" operator="equal">
      <formula>"NO CUMPLE"</formula>
    </cfRule>
    <cfRule type="cellIs" dxfId="637" priority="635" operator="equal">
      <formula>"CUMPLE"</formula>
    </cfRule>
  </conditionalFormatting>
  <conditionalFormatting sqref="J573:J574">
    <cfRule type="cellIs" dxfId="636" priority="632" operator="equal">
      <formula>"NO CUMPLE"</formula>
    </cfRule>
    <cfRule type="cellIs" dxfId="635" priority="633" operator="equal">
      <formula>"CUMPLE"</formula>
    </cfRule>
  </conditionalFormatting>
  <conditionalFormatting sqref="J575">
    <cfRule type="cellIs" dxfId="634" priority="630" operator="equal">
      <formula>"NO CUMPLE"</formula>
    </cfRule>
    <cfRule type="cellIs" dxfId="633" priority="631" operator="equal">
      <formula>"CUMPLE"</formula>
    </cfRule>
  </conditionalFormatting>
  <conditionalFormatting sqref="J576:J577">
    <cfRule type="cellIs" dxfId="632" priority="628" operator="equal">
      <formula>"NO CUMPLE"</formula>
    </cfRule>
    <cfRule type="cellIs" dxfId="631" priority="629" operator="equal">
      <formula>"CUMPLE"</formula>
    </cfRule>
  </conditionalFormatting>
  <conditionalFormatting sqref="M566">
    <cfRule type="expression" dxfId="630" priority="626">
      <formula>L566="NO CUMPLE"</formula>
    </cfRule>
    <cfRule type="expression" dxfId="629" priority="627">
      <formula>L566="CUMPLE"</formula>
    </cfRule>
  </conditionalFormatting>
  <conditionalFormatting sqref="L568">
    <cfRule type="cellIs" dxfId="628" priority="624" operator="equal">
      <formula>"NO CUMPLE"</formula>
    </cfRule>
    <cfRule type="cellIs" dxfId="627" priority="625" operator="equal">
      <formula>"CUMPLE"</formula>
    </cfRule>
  </conditionalFormatting>
  <conditionalFormatting sqref="M567">
    <cfRule type="expression" dxfId="626" priority="622">
      <formula>L567="NO CUMPLE"</formula>
    </cfRule>
    <cfRule type="expression" dxfId="625" priority="623">
      <formula>L567="CUMPLE"</formula>
    </cfRule>
  </conditionalFormatting>
  <conditionalFormatting sqref="K566">
    <cfRule type="expression" dxfId="624" priority="620">
      <formula>J566="NO CUMPLE"</formula>
    </cfRule>
    <cfRule type="expression" dxfId="623" priority="621">
      <formula>J566="CUMPLE"</formula>
    </cfRule>
  </conditionalFormatting>
  <conditionalFormatting sqref="K567:K568">
    <cfRule type="expression" dxfId="622" priority="618">
      <formula>J567="NO CUMPLE"</formula>
    </cfRule>
    <cfRule type="expression" dxfId="621" priority="619">
      <formula>J567="CUMPLE"</formula>
    </cfRule>
  </conditionalFormatting>
  <conditionalFormatting sqref="M569">
    <cfRule type="expression" dxfId="620" priority="616">
      <formula>L569="NO CUMPLE"</formula>
    </cfRule>
    <cfRule type="expression" dxfId="619" priority="617">
      <formula>L569="CUMPLE"</formula>
    </cfRule>
  </conditionalFormatting>
  <conditionalFormatting sqref="L569 L571">
    <cfRule type="cellIs" dxfId="618" priority="614" operator="equal">
      <formula>"NO CUMPLE"</formula>
    </cfRule>
    <cfRule type="cellIs" dxfId="617" priority="615" operator="equal">
      <formula>"CUMPLE"</formula>
    </cfRule>
  </conditionalFormatting>
  <conditionalFormatting sqref="M570">
    <cfRule type="expression" dxfId="616" priority="612">
      <formula>L570="NO CUMPLE"</formula>
    </cfRule>
    <cfRule type="expression" dxfId="615" priority="613">
      <formula>L570="CUMPLE"</formula>
    </cfRule>
  </conditionalFormatting>
  <conditionalFormatting sqref="K569">
    <cfRule type="expression" dxfId="614" priority="610">
      <formula>J569="NO CUMPLE"</formula>
    </cfRule>
    <cfRule type="expression" dxfId="613" priority="611">
      <formula>J569="CUMPLE"</formula>
    </cfRule>
  </conditionalFormatting>
  <conditionalFormatting sqref="K570:K571">
    <cfRule type="expression" dxfId="612" priority="608">
      <formula>J570="NO CUMPLE"</formula>
    </cfRule>
    <cfRule type="expression" dxfId="611" priority="609">
      <formula>J570="CUMPLE"</formula>
    </cfRule>
  </conditionalFormatting>
  <conditionalFormatting sqref="M572">
    <cfRule type="expression" dxfId="610" priority="606">
      <formula>L572="NO CUMPLE"</formula>
    </cfRule>
    <cfRule type="expression" dxfId="609" priority="607">
      <formula>L572="CUMPLE"</formula>
    </cfRule>
  </conditionalFormatting>
  <conditionalFormatting sqref="L572:L574">
    <cfRule type="cellIs" dxfId="608" priority="604" operator="equal">
      <formula>"NO CUMPLE"</formula>
    </cfRule>
    <cfRule type="cellIs" dxfId="607" priority="605" operator="equal">
      <formula>"CUMPLE"</formula>
    </cfRule>
  </conditionalFormatting>
  <conditionalFormatting sqref="M573">
    <cfRule type="expression" dxfId="606" priority="602">
      <formula>L573="NO CUMPLE"</formula>
    </cfRule>
    <cfRule type="expression" dxfId="605" priority="603">
      <formula>L573="CUMPLE"</formula>
    </cfRule>
  </conditionalFormatting>
  <conditionalFormatting sqref="K572">
    <cfRule type="expression" dxfId="604" priority="600">
      <formula>J572="NO CUMPLE"</formula>
    </cfRule>
    <cfRule type="expression" dxfId="603" priority="601">
      <formula>J572="CUMPLE"</formula>
    </cfRule>
  </conditionalFormatting>
  <conditionalFormatting sqref="K573:K574">
    <cfRule type="expression" dxfId="602" priority="598">
      <formula>J573="NO CUMPLE"</formula>
    </cfRule>
    <cfRule type="expression" dxfId="601" priority="599">
      <formula>J573="CUMPLE"</formula>
    </cfRule>
  </conditionalFormatting>
  <conditionalFormatting sqref="M575">
    <cfRule type="expression" dxfId="600" priority="596">
      <formula>L575="NO CUMPLE"</formula>
    </cfRule>
    <cfRule type="expression" dxfId="599" priority="597">
      <formula>L575="CUMPLE"</formula>
    </cfRule>
  </conditionalFormatting>
  <conditionalFormatting sqref="L575:L577">
    <cfRule type="cellIs" dxfId="598" priority="594" operator="equal">
      <formula>"NO CUMPLE"</formula>
    </cfRule>
    <cfRule type="cellIs" dxfId="597" priority="595" operator="equal">
      <formula>"CUMPLE"</formula>
    </cfRule>
  </conditionalFormatting>
  <conditionalFormatting sqref="M576">
    <cfRule type="expression" dxfId="596" priority="592">
      <formula>L576="NO CUMPLE"</formula>
    </cfRule>
    <cfRule type="expression" dxfId="595" priority="593">
      <formula>L576="CUMPLE"</formula>
    </cfRule>
  </conditionalFormatting>
  <conditionalFormatting sqref="K575">
    <cfRule type="expression" dxfId="594" priority="590">
      <formula>J575="NO CUMPLE"</formula>
    </cfRule>
    <cfRule type="expression" dxfId="593" priority="591">
      <formula>J575="CUMPLE"</formula>
    </cfRule>
  </conditionalFormatting>
  <conditionalFormatting sqref="K576:K577">
    <cfRule type="expression" dxfId="592" priority="588">
      <formula>J576="NO CUMPLE"</formula>
    </cfRule>
    <cfRule type="expression" dxfId="591" priority="589">
      <formula>J576="CUMPLE"</formula>
    </cfRule>
  </conditionalFormatting>
  <conditionalFormatting sqref="J567">
    <cfRule type="cellIs" dxfId="590" priority="586" operator="equal">
      <formula>"NO CUMPLE"</formula>
    </cfRule>
    <cfRule type="cellIs" dxfId="589" priority="587" operator="equal">
      <formula>"CUMPLE"</formula>
    </cfRule>
  </conditionalFormatting>
  <conditionalFormatting sqref="J568">
    <cfRule type="cellIs" dxfId="588" priority="584" operator="equal">
      <formula>"NO CUMPLE"</formula>
    </cfRule>
    <cfRule type="cellIs" dxfId="587" priority="585" operator="equal">
      <formula>"CUMPLE"</formula>
    </cfRule>
  </conditionalFormatting>
  <conditionalFormatting sqref="L566">
    <cfRule type="cellIs" dxfId="586" priority="582" operator="equal">
      <formula>"NO CUMPLE"</formula>
    </cfRule>
    <cfRule type="cellIs" dxfId="585" priority="583" operator="equal">
      <formula>"CUMPLE"</formula>
    </cfRule>
  </conditionalFormatting>
  <conditionalFormatting sqref="J566">
    <cfRule type="cellIs" dxfId="584" priority="580" operator="equal">
      <formula>"NO CUMPLE"</formula>
    </cfRule>
    <cfRule type="cellIs" dxfId="583" priority="581" operator="equal">
      <formula>"CUMPLE"</formula>
    </cfRule>
  </conditionalFormatting>
  <conditionalFormatting sqref="L567">
    <cfRule type="cellIs" dxfId="582" priority="578" operator="equal">
      <formula>"NO CUMPLE"</formula>
    </cfRule>
    <cfRule type="cellIs" dxfId="581" priority="579" operator="equal">
      <formula>"CUMPLE"</formula>
    </cfRule>
  </conditionalFormatting>
  <conditionalFormatting sqref="L570">
    <cfRule type="cellIs" dxfId="580" priority="576" operator="equal">
      <formula>"NO CUMPLE"</formula>
    </cfRule>
    <cfRule type="cellIs" dxfId="579" priority="577" operator="equal">
      <formula>"CUMPLE"</formula>
    </cfRule>
  </conditionalFormatting>
  <conditionalFormatting sqref="J571">
    <cfRule type="cellIs" dxfId="578" priority="574" operator="equal">
      <formula>"NO CUMPLE"</formula>
    </cfRule>
    <cfRule type="cellIs" dxfId="577" priority="575" operator="equal">
      <formula>"CUMPLE"</formula>
    </cfRule>
  </conditionalFormatting>
  <conditionalFormatting sqref="M563">
    <cfRule type="expression" dxfId="576" priority="572">
      <formula>L563="NO CUMPLE"</formula>
    </cfRule>
    <cfRule type="expression" dxfId="575" priority="573">
      <formula>L563="CUMPLE"</formula>
    </cfRule>
  </conditionalFormatting>
  <conditionalFormatting sqref="L565">
    <cfRule type="cellIs" dxfId="574" priority="570" operator="equal">
      <formula>"NO CUMPLE"</formula>
    </cfRule>
    <cfRule type="cellIs" dxfId="573" priority="571" operator="equal">
      <formula>"CUMPLE"</formula>
    </cfRule>
  </conditionalFormatting>
  <conditionalFormatting sqref="M564">
    <cfRule type="expression" dxfId="572" priority="568">
      <formula>L564="NO CUMPLE"</formula>
    </cfRule>
    <cfRule type="expression" dxfId="571" priority="569">
      <formula>L564="CUMPLE"</formula>
    </cfRule>
  </conditionalFormatting>
  <conditionalFormatting sqref="K563">
    <cfRule type="expression" dxfId="570" priority="566">
      <formula>J563="NO CUMPLE"</formula>
    </cfRule>
    <cfRule type="expression" dxfId="569" priority="567">
      <formula>J563="CUMPLE"</formula>
    </cfRule>
  </conditionalFormatting>
  <conditionalFormatting sqref="K564:K565">
    <cfRule type="expression" dxfId="568" priority="564">
      <formula>J564="NO CUMPLE"</formula>
    </cfRule>
    <cfRule type="expression" dxfId="567" priority="565">
      <formula>J564="CUMPLE"</formula>
    </cfRule>
  </conditionalFormatting>
  <conditionalFormatting sqref="J564">
    <cfRule type="cellIs" dxfId="566" priority="562" operator="equal">
      <formula>"NO CUMPLE"</formula>
    </cfRule>
    <cfRule type="cellIs" dxfId="565" priority="563" operator="equal">
      <formula>"CUMPLE"</formula>
    </cfRule>
  </conditionalFormatting>
  <conditionalFormatting sqref="J565">
    <cfRule type="cellIs" dxfId="564" priority="560" operator="equal">
      <formula>"NO CUMPLE"</formula>
    </cfRule>
    <cfRule type="cellIs" dxfId="563" priority="561" operator="equal">
      <formula>"CUMPLE"</formula>
    </cfRule>
  </conditionalFormatting>
  <conditionalFormatting sqref="L563">
    <cfRule type="cellIs" dxfId="562" priority="558" operator="equal">
      <formula>"NO CUMPLE"</formula>
    </cfRule>
    <cfRule type="cellIs" dxfId="561" priority="559" operator="equal">
      <formula>"CUMPLE"</formula>
    </cfRule>
  </conditionalFormatting>
  <conditionalFormatting sqref="J563">
    <cfRule type="cellIs" dxfId="560" priority="556" operator="equal">
      <formula>"NO CUMPLE"</formula>
    </cfRule>
    <cfRule type="cellIs" dxfId="559" priority="557" operator="equal">
      <formula>"CUMPLE"</formula>
    </cfRule>
  </conditionalFormatting>
  <conditionalFormatting sqref="L564">
    <cfRule type="cellIs" dxfId="558" priority="554" operator="equal">
      <formula>"NO CUMPLE"</formula>
    </cfRule>
    <cfRule type="cellIs" dxfId="557" priority="555" operator="equal">
      <formula>"CUMPLE"</formula>
    </cfRule>
  </conditionalFormatting>
  <conditionalFormatting sqref="K16">
    <cfRule type="expression" dxfId="556" priority="466">
      <formula>J16="NO CUMPLE"</formula>
    </cfRule>
    <cfRule type="expression" dxfId="555" priority="467">
      <formula>J16="CUMPLE"</formula>
    </cfRule>
  </conditionalFormatting>
  <conditionalFormatting sqref="M16">
    <cfRule type="expression" dxfId="554" priority="464">
      <formula>L16="NO CUMPLE"</formula>
    </cfRule>
    <cfRule type="expression" dxfId="553" priority="465">
      <formula>L16="CUMPLE"</formula>
    </cfRule>
  </conditionalFormatting>
  <conditionalFormatting sqref="L17:L18">
    <cfRule type="cellIs" dxfId="552" priority="462" operator="equal">
      <formula>"NO CUMPLE"</formula>
    </cfRule>
    <cfRule type="cellIs" dxfId="551" priority="463" operator="equal">
      <formula>"CUMPLE"</formula>
    </cfRule>
  </conditionalFormatting>
  <conditionalFormatting sqref="K17:K18">
    <cfRule type="expression" dxfId="550" priority="460">
      <formula>J17="NO CUMPLE"</formula>
    </cfRule>
    <cfRule type="expression" dxfId="549" priority="461">
      <formula>J17="CUMPLE"</formula>
    </cfRule>
  </conditionalFormatting>
  <conditionalFormatting sqref="M17">
    <cfRule type="expression" dxfId="548" priority="458">
      <formula>L17="NO CUMPLE"</formula>
    </cfRule>
    <cfRule type="expression" dxfId="547" priority="459">
      <formula>L17="CUMPLE"</formula>
    </cfRule>
  </conditionalFormatting>
  <conditionalFormatting sqref="L16">
    <cfRule type="cellIs" dxfId="546" priority="456" operator="equal">
      <formula>"NO CUMPLE"</formula>
    </cfRule>
    <cfRule type="cellIs" dxfId="545" priority="457" operator="equal">
      <formula>"CUMPLE"</formula>
    </cfRule>
  </conditionalFormatting>
  <conditionalFormatting sqref="M19">
    <cfRule type="expression" dxfId="544" priority="452">
      <formula>L19="NO CUMPLE"</formula>
    </cfRule>
    <cfRule type="expression" dxfId="543" priority="453">
      <formula>L19="CUMPLE"</formula>
    </cfRule>
  </conditionalFormatting>
  <conditionalFormatting sqref="L20:L21">
    <cfRule type="cellIs" dxfId="542" priority="450" operator="equal">
      <formula>"NO CUMPLE"</formula>
    </cfRule>
    <cfRule type="cellIs" dxfId="541" priority="451" operator="equal">
      <formula>"CUMPLE"</formula>
    </cfRule>
  </conditionalFormatting>
  <conditionalFormatting sqref="M20">
    <cfRule type="expression" dxfId="540" priority="446">
      <formula>L20="NO CUMPLE"</formula>
    </cfRule>
    <cfRule type="expression" dxfId="539" priority="447">
      <formula>L20="CUMPLE"</formula>
    </cfRule>
  </conditionalFormatting>
  <conditionalFormatting sqref="L19">
    <cfRule type="cellIs" dxfId="538" priority="444" operator="equal">
      <formula>"NO CUMPLE"</formula>
    </cfRule>
    <cfRule type="cellIs" dxfId="537" priority="445" operator="equal">
      <formula>"CUMPLE"</formula>
    </cfRule>
  </conditionalFormatting>
  <conditionalFormatting sqref="M22">
    <cfRule type="expression" dxfId="536" priority="440">
      <formula>L22="NO CUMPLE"</formula>
    </cfRule>
    <cfRule type="expression" dxfId="535" priority="441">
      <formula>L22="CUMPLE"</formula>
    </cfRule>
  </conditionalFormatting>
  <conditionalFormatting sqref="L23:L24">
    <cfRule type="cellIs" dxfId="534" priority="438" operator="equal">
      <formula>"NO CUMPLE"</formula>
    </cfRule>
    <cfRule type="cellIs" dxfId="533" priority="439" operator="equal">
      <formula>"CUMPLE"</formula>
    </cfRule>
  </conditionalFormatting>
  <conditionalFormatting sqref="M23">
    <cfRule type="expression" dxfId="532" priority="434">
      <formula>L23="NO CUMPLE"</formula>
    </cfRule>
    <cfRule type="expression" dxfId="531" priority="435">
      <formula>L23="CUMPLE"</formula>
    </cfRule>
  </conditionalFormatting>
  <conditionalFormatting sqref="L22">
    <cfRule type="cellIs" dxfId="530" priority="432" operator="equal">
      <formula>"NO CUMPLE"</formula>
    </cfRule>
    <cfRule type="cellIs" dxfId="529" priority="433" operator="equal">
      <formula>"CUMPLE"</formula>
    </cfRule>
  </conditionalFormatting>
  <conditionalFormatting sqref="M25">
    <cfRule type="expression" dxfId="528" priority="428">
      <formula>L25="NO CUMPLE"</formula>
    </cfRule>
    <cfRule type="expression" dxfId="527" priority="429">
      <formula>L25="CUMPLE"</formula>
    </cfRule>
  </conditionalFormatting>
  <conditionalFormatting sqref="L26:L27">
    <cfRule type="cellIs" dxfId="526" priority="426" operator="equal">
      <formula>"NO CUMPLE"</formula>
    </cfRule>
    <cfRule type="cellIs" dxfId="525" priority="427" operator="equal">
      <formula>"CUMPLE"</formula>
    </cfRule>
  </conditionalFormatting>
  <conditionalFormatting sqref="M26">
    <cfRule type="expression" dxfId="524" priority="422">
      <formula>L26="NO CUMPLE"</formula>
    </cfRule>
    <cfRule type="expression" dxfId="523" priority="423">
      <formula>L26="CUMPLE"</formula>
    </cfRule>
  </conditionalFormatting>
  <conditionalFormatting sqref="L25">
    <cfRule type="cellIs" dxfId="522" priority="420" operator="equal">
      <formula>"NO CUMPLE"</formula>
    </cfRule>
    <cfRule type="cellIs" dxfId="521" priority="421" operator="equal">
      <formula>"CUMPLE"</formula>
    </cfRule>
  </conditionalFormatting>
  <conditionalFormatting sqref="N16">
    <cfRule type="expression" dxfId="520" priority="417">
      <formula>N16=" "</formula>
    </cfRule>
    <cfRule type="expression" dxfId="519" priority="418">
      <formula>N16="NO PRESENTÓ CERTIFICADO"</formula>
    </cfRule>
    <cfRule type="expression" dxfId="518" priority="419">
      <formula>N16="PRESENTÓ CERTIFICADO"</formula>
    </cfRule>
  </conditionalFormatting>
  <conditionalFormatting sqref="O16">
    <cfRule type="cellIs" dxfId="517" priority="413" operator="equal">
      <formula>"PENDIENTE POR DESCRIPCIÓN"</formula>
    </cfRule>
    <cfRule type="cellIs" dxfId="516" priority="414" operator="equal">
      <formula>"DESCRIPCIÓN INSUFICIENTE"</formula>
    </cfRule>
    <cfRule type="cellIs" dxfId="515" priority="415" operator="equal">
      <formula>"NO ESTÁ ACORDE A ITEM 5.2.1 (T.R.)"</formula>
    </cfRule>
    <cfRule type="cellIs" dxfId="514" priority="416" operator="equal">
      <formula>"ACORDE A ITEM 5.2.1 (T.R.)"</formula>
    </cfRule>
  </conditionalFormatting>
  <conditionalFormatting sqref="J17">
    <cfRule type="cellIs" dxfId="513" priority="411" operator="equal">
      <formula>"NO CUMPLE"</formula>
    </cfRule>
    <cfRule type="cellIs" dxfId="512" priority="412" operator="equal">
      <formula>"CUMPLE"</formula>
    </cfRule>
  </conditionalFormatting>
  <conditionalFormatting sqref="O38">
    <cfRule type="cellIs" dxfId="511" priority="407" operator="equal">
      <formula>"PENDIENTE POR DESCRIPCIÓN"</formula>
    </cfRule>
    <cfRule type="cellIs" dxfId="510" priority="408" operator="equal">
      <formula>"DESCRIPCIÓN INSUFICIENTE"</formula>
    </cfRule>
    <cfRule type="cellIs" dxfId="509" priority="409" operator="equal">
      <formula>"NO ESTÁ ACORDE A ITEM 5.2.1 (T.R.)"</formula>
    </cfRule>
    <cfRule type="cellIs" dxfId="508" priority="410" operator="equal">
      <formula>"ACORDE A ITEM 5.2.1 (T.R.)"</formula>
    </cfRule>
  </conditionalFormatting>
  <conditionalFormatting sqref="J35">
    <cfRule type="cellIs" dxfId="507" priority="405" operator="equal">
      <formula>"NO CUMPLE"</formula>
    </cfRule>
    <cfRule type="cellIs" dxfId="506" priority="406" operator="equal">
      <formula>"CUMPLE"</formula>
    </cfRule>
  </conditionalFormatting>
  <conditionalFormatting sqref="H60">
    <cfRule type="notContainsBlanks" dxfId="505" priority="394">
      <formula>LEN(TRIM(H60))&gt;0</formula>
    </cfRule>
  </conditionalFormatting>
  <conditionalFormatting sqref="I60">
    <cfRule type="notContainsBlanks" dxfId="504" priority="393">
      <formula>LEN(TRIM(I60))&gt;0</formula>
    </cfRule>
  </conditionalFormatting>
  <conditionalFormatting sqref="J58">
    <cfRule type="cellIs" dxfId="503" priority="391" operator="equal">
      <formula>"NO CUMPLE"</formula>
    </cfRule>
    <cfRule type="cellIs" dxfId="502" priority="392" operator="equal">
      <formula>"CUMPLE"</formula>
    </cfRule>
  </conditionalFormatting>
  <conditionalFormatting sqref="L57">
    <cfRule type="cellIs" dxfId="501" priority="389" operator="equal">
      <formula>"NO CUMPLE"</formula>
    </cfRule>
    <cfRule type="cellIs" dxfId="500" priority="390" operator="equal">
      <formula>"CUMPLE"</formula>
    </cfRule>
  </conditionalFormatting>
  <conditionalFormatting sqref="J60">
    <cfRule type="cellIs" dxfId="499" priority="387" operator="equal">
      <formula>"NO CUMPLE"</formula>
    </cfRule>
    <cfRule type="cellIs" dxfId="498" priority="388" operator="equal">
      <formula>"CUMPLE"</formula>
    </cfRule>
  </conditionalFormatting>
  <conditionalFormatting sqref="J61">
    <cfRule type="cellIs" dxfId="497" priority="385" operator="equal">
      <formula>"NO CUMPLE"</formula>
    </cfRule>
    <cfRule type="cellIs" dxfId="496" priority="386" operator="equal">
      <formula>"CUMPLE"</formula>
    </cfRule>
  </conditionalFormatting>
  <conditionalFormatting sqref="L60">
    <cfRule type="cellIs" dxfId="495" priority="383" operator="equal">
      <formula>"NO CUMPLE"</formula>
    </cfRule>
    <cfRule type="cellIs" dxfId="494" priority="384" operator="equal">
      <formula>"CUMPLE"</formula>
    </cfRule>
  </conditionalFormatting>
  <conditionalFormatting sqref="Q60">
    <cfRule type="containsBlanks" dxfId="493" priority="374">
      <formula>LEN(TRIM(Q60))=0</formula>
    </cfRule>
    <cfRule type="cellIs" dxfId="492" priority="379" operator="equal">
      <formula>"REQUERIMIENTOS SUBSANADOS"</formula>
    </cfRule>
    <cfRule type="containsText" dxfId="491" priority="380" operator="containsText" text="NO SUBSANABLE">
      <formula>NOT(ISERROR(SEARCH("NO SUBSANABLE",Q60)))</formula>
    </cfRule>
    <cfRule type="containsText" dxfId="490" priority="381" operator="containsText" text="PENDIENTES POR SUBSANAR">
      <formula>NOT(ISERROR(SEARCH("PENDIENTES POR SUBSANAR",Q60)))</formula>
    </cfRule>
    <cfRule type="containsText" dxfId="489" priority="382" operator="containsText" text="SIN OBSERVACIÓN">
      <formula>NOT(ISERROR(SEARCH("SIN OBSERVACIÓN",Q60)))</formula>
    </cfRule>
  </conditionalFormatting>
  <conditionalFormatting sqref="R60">
    <cfRule type="containsBlanks" dxfId="488" priority="373">
      <formula>LEN(TRIM(R60))=0</formula>
    </cfRule>
    <cfRule type="cellIs" dxfId="487" priority="375" operator="equal">
      <formula>"NO CUMPLEN CON LO SOLICITADO"</formula>
    </cfRule>
    <cfRule type="cellIs" dxfId="486" priority="376" operator="equal">
      <formula>"CUMPLEN CON LO SOLICITADO"</formula>
    </cfRule>
    <cfRule type="cellIs" dxfId="485" priority="377" operator="equal">
      <formula>"PENDIENTES"</formula>
    </cfRule>
    <cfRule type="cellIs" dxfId="484" priority="378" operator="equal">
      <formula>"NINGUNO"</formula>
    </cfRule>
  </conditionalFormatting>
  <conditionalFormatting sqref="H82 H85">
    <cfRule type="notContainsBlanks" dxfId="483" priority="372">
      <formula>LEN(TRIM(H82))&gt;0</formula>
    </cfRule>
  </conditionalFormatting>
  <conditionalFormatting sqref="I82 I85">
    <cfRule type="notContainsBlanks" dxfId="482" priority="371">
      <formula>LEN(TRIM(I82))&gt;0</formula>
    </cfRule>
  </conditionalFormatting>
  <conditionalFormatting sqref="N85">
    <cfRule type="expression" dxfId="481" priority="368">
      <formula>N85=" "</formula>
    </cfRule>
    <cfRule type="expression" dxfId="480" priority="369">
      <formula>N85="NO PRESENTÓ CERTIFICADO"</formula>
    </cfRule>
    <cfRule type="expression" dxfId="479" priority="370">
      <formula>N85="PRESENTÓ CERTIFICADO"</formula>
    </cfRule>
  </conditionalFormatting>
  <conditionalFormatting sqref="O85">
    <cfRule type="cellIs" dxfId="478" priority="364" operator="equal">
      <formula>"PENDIENTE POR DESCRIPCIÓN"</formula>
    </cfRule>
    <cfRule type="cellIs" dxfId="477" priority="365" operator="equal">
      <formula>"DESCRIPCIÓN INSUFICIENTE"</formula>
    </cfRule>
    <cfRule type="cellIs" dxfId="476" priority="366" operator="equal">
      <formula>"NO ESTÁ ACORDE A ITEM 5.2.1 (T.R.)"</formula>
    </cfRule>
    <cfRule type="cellIs" dxfId="475" priority="367" operator="equal">
      <formula>"ACORDE A ITEM 5.2.1 (T.R.)"</formula>
    </cfRule>
  </conditionalFormatting>
  <conditionalFormatting sqref="J80">
    <cfRule type="cellIs" dxfId="474" priority="362" operator="equal">
      <formula>"NO CUMPLE"</formula>
    </cfRule>
    <cfRule type="cellIs" dxfId="473" priority="363" operator="equal">
      <formula>"CUMPLE"</formula>
    </cfRule>
  </conditionalFormatting>
  <conditionalFormatting sqref="L79">
    <cfRule type="cellIs" dxfId="472" priority="360" operator="equal">
      <formula>"NO CUMPLE"</formula>
    </cfRule>
    <cfRule type="cellIs" dxfId="471" priority="361" operator="equal">
      <formula>"CUMPLE"</formula>
    </cfRule>
  </conditionalFormatting>
  <conditionalFormatting sqref="J82">
    <cfRule type="cellIs" dxfId="470" priority="358" operator="equal">
      <formula>"NO CUMPLE"</formula>
    </cfRule>
    <cfRule type="cellIs" dxfId="469" priority="359" operator="equal">
      <formula>"CUMPLE"</formula>
    </cfRule>
  </conditionalFormatting>
  <conditionalFormatting sqref="J83">
    <cfRule type="cellIs" dxfId="468" priority="356" operator="equal">
      <formula>"NO CUMPLE"</formula>
    </cfRule>
    <cfRule type="cellIs" dxfId="467" priority="357" operator="equal">
      <formula>"CUMPLE"</formula>
    </cfRule>
  </conditionalFormatting>
  <conditionalFormatting sqref="L82">
    <cfRule type="cellIs" dxfId="466" priority="354" operator="equal">
      <formula>"NO CUMPLE"</formula>
    </cfRule>
    <cfRule type="cellIs" dxfId="465" priority="355" operator="equal">
      <formula>"CUMPLE"</formula>
    </cfRule>
  </conditionalFormatting>
  <conditionalFormatting sqref="J84">
    <cfRule type="cellIs" dxfId="464" priority="352" operator="equal">
      <formula>"NO CUMPLE"</formula>
    </cfRule>
    <cfRule type="cellIs" dxfId="463" priority="353" operator="equal">
      <formula>"CUMPLE"</formula>
    </cfRule>
  </conditionalFormatting>
  <conditionalFormatting sqref="Q85">
    <cfRule type="containsBlanks" dxfId="462" priority="343">
      <formula>LEN(TRIM(Q85))=0</formula>
    </cfRule>
    <cfRule type="cellIs" dxfId="461" priority="348" operator="equal">
      <formula>"REQUERIMIENTOS SUBSANADOS"</formula>
    </cfRule>
    <cfRule type="containsText" dxfId="460" priority="349" operator="containsText" text="NO SUBSANABLE">
      <formula>NOT(ISERROR(SEARCH("NO SUBSANABLE",Q85)))</formula>
    </cfRule>
    <cfRule type="containsText" dxfId="459" priority="350" operator="containsText" text="PENDIENTES POR SUBSANAR">
      <formula>NOT(ISERROR(SEARCH("PENDIENTES POR SUBSANAR",Q85)))</formula>
    </cfRule>
    <cfRule type="containsText" dxfId="458" priority="351" operator="containsText" text="SIN OBSERVACIÓN">
      <formula>NOT(ISERROR(SEARCH("SIN OBSERVACIÓN",Q85)))</formula>
    </cfRule>
  </conditionalFormatting>
  <conditionalFormatting sqref="R85">
    <cfRule type="containsBlanks" dxfId="457" priority="342">
      <formula>LEN(TRIM(R85))=0</formula>
    </cfRule>
    <cfRule type="cellIs" dxfId="456" priority="344" operator="equal">
      <formula>"NO CUMPLEN CON LO SOLICITADO"</formula>
    </cfRule>
    <cfRule type="cellIs" dxfId="455" priority="345" operator="equal">
      <formula>"CUMPLEN CON LO SOLICITADO"</formula>
    </cfRule>
    <cfRule type="cellIs" dxfId="454" priority="346" operator="equal">
      <formula>"PENDIENTES"</formula>
    </cfRule>
    <cfRule type="cellIs" dxfId="453" priority="347" operator="equal">
      <formula>"NINGUNO"</formula>
    </cfRule>
  </conditionalFormatting>
  <conditionalFormatting sqref="H104 H107 H110 H113">
    <cfRule type="notContainsBlanks" dxfId="452" priority="341">
      <formula>LEN(TRIM(H104))&gt;0</formula>
    </cfRule>
  </conditionalFormatting>
  <conditionalFormatting sqref="I104 I107 I110 I113">
    <cfRule type="notContainsBlanks" dxfId="451" priority="340">
      <formula>LEN(TRIM(I104))&gt;0</formula>
    </cfRule>
  </conditionalFormatting>
  <conditionalFormatting sqref="N104">
    <cfRule type="expression" dxfId="450" priority="337">
      <formula>N104=" "</formula>
    </cfRule>
    <cfRule type="expression" dxfId="449" priority="338">
      <formula>N104="NO PRESENTÓ CERTIFICADO"</formula>
    </cfRule>
    <cfRule type="expression" dxfId="448" priority="339">
      <formula>N104="PRESENTÓ CERTIFICADO"</formula>
    </cfRule>
  </conditionalFormatting>
  <conditionalFormatting sqref="O104">
    <cfRule type="cellIs" dxfId="447" priority="333" operator="equal">
      <formula>"PENDIENTE POR DESCRIPCIÓN"</formula>
    </cfRule>
    <cfRule type="cellIs" dxfId="446" priority="334" operator="equal">
      <formula>"DESCRIPCIÓN INSUFICIENTE"</formula>
    </cfRule>
    <cfRule type="cellIs" dxfId="445" priority="335" operator="equal">
      <formula>"NO ESTÁ ACORDE A ITEM 5.2.1 (T.R.)"</formula>
    </cfRule>
    <cfRule type="cellIs" dxfId="444" priority="336" operator="equal">
      <formula>"ACORDE A ITEM 5.2.1 (T.R.)"</formula>
    </cfRule>
  </conditionalFormatting>
  <conditionalFormatting sqref="N107">
    <cfRule type="expression" dxfId="443" priority="330">
      <formula>N107=" "</formula>
    </cfRule>
    <cfRule type="expression" dxfId="442" priority="331">
      <formula>N107="NO PRESENTÓ CERTIFICADO"</formula>
    </cfRule>
    <cfRule type="expression" dxfId="441" priority="332">
      <formula>N107="PRESENTÓ CERTIFICADO"</formula>
    </cfRule>
  </conditionalFormatting>
  <conditionalFormatting sqref="O107">
    <cfRule type="cellIs" dxfId="440" priority="326" operator="equal">
      <formula>"PENDIENTE POR DESCRIPCIÓN"</formula>
    </cfRule>
    <cfRule type="cellIs" dxfId="439" priority="327" operator="equal">
      <formula>"DESCRIPCIÓN INSUFICIENTE"</formula>
    </cfRule>
    <cfRule type="cellIs" dxfId="438" priority="328" operator="equal">
      <formula>"NO ESTÁ ACORDE A ITEM 5.2.1 (T.R.)"</formula>
    </cfRule>
    <cfRule type="cellIs" dxfId="437" priority="329" operator="equal">
      <formula>"ACORDE A ITEM 5.2.1 (T.R.)"</formula>
    </cfRule>
  </conditionalFormatting>
  <conditionalFormatting sqref="N110">
    <cfRule type="expression" dxfId="436" priority="323">
      <formula>N110=" "</formula>
    </cfRule>
    <cfRule type="expression" dxfId="435" priority="324">
      <formula>N110="NO PRESENTÓ CERTIFICADO"</formula>
    </cfRule>
    <cfRule type="expression" dxfId="434" priority="325">
      <formula>N110="PRESENTÓ CERTIFICADO"</formula>
    </cfRule>
  </conditionalFormatting>
  <conditionalFormatting sqref="O110">
    <cfRule type="cellIs" dxfId="433" priority="319" operator="equal">
      <formula>"PENDIENTE POR DESCRIPCIÓN"</formula>
    </cfRule>
    <cfRule type="cellIs" dxfId="432" priority="320" operator="equal">
      <formula>"DESCRIPCIÓN INSUFICIENTE"</formula>
    </cfRule>
    <cfRule type="cellIs" dxfId="431" priority="321" operator="equal">
      <formula>"NO ESTÁ ACORDE A ITEM 5.2.1 (T.R.)"</formula>
    </cfRule>
    <cfRule type="cellIs" dxfId="430" priority="322" operator="equal">
      <formula>"ACORDE A ITEM 5.2.1 (T.R.)"</formula>
    </cfRule>
  </conditionalFormatting>
  <conditionalFormatting sqref="N113">
    <cfRule type="expression" dxfId="429" priority="316">
      <formula>N113=" "</formula>
    </cfRule>
    <cfRule type="expression" dxfId="428" priority="317">
      <formula>N113="NO PRESENTÓ CERTIFICADO"</formula>
    </cfRule>
    <cfRule type="expression" dxfId="427" priority="318">
      <formula>N113="PRESENTÓ CERTIFICADO"</formula>
    </cfRule>
  </conditionalFormatting>
  <conditionalFormatting sqref="O113">
    <cfRule type="cellIs" dxfId="426" priority="312" operator="equal">
      <formula>"PENDIENTE POR DESCRIPCIÓN"</formula>
    </cfRule>
    <cfRule type="cellIs" dxfId="425" priority="313" operator="equal">
      <formula>"DESCRIPCIÓN INSUFICIENTE"</formula>
    </cfRule>
    <cfRule type="cellIs" dxfId="424" priority="314" operator="equal">
      <formula>"NO ESTÁ ACORDE A ITEM 5.2.1 (T.R.)"</formula>
    </cfRule>
    <cfRule type="cellIs" dxfId="423" priority="315" operator="equal">
      <formula>"ACORDE A ITEM 5.2.1 (T.R.)"</formula>
    </cfRule>
  </conditionalFormatting>
  <conditionalFormatting sqref="J103">
    <cfRule type="cellIs" dxfId="422" priority="310" operator="equal">
      <formula>"NO CUMPLE"</formula>
    </cfRule>
    <cfRule type="cellIs" dxfId="421" priority="311" operator="equal">
      <formula>"CUMPLE"</formula>
    </cfRule>
  </conditionalFormatting>
  <conditionalFormatting sqref="L104">
    <cfRule type="cellIs" dxfId="420" priority="308" operator="equal">
      <formula>"NO CUMPLE"</formula>
    </cfRule>
    <cfRule type="cellIs" dxfId="419" priority="309" operator="equal">
      <formula>"CUMPLE"</formula>
    </cfRule>
  </conditionalFormatting>
  <conditionalFormatting sqref="J105">
    <cfRule type="cellIs" dxfId="418" priority="306" operator="equal">
      <formula>"NO CUMPLE"</formula>
    </cfRule>
    <cfRule type="cellIs" dxfId="417" priority="307" operator="equal">
      <formula>"CUMPLE"</formula>
    </cfRule>
  </conditionalFormatting>
  <conditionalFormatting sqref="J106">
    <cfRule type="cellIs" dxfId="416" priority="304" operator="equal">
      <formula>"NO CUMPLE"</formula>
    </cfRule>
    <cfRule type="cellIs" dxfId="415" priority="305" operator="equal">
      <formula>"CUMPLE"</formula>
    </cfRule>
  </conditionalFormatting>
  <conditionalFormatting sqref="J107">
    <cfRule type="cellIs" dxfId="414" priority="302" operator="equal">
      <formula>"NO CUMPLE"</formula>
    </cfRule>
    <cfRule type="cellIs" dxfId="413" priority="303" operator="equal">
      <formula>"CUMPLE"</formula>
    </cfRule>
  </conditionalFormatting>
  <conditionalFormatting sqref="L107">
    <cfRule type="cellIs" dxfId="412" priority="300" operator="equal">
      <formula>"NO CUMPLE"</formula>
    </cfRule>
    <cfRule type="cellIs" dxfId="411" priority="301" operator="equal">
      <formula>"CUMPLE"</formula>
    </cfRule>
  </conditionalFormatting>
  <conditionalFormatting sqref="J108">
    <cfRule type="cellIs" dxfId="410" priority="298" operator="equal">
      <formula>"NO CUMPLE"</formula>
    </cfRule>
    <cfRule type="cellIs" dxfId="409" priority="299" operator="equal">
      <formula>"CUMPLE"</formula>
    </cfRule>
  </conditionalFormatting>
  <conditionalFormatting sqref="J109">
    <cfRule type="cellIs" dxfId="408" priority="296" operator="equal">
      <formula>"NO CUMPLE"</formula>
    </cfRule>
    <cfRule type="cellIs" dxfId="407" priority="297" operator="equal">
      <formula>"CUMPLE"</formula>
    </cfRule>
  </conditionalFormatting>
  <conditionalFormatting sqref="J110">
    <cfRule type="cellIs" dxfId="406" priority="294" operator="equal">
      <formula>"NO CUMPLE"</formula>
    </cfRule>
    <cfRule type="cellIs" dxfId="405" priority="295" operator="equal">
      <formula>"CUMPLE"</formula>
    </cfRule>
  </conditionalFormatting>
  <conditionalFormatting sqref="L110">
    <cfRule type="cellIs" dxfId="404" priority="292" operator="equal">
      <formula>"NO CUMPLE"</formula>
    </cfRule>
    <cfRule type="cellIs" dxfId="403" priority="293" operator="equal">
      <formula>"CUMPLE"</formula>
    </cfRule>
  </conditionalFormatting>
  <conditionalFormatting sqref="J111">
    <cfRule type="cellIs" dxfId="402" priority="290" operator="equal">
      <formula>"NO CUMPLE"</formula>
    </cfRule>
    <cfRule type="cellIs" dxfId="401" priority="291" operator="equal">
      <formula>"CUMPLE"</formula>
    </cfRule>
  </conditionalFormatting>
  <conditionalFormatting sqref="J112">
    <cfRule type="cellIs" dxfId="400" priority="288" operator="equal">
      <formula>"NO CUMPLE"</formula>
    </cfRule>
    <cfRule type="cellIs" dxfId="399" priority="289" operator="equal">
      <formula>"CUMPLE"</formula>
    </cfRule>
  </conditionalFormatting>
  <conditionalFormatting sqref="J113">
    <cfRule type="cellIs" dxfId="398" priority="286" operator="equal">
      <formula>"NO CUMPLE"</formula>
    </cfRule>
    <cfRule type="cellIs" dxfId="397" priority="287" operator="equal">
      <formula>"CUMPLE"</formula>
    </cfRule>
  </conditionalFormatting>
  <conditionalFormatting sqref="L113">
    <cfRule type="cellIs" dxfId="396" priority="284" operator="equal">
      <formula>"NO CUMPLE"</formula>
    </cfRule>
    <cfRule type="cellIs" dxfId="395" priority="285" operator="equal">
      <formula>"CUMPLE"</formula>
    </cfRule>
  </conditionalFormatting>
  <conditionalFormatting sqref="J114">
    <cfRule type="cellIs" dxfId="394" priority="282" operator="equal">
      <formula>"NO CUMPLE"</formula>
    </cfRule>
    <cfRule type="cellIs" dxfId="393" priority="283" operator="equal">
      <formula>"CUMPLE"</formula>
    </cfRule>
  </conditionalFormatting>
  <conditionalFormatting sqref="J115">
    <cfRule type="cellIs" dxfId="392" priority="280" operator="equal">
      <formula>"NO CUMPLE"</formula>
    </cfRule>
    <cfRule type="cellIs" dxfId="391" priority="281" operator="equal">
      <formula>"CUMPLE"</formula>
    </cfRule>
  </conditionalFormatting>
  <conditionalFormatting sqref="P104 P107 P110 P113">
    <cfRule type="expression" dxfId="390" priority="271">
      <formula>Q104="NO SUBSANABLE"</formula>
    </cfRule>
    <cfRule type="expression" dxfId="389" priority="272">
      <formula>Q104="REQUERIMIENTOS SUBSANADOS"</formula>
    </cfRule>
    <cfRule type="expression" dxfId="388" priority="273">
      <formula>Q104="PENDIENTES POR SUBSANAR"</formula>
    </cfRule>
    <cfRule type="expression" dxfId="387" priority="275">
      <formula>Q104="SIN OBSERVACIÓN"</formula>
    </cfRule>
    <cfRule type="containsBlanks" dxfId="386" priority="276">
      <formula>LEN(TRIM(P104))=0</formula>
    </cfRule>
  </conditionalFormatting>
  <conditionalFormatting sqref="Q107 Q110 Q113">
    <cfRule type="containsBlanks" dxfId="385" priority="266">
      <formula>LEN(TRIM(Q107))=0</formula>
    </cfRule>
    <cfRule type="cellIs" dxfId="384" priority="274" operator="equal">
      <formula>"REQUERIMIENTOS SUBSANADOS"</formula>
    </cfRule>
    <cfRule type="containsText" dxfId="383" priority="277" operator="containsText" text="NO SUBSANABLE">
      <formula>NOT(ISERROR(SEARCH("NO SUBSANABLE",Q107)))</formula>
    </cfRule>
    <cfRule type="containsText" dxfId="382" priority="278" operator="containsText" text="PENDIENTES POR SUBSANAR">
      <formula>NOT(ISERROR(SEARCH("PENDIENTES POR SUBSANAR",Q107)))</formula>
    </cfRule>
    <cfRule type="containsText" dxfId="381" priority="279" operator="containsText" text="SIN OBSERVACIÓN">
      <formula>NOT(ISERROR(SEARCH("SIN OBSERVACIÓN",Q107)))</formula>
    </cfRule>
  </conditionalFormatting>
  <conditionalFormatting sqref="R107 R110 R113">
    <cfRule type="containsBlanks" dxfId="380" priority="265">
      <formula>LEN(TRIM(R107))=0</formula>
    </cfRule>
    <cfRule type="cellIs" dxfId="379" priority="267" operator="equal">
      <formula>"NO CUMPLEN CON LO SOLICITADO"</formula>
    </cfRule>
    <cfRule type="cellIs" dxfId="378" priority="268" operator="equal">
      <formula>"CUMPLEN CON LO SOLICITADO"</formula>
    </cfRule>
    <cfRule type="cellIs" dxfId="377" priority="269" operator="equal">
      <formula>"PENDIENTES"</formula>
    </cfRule>
    <cfRule type="cellIs" dxfId="376" priority="270" operator="equal">
      <formula>"NINGUNO"</formula>
    </cfRule>
  </conditionalFormatting>
  <conditionalFormatting sqref="F129">
    <cfRule type="notContainsBlanks" dxfId="375" priority="249">
      <formula>LEN(TRIM(F129))&gt;0</formula>
    </cfRule>
  </conditionalFormatting>
  <conditionalFormatting sqref="H123">
    <cfRule type="notContainsBlanks" dxfId="374" priority="248">
      <formula>LEN(TRIM(H123))&gt;0</formula>
    </cfRule>
  </conditionalFormatting>
  <conditionalFormatting sqref="I123">
    <cfRule type="notContainsBlanks" dxfId="373" priority="247">
      <formula>LEN(TRIM(I123))&gt;0</formula>
    </cfRule>
  </conditionalFormatting>
  <conditionalFormatting sqref="I126">
    <cfRule type="notContainsBlanks" dxfId="372" priority="245">
      <formula>LEN(TRIM(I126))&gt;0</formula>
    </cfRule>
  </conditionalFormatting>
  <conditionalFormatting sqref="I129">
    <cfRule type="notContainsBlanks" dxfId="371" priority="243">
      <formula>LEN(TRIM(I129))&gt;0</formula>
    </cfRule>
  </conditionalFormatting>
  <conditionalFormatting sqref="J125">
    <cfRule type="cellIs" dxfId="370" priority="241" operator="equal">
      <formula>"NO CUMPLE"</formula>
    </cfRule>
    <cfRule type="cellIs" dxfId="369" priority="242" operator="equal">
      <formula>"CUMPLE"</formula>
    </cfRule>
  </conditionalFormatting>
  <conditionalFormatting sqref="J127">
    <cfRule type="cellIs" dxfId="368" priority="239" operator="equal">
      <formula>"NO CUMPLE"</formula>
    </cfRule>
    <cfRule type="cellIs" dxfId="367" priority="240" operator="equal">
      <formula>"CUMPLE"</formula>
    </cfRule>
  </conditionalFormatting>
  <conditionalFormatting sqref="J126">
    <cfRule type="cellIs" dxfId="366" priority="237" operator="equal">
      <formula>"NO CUMPLE"</formula>
    </cfRule>
    <cfRule type="cellIs" dxfId="365" priority="238" operator="equal">
      <formula>"CUMPLE"</formula>
    </cfRule>
  </conditionalFormatting>
  <conditionalFormatting sqref="J128">
    <cfRule type="cellIs" dxfId="364" priority="235" operator="equal">
      <formula>"NO CUMPLE"</formula>
    </cfRule>
    <cfRule type="cellIs" dxfId="363" priority="236" operator="equal">
      <formula>"CUMPLE"</formula>
    </cfRule>
  </conditionalFormatting>
  <conditionalFormatting sqref="L126">
    <cfRule type="cellIs" dxfId="362" priority="233" operator="equal">
      <formula>"NO CUMPLE"</formula>
    </cfRule>
    <cfRule type="cellIs" dxfId="361" priority="234" operator="equal">
      <formula>"CUMPLE"</formula>
    </cfRule>
  </conditionalFormatting>
  <conditionalFormatting sqref="J130">
    <cfRule type="cellIs" dxfId="360" priority="231" operator="equal">
      <formula>"NO CUMPLE"</formula>
    </cfRule>
    <cfRule type="cellIs" dxfId="359" priority="232" operator="equal">
      <formula>"CUMPLE"</formula>
    </cfRule>
  </conditionalFormatting>
  <conditionalFormatting sqref="J129">
    <cfRule type="cellIs" dxfId="358" priority="229" operator="equal">
      <formula>"NO CUMPLE"</formula>
    </cfRule>
    <cfRule type="cellIs" dxfId="357" priority="230" operator="equal">
      <formula>"CUMPLE"</formula>
    </cfRule>
  </conditionalFormatting>
  <conditionalFormatting sqref="J131">
    <cfRule type="cellIs" dxfId="356" priority="227" operator="equal">
      <formula>"NO CUMPLE"</formula>
    </cfRule>
    <cfRule type="cellIs" dxfId="355" priority="228" operator="equal">
      <formula>"CUMPLE"</formula>
    </cfRule>
  </conditionalFormatting>
  <conditionalFormatting sqref="L129">
    <cfRule type="cellIs" dxfId="354" priority="225" operator="equal">
      <formula>"NO CUMPLE"</formula>
    </cfRule>
    <cfRule type="cellIs" dxfId="353" priority="226" operator="equal">
      <formula>"CUMPLE"</formula>
    </cfRule>
  </conditionalFormatting>
  <conditionalFormatting sqref="J133">
    <cfRule type="cellIs" dxfId="352" priority="223" operator="equal">
      <formula>"NO CUMPLE"</formula>
    </cfRule>
    <cfRule type="cellIs" dxfId="351" priority="224" operator="equal">
      <formula>"CUMPLE"</formula>
    </cfRule>
  </conditionalFormatting>
  <conditionalFormatting sqref="J132">
    <cfRule type="cellIs" dxfId="350" priority="221" operator="equal">
      <formula>"NO CUMPLE"</formula>
    </cfRule>
    <cfRule type="cellIs" dxfId="349" priority="222" operator="equal">
      <formula>"CUMPLE"</formula>
    </cfRule>
  </conditionalFormatting>
  <conditionalFormatting sqref="J134">
    <cfRule type="cellIs" dxfId="348" priority="219" operator="equal">
      <formula>"NO CUMPLE"</formula>
    </cfRule>
    <cfRule type="cellIs" dxfId="347" priority="220" operator="equal">
      <formula>"CUMPLE"</formula>
    </cfRule>
  </conditionalFormatting>
  <conditionalFormatting sqref="L132">
    <cfRule type="cellIs" dxfId="346" priority="217" operator="equal">
      <formula>"NO CUMPLE"</formula>
    </cfRule>
    <cfRule type="cellIs" dxfId="345" priority="218" operator="equal">
      <formula>"CUMPLE"</formula>
    </cfRule>
  </conditionalFormatting>
  <conditionalFormatting sqref="J136">
    <cfRule type="cellIs" dxfId="344" priority="215" operator="equal">
      <formula>"NO CUMPLE"</formula>
    </cfRule>
    <cfRule type="cellIs" dxfId="343" priority="216" operator="equal">
      <formula>"CUMPLE"</formula>
    </cfRule>
  </conditionalFormatting>
  <conditionalFormatting sqref="J135">
    <cfRule type="cellIs" dxfId="342" priority="213" operator="equal">
      <formula>"NO CUMPLE"</formula>
    </cfRule>
    <cfRule type="cellIs" dxfId="341" priority="214" operator="equal">
      <formula>"CUMPLE"</formula>
    </cfRule>
  </conditionalFormatting>
  <conditionalFormatting sqref="J137">
    <cfRule type="cellIs" dxfId="340" priority="211" operator="equal">
      <formula>"NO CUMPLE"</formula>
    </cfRule>
    <cfRule type="cellIs" dxfId="339" priority="212" operator="equal">
      <formula>"CUMPLE"</formula>
    </cfRule>
  </conditionalFormatting>
  <conditionalFormatting sqref="L135">
    <cfRule type="cellIs" dxfId="338" priority="209" operator="equal">
      <formula>"NO CUMPLE"</formula>
    </cfRule>
    <cfRule type="cellIs" dxfId="337" priority="210" operator="equal">
      <formula>"CUMPLE"</formula>
    </cfRule>
  </conditionalFormatting>
  <conditionalFormatting sqref="P126">
    <cfRule type="expression" dxfId="336" priority="197">
      <formula>Q126="NO SUBSANABLE"</formula>
    </cfRule>
    <cfRule type="expression" dxfId="335" priority="199">
      <formula>Q126="REQUERIMIENTOS SUBSANADOS"</formula>
    </cfRule>
    <cfRule type="expression" dxfId="334" priority="200">
      <formula>Q126="PENDIENTES POR SUBSANAR"</formula>
    </cfRule>
    <cfRule type="expression" dxfId="333" priority="204">
      <formula>Q126="SIN OBSERVACIÓN"</formula>
    </cfRule>
    <cfRule type="containsBlanks" dxfId="332" priority="205">
      <formula>LEN(TRIM(P126))=0</formula>
    </cfRule>
  </conditionalFormatting>
  <conditionalFormatting sqref="N129">
    <cfRule type="expression" dxfId="331" priority="184">
      <formula>N129=" "</formula>
    </cfRule>
    <cfRule type="expression" dxfId="330" priority="185">
      <formula>N129="NO PRESENTÓ CERTIFICADO"</formula>
    </cfRule>
    <cfRule type="expression" dxfId="329" priority="186">
      <formula>N129="PRESENTÓ CERTIFICADO"</formula>
    </cfRule>
  </conditionalFormatting>
  <conditionalFormatting sqref="P129">
    <cfRule type="expression" dxfId="328" priority="175">
      <formula>Q129="NO SUBSANABLE"</formula>
    </cfRule>
    <cfRule type="expression" dxfId="327" priority="177">
      <formula>Q129="REQUERIMIENTOS SUBSANADOS"</formula>
    </cfRule>
    <cfRule type="expression" dxfId="326" priority="178">
      <formula>Q129="PENDIENTES POR SUBSANAR"</formula>
    </cfRule>
    <cfRule type="expression" dxfId="325" priority="182">
      <formula>Q129="SIN OBSERVACIÓN"</formula>
    </cfRule>
    <cfRule type="containsBlanks" dxfId="324" priority="183">
      <formula>LEN(TRIM(P129))=0</formula>
    </cfRule>
  </conditionalFormatting>
  <conditionalFormatting sqref="O129">
    <cfRule type="cellIs" dxfId="323" priority="176" operator="equal">
      <formula>"PENDIENTE POR DESCRIPCIÓN"</formula>
    </cfRule>
    <cfRule type="cellIs" dxfId="322" priority="179" operator="equal">
      <formula>"DESCRIPCIÓN INSUFICIENTE"</formula>
    </cfRule>
    <cfRule type="cellIs" dxfId="321" priority="180" operator="equal">
      <formula>"NO ESTÁ ACORDE A ITEM 5.2.1 (T.R.)"</formula>
    </cfRule>
    <cfRule type="cellIs" dxfId="320" priority="181" operator="equal">
      <formula>"ACORDE A ITEM 5.2.1 (T.R.)"</formula>
    </cfRule>
  </conditionalFormatting>
  <conditionalFormatting sqref="Q129">
    <cfRule type="containsBlanks" dxfId="319" priority="166">
      <formula>LEN(TRIM(Q129))=0</formula>
    </cfRule>
    <cfRule type="cellIs" dxfId="318" priority="171" operator="equal">
      <formula>"REQUERIMIENTOS SUBSANADOS"</formula>
    </cfRule>
    <cfRule type="containsText" dxfId="317" priority="172" operator="containsText" text="NO SUBSANABLE">
      <formula>NOT(ISERROR(SEARCH("NO SUBSANABLE",Q129)))</formula>
    </cfRule>
    <cfRule type="containsText" dxfId="316" priority="173" operator="containsText" text="PENDIENTES POR SUBSANAR">
      <formula>NOT(ISERROR(SEARCH("PENDIENTES POR SUBSANAR",Q129)))</formula>
    </cfRule>
    <cfRule type="containsText" dxfId="315" priority="174" operator="containsText" text="SIN OBSERVACIÓN">
      <formula>NOT(ISERROR(SEARCH("SIN OBSERVACIÓN",Q129)))</formula>
    </cfRule>
  </conditionalFormatting>
  <conditionalFormatting sqref="R129">
    <cfRule type="containsBlanks" dxfId="314" priority="165">
      <formula>LEN(TRIM(R129))=0</formula>
    </cfRule>
    <cfRule type="cellIs" dxfId="313" priority="167" operator="equal">
      <formula>"NO CUMPLEN CON LO SOLICITADO"</formula>
    </cfRule>
    <cfRule type="cellIs" dxfId="312" priority="168" operator="equal">
      <formula>"CUMPLEN CON LO SOLICITADO"</formula>
    </cfRule>
    <cfRule type="cellIs" dxfId="311" priority="169" operator="equal">
      <formula>"PENDIENTES"</formula>
    </cfRule>
    <cfRule type="cellIs" dxfId="310" priority="170" operator="equal">
      <formula>"NINGUNO"</formula>
    </cfRule>
  </conditionalFormatting>
  <conditionalFormatting sqref="Q132">
    <cfRule type="containsBlanks" dxfId="309" priority="144">
      <formula>LEN(TRIM(Q132))=0</formula>
    </cfRule>
    <cfRule type="cellIs" dxfId="308" priority="149" operator="equal">
      <formula>"REQUERIMIENTOS SUBSANADOS"</formula>
    </cfRule>
    <cfRule type="containsText" dxfId="307" priority="150" operator="containsText" text="NO SUBSANABLE">
      <formula>NOT(ISERROR(SEARCH("NO SUBSANABLE",Q132)))</formula>
    </cfRule>
    <cfRule type="containsText" dxfId="306" priority="151" operator="containsText" text="PENDIENTES POR SUBSANAR">
      <formula>NOT(ISERROR(SEARCH("PENDIENTES POR SUBSANAR",Q132)))</formula>
    </cfRule>
    <cfRule type="containsText" dxfId="305" priority="152" operator="containsText" text="SIN OBSERVACIÓN">
      <formula>NOT(ISERROR(SEARCH("SIN OBSERVACIÓN",Q132)))</formula>
    </cfRule>
  </conditionalFormatting>
  <conditionalFormatting sqref="R132">
    <cfRule type="containsBlanks" dxfId="304" priority="143">
      <formula>LEN(TRIM(R132))=0</formula>
    </cfRule>
    <cfRule type="cellIs" dxfId="303" priority="145" operator="equal">
      <formula>"NO CUMPLEN CON LO SOLICITADO"</formula>
    </cfRule>
    <cfRule type="cellIs" dxfId="302" priority="146" operator="equal">
      <formula>"CUMPLEN CON LO SOLICITADO"</formula>
    </cfRule>
    <cfRule type="cellIs" dxfId="301" priority="147" operator="equal">
      <formula>"PENDIENTES"</formula>
    </cfRule>
    <cfRule type="cellIs" dxfId="300" priority="148" operator="equal">
      <formula>"NINGUNO"</formula>
    </cfRule>
  </conditionalFormatting>
  <conditionalFormatting sqref="P135">
    <cfRule type="expression" dxfId="299" priority="131">
      <formula>Q135="NO SUBSANABLE"</formula>
    </cfRule>
    <cfRule type="expression" dxfId="298" priority="133">
      <formula>Q135="REQUERIMIENTOS SUBSANADOS"</formula>
    </cfRule>
    <cfRule type="expression" dxfId="297" priority="134">
      <formula>Q135="PENDIENTES POR SUBSANAR"</formula>
    </cfRule>
    <cfRule type="expression" dxfId="296" priority="138">
      <formula>Q135="SIN OBSERVACIÓN"</formula>
    </cfRule>
    <cfRule type="containsBlanks" dxfId="295" priority="139">
      <formula>LEN(TRIM(P135))=0</formula>
    </cfRule>
  </conditionalFormatting>
  <conditionalFormatting sqref="K19">
    <cfRule type="expression" dxfId="294" priority="119">
      <formula>J19="NO CUMPLE"</formula>
    </cfRule>
    <cfRule type="expression" dxfId="293" priority="120">
      <formula>J19="CUMPLE"</formula>
    </cfRule>
  </conditionalFormatting>
  <conditionalFormatting sqref="K20:K21">
    <cfRule type="expression" dxfId="292" priority="117">
      <formula>J20="NO CUMPLE"</formula>
    </cfRule>
    <cfRule type="expression" dxfId="291" priority="118">
      <formula>J20="CUMPLE"</formula>
    </cfRule>
  </conditionalFormatting>
  <conditionalFormatting sqref="K22">
    <cfRule type="expression" dxfId="290" priority="115">
      <formula>J22="NO CUMPLE"</formula>
    </cfRule>
    <cfRule type="expression" dxfId="289" priority="116">
      <formula>J22="CUMPLE"</formula>
    </cfRule>
  </conditionalFormatting>
  <conditionalFormatting sqref="K23:K24">
    <cfRule type="expression" dxfId="288" priority="113">
      <formula>J23="NO CUMPLE"</formula>
    </cfRule>
    <cfRule type="expression" dxfId="287" priority="114">
      <formula>J23="CUMPLE"</formula>
    </cfRule>
  </conditionalFormatting>
  <conditionalFormatting sqref="K25">
    <cfRule type="expression" dxfId="286" priority="111">
      <formula>J25="NO CUMPLE"</formula>
    </cfRule>
    <cfRule type="expression" dxfId="285" priority="112">
      <formula>J25="CUMPLE"</formula>
    </cfRule>
  </conditionalFormatting>
  <conditionalFormatting sqref="K26:K27">
    <cfRule type="expression" dxfId="284" priority="109">
      <formula>J26="NO CUMPLE"</formula>
    </cfRule>
    <cfRule type="expression" dxfId="283" priority="110">
      <formula>J26="CUMPLE"</formula>
    </cfRule>
  </conditionalFormatting>
  <conditionalFormatting sqref="Q38">
    <cfRule type="containsBlanks" dxfId="282" priority="100">
      <formula>LEN(TRIM(Q38))=0</formula>
    </cfRule>
    <cfRule type="cellIs" dxfId="281" priority="105" operator="equal">
      <formula>"REQUERIMIENTOS SUBSANADOS"</formula>
    </cfRule>
    <cfRule type="containsText" dxfId="280" priority="106" operator="containsText" text="NO SUBSANABLE">
      <formula>NOT(ISERROR(SEARCH("NO SUBSANABLE",Q38)))</formula>
    </cfRule>
    <cfRule type="containsText" dxfId="279" priority="107" operator="containsText" text="PENDIENTES POR SUBSANAR">
      <formula>NOT(ISERROR(SEARCH("PENDIENTES POR SUBSANAR",Q38)))</formula>
    </cfRule>
    <cfRule type="containsText" dxfId="278" priority="108" operator="containsText" text="SIN OBSERVACIÓN">
      <formula>NOT(ISERROR(SEARCH("SIN OBSERVACIÓN",Q38)))</formula>
    </cfRule>
  </conditionalFormatting>
  <conditionalFormatting sqref="R38">
    <cfRule type="containsBlanks" dxfId="277" priority="99">
      <formula>LEN(TRIM(R38))=0</formula>
    </cfRule>
    <cfRule type="cellIs" dxfId="276" priority="101" operator="equal">
      <formula>"NO CUMPLEN CON LO SOLICITADO"</formula>
    </cfRule>
    <cfRule type="cellIs" dxfId="275" priority="102" operator="equal">
      <formula>"CUMPLEN CON LO SOLICITADO"</formula>
    </cfRule>
    <cfRule type="cellIs" dxfId="274" priority="103" operator="equal">
      <formula>"PENDIENTES"</formula>
    </cfRule>
    <cfRule type="cellIs" dxfId="273" priority="104" operator="equal">
      <formula>"NINGUNO"</formula>
    </cfRule>
  </conditionalFormatting>
  <conditionalFormatting sqref="N82">
    <cfRule type="expression" dxfId="272" priority="96">
      <formula>N82=" "</formula>
    </cfRule>
    <cfRule type="expression" dxfId="271" priority="97">
      <formula>N82="NO PRESENTÓ CERTIFICADO"</formula>
    </cfRule>
    <cfRule type="expression" dxfId="270" priority="98">
      <formula>N82="PRESENTÓ CERTIFICADO"</formula>
    </cfRule>
  </conditionalFormatting>
  <conditionalFormatting sqref="O82">
    <cfRule type="cellIs" dxfId="269" priority="92" operator="equal">
      <formula>"PENDIENTE POR DESCRIPCIÓN"</formula>
    </cfRule>
    <cfRule type="cellIs" dxfId="268" priority="93" operator="equal">
      <formula>"DESCRIPCIÓN INSUFICIENTE"</formula>
    </cfRule>
    <cfRule type="cellIs" dxfId="267" priority="94" operator="equal">
      <formula>"NO ESTÁ ACORDE A ITEM 5.2.1 (T.R.)"</formula>
    </cfRule>
    <cfRule type="cellIs" dxfId="266" priority="95" operator="equal">
      <formula>"ACORDE A ITEM 5.2.1 (T.R.)"</formula>
    </cfRule>
  </conditionalFormatting>
  <conditionalFormatting sqref="Q82">
    <cfRule type="containsBlanks" dxfId="265" priority="83">
      <formula>LEN(TRIM(Q82))=0</formula>
    </cfRule>
    <cfRule type="cellIs" dxfId="264" priority="88" operator="equal">
      <formula>"REQUERIMIENTOS SUBSANADOS"</formula>
    </cfRule>
    <cfRule type="containsText" dxfId="263" priority="89" operator="containsText" text="NO SUBSANABLE">
      <formula>NOT(ISERROR(SEARCH("NO SUBSANABLE",Q82)))</formula>
    </cfRule>
    <cfRule type="containsText" dxfId="262" priority="90" operator="containsText" text="PENDIENTES POR SUBSANAR">
      <formula>NOT(ISERROR(SEARCH("PENDIENTES POR SUBSANAR",Q82)))</formula>
    </cfRule>
    <cfRule type="containsText" dxfId="261" priority="91" operator="containsText" text="SIN OBSERVACIÓN">
      <formula>NOT(ISERROR(SEARCH("SIN OBSERVACIÓN",Q82)))</formula>
    </cfRule>
  </conditionalFormatting>
  <conditionalFormatting sqref="R82">
    <cfRule type="containsBlanks" dxfId="260" priority="82">
      <formula>LEN(TRIM(R82))=0</formula>
    </cfRule>
    <cfRule type="cellIs" dxfId="259" priority="84" operator="equal">
      <formula>"NO CUMPLEN CON LO SOLICITADO"</formula>
    </cfRule>
    <cfRule type="cellIs" dxfId="258" priority="85" operator="equal">
      <formula>"CUMPLEN CON LO SOLICITADO"</formula>
    </cfRule>
    <cfRule type="cellIs" dxfId="257" priority="86" operator="equal">
      <formula>"PENDIENTES"</formula>
    </cfRule>
    <cfRule type="cellIs" dxfId="256" priority="87" operator="equal">
      <formula>"NINGUNO"</formula>
    </cfRule>
  </conditionalFormatting>
  <conditionalFormatting sqref="Q104">
    <cfRule type="containsBlanks" dxfId="255" priority="73">
      <formula>LEN(TRIM(Q104))=0</formula>
    </cfRule>
    <cfRule type="cellIs" dxfId="254" priority="78" operator="equal">
      <formula>"REQUERIMIENTOS SUBSANADOS"</formula>
    </cfRule>
    <cfRule type="containsText" dxfId="253" priority="79" operator="containsText" text="NO SUBSANABLE">
      <formula>NOT(ISERROR(SEARCH("NO SUBSANABLE",Q104)))</formula>
    </cfRule>
    <cfRule type="containsText" dxfId="252" priority="80" operator="containsText" text="PENDIENTES POR SUBSANAR">
      <formula>NOT(ISERROR(SEARCH("PENDIENTES POR SUBSANAR",Q104)))</formula>
    </cfRule>
    <cfRule type="containsText" dxfId="251" priority="81" operator="containsText" text="SIN OBSERVACIÓN">
      <formula>NOT(ISERROR(SEARCH("SIN OBSERVACIÓN",Q104)))</formula>
    </cfRule>
  </conditionalFormatting>
  <conditionalFormatting sqref="R104">
    <cfRule type="containsBlanks" dxfId="250" priority="72">
      <formula>LEN(TRIM(R104))=0</formula>
    </cfRule>
    <cfRule type="cellIs" dxfId="249" priority="74" operator="equal">
      <formula>"NO CUMPLEN CON LO SOLICITADO"</formula>
    </cfRule>
    <cfRule type="cellIs" dxfId="248" priority="75" operator="equal">
      <formula>"CUMPLEN CON LO SOLICITADO"</formula>
    </cfRule>
    <cfRule type="cellIs" dxfId="247" priority="76" operator="equal">
      <formula>"PENDIENTES"</formula>
    </cfRule>
    <cfRule type="cellIs" dxfId="246" priority="77" operator="equal">
      <formula>"NINGUNO"</formula>
    </cfRule>
  </conditionalFormatting>
  <conditionalFormatting sqref="H126 H129 H132 H135">
    <cfRule type="notContainsBlanks" dxfId="245" priority="71">
      <formula>LEN(TRIM(H126))&gt;0</formula>
    </cfRule>
  </conditionalFormatting>
  <conditionalFormatting sqref="N126">
    <cfRule type="expression" dxfId="244" priority="68">
      <formula>N126=" "</formula>
    </cfRule>
    <cfRule type="expression" dxfId="243" priority="69">
      <formula>N126="NO PRESENTÓ CERTIFICADO"</formula>
    </cfRule>
    <cfRule type="expression" dxfId="242" priority="70">
      <formula>N126="PRESENTÓ CERTIFICADO"</formula>
    </cfRule>
  </conditionalFormatting>
  <conditionalFormatting sqref="O126">
    <cfRule type="cellIs" dxfId="241" priority="64" operator="equal">
      <formula>"PENDIENTE POR DESCRIPCIÓN"</formula>
    </cfRule>
    <cfRule type="cellIs" dxfId="240" priority="65" operator="equal">
      <formula>"DESCRIPCIÓN INSUFICIENTE"</formula>
    </cfRule>
    <cfRule type="cellIs" dxfId="239" priority="66" operator="equal">
      <formula>"NO ESTÁ ACORDE A ITEM 5.2.1 (T.R.)"</formula>
    </cfRule>
    <cfRule type="cellIs" dxfId="238" priority="67" operator="equal">
      <formula>"ACORDE A ITEM 5.2.1 (T.R.)"</formula>
    </cfRule>
  </conditionalFormatting>
  <conditionalFormatting sqref="N135">
    <cfRule type="expression" dxfId="237" priority="61">
      <formula>N135=" "</formula>
    </cfRule>
    <cfRule type="expression" dxfId="236" priority="62">
      <formula>N135="NO PRESENTÓ CERTIFICADO"</formula>
    </cfRule>
    <cfRule type="expression" dxfId="235" priority="63">
      <formula>N135="PRESENTÓ CERTIFICADO"</formula>
    </cfRule>
  </conditionalFormatting>
  <conditionalFormatting sqref="O135">
    <cfRule type="cellIs" dxfId="234" priority="57" operator="equal">
      <formula>"PENDIENTE POR DESCRIPCIÓN"</formula>
    </cfRule>
    <cfRule type="cellIs" dxfId="233" priority="58" operator="equal">
      <formula>"DESCRIPCIÓN INSUFICIENTE"</formula>
    </cfRule>
    <cfRule type="cellIs" dxfId="232" priority="59" operator="equal">
      <formula>"NO ESTÁ ACORDE A ITEM 5.2.1 (T.R.)"</formula>
    </cfRule>
    <cfRule type="cellIs" dxfId="231" priority="60" operator="equal">
      <formula>"ACORDE A ITEM 5.2.1 (T.R.)"</formula>
    </cfRule>
  </conditionalFormatting>
  <conditionalFormatting sqref="N132">
    <cfRule type="expression" dxfId="230" priority="54">
      <formula>N132=" "</formula>
    </cfRule>
    <cfRule type="expression" dxfId="229" priority="55">
      <formula>N132="NO PRESENTÓ CERTIFICADO"</formula>
    </cfRule>
    <cfRule type="expression" dxfId="228" priority="56">
      <formula>N132="PRESENTÓ CERTIFICADO"</formula>
    </cfRule>
  </conditionalFormatting>
  <conditionalFormatting sqref="O132">
    <cfRule type="cellIs" dxfId="227" priority="50" operator="equal">
      <formula>"PENDIENTE POR DESCRIPCIÓN"</formula>
    </cfRule>
    <cfRule type="cellIs" dxfId="226" priority="51" operator="equal">
      <formula>"DESCRIPCIÓN INSUFICIENTE"</formula>
    </cfRule>
    <cfRule type="cellIs" dxfId="225" priority="52" operator="equal">
      <formula>"NO ESTÁ ACORDE A ITEM 5.2.1 (T.R.)"</formula>
    </cfRule>
    <cfRule type="cellIs" dxfId="224" priority="53" operator="equal">
      <formula>"ACORDE A ITEM 5.2.1 (T.R.)"</formula>
    </cfRule>
  </conditionalFormatting>
  <conditionalFormatting sqref="Q126">
    <cfRule type="containsBlanks" dxfId="223" priority="41">
      <formula>LEN(TRIM(Q126))=0</formula>
    </cfRule>
    <cfRule type="cellIs" dxfId="222" priority="46" operator="equal">
      <formula>"REQUERIMIENTOS SUBSANADOS"</formula>
    </cfRule>
    <cfRule type="containsText" dxfId="221" priority="47" operator="containsText" text="NO SUBSANABLE">
      <formula>NOT(ISERROR(SEARCH("NO SUBSANABLE",Q126)))</formula>
    </cfRule>
    <cfRule type="containsText" dxfId="220" priority="48" operator="containsText" text="PENDIENTES POR SUBSANAR">
      <formula>NOT(ISERROR(SEARCH("PENDIENTES POR SUBSANAR",Q126)))</formula>
    </cfRule>
    <cfRule type="containsText" dxfId="219" priority="49" operator="containsText" text="SIN OBSERVACIÓN">
      <formula>NOT(ISERROR(SEARCH("SIN OBSERVACIÓN",Q126)))</formula>
    </cfRule>
  </conditionalFormatting>
  <conditionalFormatting sqref="R126">
    <cfRule type="containsBlanks" dxfId="218" priority="40">
      <formula>LEN(TRIM(R126))=0</formula>
    </cfRule>
    <cfRule type="cellIs" dxfId="217" priority="42" operator="equal">
      <formula>"NO CUMPLEN CON LO SOLICITADO"</formula>
    </cfRule>
    <cfRule type="cellIs" dxfId="216" priority="43" operator="equal">
      <formula>"CUMPLEN CON LO SOLICITADO"</formula>
    </cfRule>
    <cfRule type="cellIs" dxfId="215" priority="44" operator="equal">
      <formula>"PENDIENTES"</formula>
    </cfRule>
    <cfRule type="cellIs" dxfId="214" priority="45" operator="equal">
      <formula>"NINGUNO"</formula>
    </cfRule>
  </conditionalFormatting>
  <conditionalFormatting sqref="Q135">
    <cfRule type="containsBlanks" dxfId="213" priority="26">
      <formula>LEN(TRIM(Q135))=0</formula>
    </cfRule>
    <cfRule type="cellIs" dxfId="212" priority="31" operator="equal">
      <formula>"REQUERIMIENTOS SUBSANADOS"</formula>
    </cfRule>
    <cfRule type="containsText" dxfId="211" priority="32" operator="containsText" text="NO SUBSANABLE">
      <formula>NOT(ISERROR(SEARCH("NO SUBSANABLE",Q135)))</formula>
    </cfRule>
    <cfRule type="containsText" dxfId="210" priority="33" operator="containsText" text="PENDIENTES POR SUBSANAR">
      <formula>NOT(ISERROR(SEARCH("PENDIENTES POR SUBSANAR",Q135)))</formula>
    </cfRule>
    <cfRule type="containsText" dxfId="209" priority="34" operator="containsText" text="SIN OBSERVACIÓN">
      <formula>NOT(ISERROR(SEARCH("SIN OBSERVACIÓN",Q135)))</formula>
    </cfRule>
  </conditionalFormatting>
  <conditionalFormatting sqref="R135">
    <cfRule type="containsBlanks" dxfId="208" priority="25">
      <formula>LEN(TRIM(R135))=0</formula>
    </cfRule>
    <cfRule type="cellIs" dxfId="207" priority="27" operator="equal">
      <formula>"NO CUMPLEN CON LO SOLICITADO"</formula>
    </cfRule>
    <cfRule type="cellIs" dxfId="206" priority="28" operator="equal">
      <formula>"CUMPLEN CON LO SOLICITADO"</formula>
    </cfRule>
    <cfRule type="cellIs" dxfId="205" priority="29" operator="equal">
      <formula>"PENDIENTES"</formula>
    </cfRule>
    <cfRule type="cellIs" dxfId="204" priority="30" operator="equal">
      <formula>"NINGUNO"</formula>
    </cfRule>
  </conditionalFormatting>
  <conditionalFormatting sqref="P132">
    <cfRule type="expression" dxfId="203" priority="20">
      <formula>Q132="NO SUBSANABLE"</formula>
    </cfRule>
    <cfRule type="expression" dxfId="202" priority="21">
      <formula>Q132="REQUERIMIENTOS SUBSANADOS"</formula>
    </cfRule>
    <cfRule type="expression" dxfId="201" priority="22">
      <formula>Q132="PENDIENTES POR SUBSANAR"</formula>
    </cfRule>
    <cfRule type="expression" dxfId="200" priority="23">
      <formula>Q132="SIN OBSERVACIÓN"</formula>
    </cfRule>
    <cfRule type="containsBlanks" dxfId="199" priority="24">
      <formula>LEN(TRIM(P132))=0</formula>
    </cfRule>
  </conditionalFormatting>
  <conditionalFormatting sqref="P101">
    <cfRule type="expression" dxfId="198" priority="15">
      <formula>Q101="NO SUBSANABLE"</formula>
    </cfRule>
    <cfRule type="expression" dxfId="197" priority="16">
      <formula>Q101="REQUERIMIENTOS SUBSANADOS"</formula>
    </cfRule>
    <cfRule type="expression" dxfId="196" priority="17">
      <formula>Q101="PENDIENTES POR SUBSANAR"</formula>
    </cfRule>
    <cfRule type="expression" dxfId="195" priority="18">
      <formula>Q101="SIN OBSERVACIÓN"</formula>
    </cfRule>
    <cfRule type="containsBlanks" dxfId="194" priority="19">
      <formula>LEN(TRIM(P101))=0</formula>
    </cfRule>
  </conditionalFormatting>
  <conditionalFormatting sqref="Q101">
    <cfRule type="containsBlanks" dxfId="193" priority="6">
      <formula>LEN(TRIM(Q101))=0</formula>
    </cfRule>
    <cfRule type="cellIs" dxfId="192" priority="11" operator="equal">
      <formula>"REQUERIMIENTOS SUBSANADOS"</formula>
    </cfRule>
    <cfRule type="containsText" dxfId="191" priority="12" operator="containsText" text="NO SUBSANABLE">
      <formula>NOT(ISERROR(SEARCH("NO SUBSANABLE",Q101)))</formula>
    </cfRule>
    <cfRule type="containsText" dxfId="190" priority="13" operator="containsText" text="PENDIENTES POR SUBSANAR">
      <formula>NOT(ISERROR(SEARCH("PENDIENTES POR SUBSANAR",Q101)))</formula>
    </cfRule>
    <cfRule type="containsText" dxfId="189" priority="14" operator="containsText" text="SIN OBSERVACIÓN">
      <formula>NOT(ISERROR(SEARCH("SIN OBSERVACIÓN",Q101)))</formula>
    </cfRule>
  </conditionalFormatting>
  <conditionalFormatting sqref="R101">
    <cfRule type="containsBlanks" dxfId="188" priority="5">
      <formula>LEN(TRIM(R101))=0</formula>
    </cfRule>
    <cfRule type="cellIs" dxfId="187" priority="7" operator="equal">
      <formula>"NO CUMPLEN CON LO SOLICITADO"</formula>
    </cfRule>
    <cfRule type="cellIs" dxfId="186" priority="8" operator="equal">
      <formula>"CUMPLEN CON LO SOLICITADO"</formula>
    </cfRule>
    <cfRule type="cellIs" dxfId="185" priority="9" operator="equal">
      <formula>"PENDIENTES"</formula>
    </cfRule>
    <cfRule type="cellIs" dxfId="184" priority="10" operator="equal">
      <formula>"NINGUNO"</formula>
    </cfRule>
  </conditionalFormatting>
  <conditionalFormatting sqref="S101">
    <cfRule type="cellIs" dxfId="183" priority="3" operator="greaterThan">
      <formula>0</formula>
    </cfRule>
    <cfRule type="cellIs" dxfId="182" priority="4" operator="equal">
      <formula>0</formula>
    </cfRule>
  </conditionalFormatting>
  <conditionalFormatting sqref="S104">
    <cfRule type="cellIs" dxfId="181" priority="1" operator="greaterThan">
      <formula>0</formula>
    </cfRule>
    <cfRule type="cellIs" dxfId="180" priority="2" operator="equal">
      <formula>0</formula>
    </cfRule>
  </conditionalFormatting>
  <dataValidations count="8">
    <dataValidation type="list" allowBlank="1" showInputMessage="1" showErrorMessage="1" sqref="R13 R324 R198 R22 R25 R35 R421 R16 R44 R47 R41 R66 R57 R126 R69 R79 R418 R63 R60 R88 R135 R412 R91 R415 R38 R85 R82 R123 R107 R110 R148 R151 R660 R154 R157 R167 R176 R173 R113 R179 R189 R588 R145 R519 R195 R211 R654 R192 R220 R223 R217 R239 R236 R242 R245 R255 R233 R201 R258 R264 R277 R261 R267 R286 R289 R283 R299 R170 R308 R311 R302 R305 R321 R330 R19 R352 R333 R327 R343 R346 R371 R365 R368 R355 R374 R396 R387 R377 R349 R390 R393 R399 R434 R409 R566 R497 R431 R500 R569 R503 R465 R572 R459 R280 R462 R484 R456 R487 R453 R478 R509 R481 R651 R657 R214 R531 R475 R525 R506 R528 R553 R541 R547 R437 R550 R575 R563 R522 R544 R440 R597 R585 R591 R443 R594 R619 R607 R613 R610 R616 R641 R629 R635 R632 R638 R663 R132 R104 R129 R101">
      <formula1>"NINGUNO, PENDIENTES, CUMPLEN CON LO SOLICITADO, NO CUMPLEN CON LO SOLICITADO"</formula1>
    </dataValidation>
    <dataValidation type="list" allowBlank="1" showInputMessage="1" showErrorMessage="1" sqref="Q13 Q324 Q198 Q22 Q25 Q35 Q588 Q16 Q44 Q47 Q41 Q66 Q57 Q19 Q69 Q79 Q569 Q63 Q60 Q88 Q135 Q434 Q91 Q566 Q38 Q85 Q82 Q123 Q107 Q110 Q148 Q151 Q660 Q154 Q157 Q167 Q176 Q173 Q113 Q179 Q189 Q437 Q145 Q519 Q195 Q211 Q654 Q192 Q220 Q223 Q217 Q239 Q236 Q242 Q245 Q255 Q201 Q233 Q258 Q264 Q277 Q261 Q267 Q286 Q289 Q283 Q299 Q170 Q308 Q311 Q302 Q305 Q321 Q330 Q126 Q352 Q333 Q327 Q343 Q346 Q371 Q365 Q355 Q349 Q374 Q396 Q387 Q377 Q368 Q390 Q651 Q399 Q657 Q409 Q214 Q412 Q431 Q415 Q393 Q418 Q465 Q421 Q459 Q497 Q462 Q484 Q456 Q487 Q453 Q478 Q509 Q481 Q500 Q503 Q280 Q531 Q475 Q525 Q506 Q528 Q553 Q541 Q547 Q522 Q550 Q575 Q563 Q585 Q544 Q440 Q597 Q572 Q591 Q443 Q594 Q619 Q607 Q613 Q610 Q616 Q641 Q629 Q635 Q632 Q638 Q663 Q132 Q104 Q129 Q101">
      <formula1>"SIN OBSERVACIÓN, PENDIENTES POR SUBSANAR, REQUERIMIENTOS SUBSANADOS, NO SUBSANABLE"</formula1>
    </dataValidation>
    <dataValidation type="list" allowBlank="1" showInputMessage="1" showErrorMessage="1" sqref="N13 N330 N588 N22 N25 N35 N327 N19 N44 N47 N57 N60 N41 N63 N69 N79 N66 N126 N16 N88 N101 N104 N91 N107 N110 N123 N113 N85 N129 N135 N145 N82 N654 N148 N154 N167 N151 N173 N176 N179 N189 N170 N157 N192 N195 N211 N657 N198 N220 N223 N217 N239 N233 N242 N245 N255 N236 N201 N258 N264 N277 N261 N267 N286 N289 N283 N280 N299 N308 N311 N302 N305 N321 N519 N38 N352 N346 N324 N343 N333 N374 N371 N365 N368 N355 N396 N390 N387 N377 N349 N660 N651 N409 N214 N399 N440 N437 N393 N434 N431 N465 N462 N421 N459 N443 N475 N456 N478 N484 N453 N506 N503 N481 N487 N497 N531 N528 N500 N525 N522 N553 N550 N509 N547 N541 N575 N569 N563 N544 N572 N597 N594 N585 N591 N566 N619 N616 N607 N613 N610 N641 N638 N629 N635 N632 N663 N412 N415 N418 N132">
      <formula1>"PRESENTÓ CERTIFICADO,NO PRESENTÓ CERTIFICADO"</formula1>
    </dataValidation>
    <dataValidation type="list" allowBlank="1" showInputMessage="1" showErrorMessage="1" sqref="H13 H19 H16 H22 H25 H35 H396 H503 H44 H47 H57 H63 H41 H572 H69 H79 H393 H569 H38 H66 H101 H412 H437 H82 H85 H104 H88 H91 H663 H107 H145 H390 H123 H60 H110 H167 H157 H113 H173 H179 H189 H176 H192 H660 H151 H211 H214 H154 H220 H223 H233 H239 H236 H242 H245 H255 H654 H201 H170 H217 H277 H283 H280 H286 H289 H299 H267 H261 H308 H311 H321 H327 H305 H330 H333 H343 H324 H346 H349 H352 H365 H302 H148 H195 H198 H387 H657 H258 H264 H355 H409 H368 H399 H371 H374 H431 H415 H377 H418 H421 H453 H459 H456 H462 H465 H475 H443 H434 H478 H481 H497 H500 H484 H506 H487 H519 H525 H509 H528 H531 H541 H547 H522 H550 H553 H563 H440 H566 H544 H575 H585 H591 H588 H594 H597 H607 H613 H610 H616 H619 H629 H635 H632 H638 H641 H651 H126 H129 H132 H135">
      <formula1>"I,C,UT"</formula1>
    </dataValidation>
    <dataValidation type="list" allowBlank="1" showInputMessage="1" showErrorMessage="1" sqref="J13:J27 J101:J115 J79:J93 J145:J159 J167:J181 L585:L599 J651:J665 L57:L71 J35:J49 J189:J203 L651:L665 J519:J533 J475:J489 L35:L49 J453:J467 J255:J269 L189:L203 L101:L115 J563:J577 L13:L27 J629:J643 J431:J445 L79:L93 J57:J71 L629:L643 J123:J137 L167:L181 J497:J511 L497:L511 J233:J247 L233:L247 L255:L269 J277:J291 L277:L291 J211:J225 L211:L225 J321:J335 L321:L335 J343:J357 L343:L357 J299:J313 L299:L313 J365:J379 J409:J423 L365:L379 L409:L423 J387:J401 L387:L401 L475:L489 L431:L445 L145:L159 L519:L533 L563:L577 J541:J555 L541:L555 L453:L467 J607:J621 L607:L621 J585:J599 L123:L137">
      <formula1>",CUMPLE,NO CUMPLE"</formula1>
    </dataValidation>
    <dataValidation type="list" allowBlank="1" showInputMessage="1" showErrorMessage="1" sqref="O198 O330 O371 O22 O25 O35 O327 O19 O44 O47 O57 O60 O41 O63 O69 O79 O66 O126 O38 O88 O101 O104 O91 O107 O110 O123 O113 O85 O129 O135 O145 O82 O654 O148 O154 O167 O176 O173 O151 O179 O189 O157 O170 O509 O192 O211 O657 O195 O220 O223 O217 O239 O233 O242 O245 O255 O236 O201 O258 O264 O277 O261 O267 O286 O289 O283 O280 O299 O308 O311 O302 O305 O321 O13 O16 O352 O346 O324 O343 O333 O355 O374 O365 O368 O566 O396 O390 O387 O377 O349 O418 O415 O399 O412 O409 O440 O437 O421 O434 O431 O465 O462 O393 O459 O443 O475 O456 O478 O484 O453 O506 O503 O481 O487 O497 O531 O528 O500 O525 O522 O553 O550 O519 O547 O541 O575 O569 O563 O544 O572 O597 O594 O585 O591 O588 O619 O616 O607 O613 O610 O641 O638 O629 O635 O632 O663 O660 O651 O214 O132">
      <formula1>"ACORDE A ITEM 5.2.1 (T.R.),NO ESTÁ ACORDE A ITEM 5.2.1 (T.R.),DESCRIPCIÓN INSUFICIENTE,PENDIENTE POR DESCRIPCIÓN"</formula1>
    </dataValidation>
    <dataValidation type="list" allowBlank="1" showInputMessage="1" showErrorMessage="1" sqref="B10 B32 B54 B76 B98 B120 B142 B164 B186 B208 B230 B252 B274 B296 B318">
      <formula1>"1,2,3,4,5,6,7,8,9,10,11,12,13,14,15"</formula1>
    </dataValidation>
    <dataValidation type="list" allowBlank="1" showInputMessage="1" showErrorMessage="1" sqref="T13:T27 T35:T49 T57:T71 T79:T93 T101:T115 T123:T137 T145:T159 T167:T181 T189:T203 T211:T225 T233:T247 T255:T269 T277:T291 T299:T313 T321:T335 T343:T357 T365:T379 T387:T401 T409:T423 T431:T445 T453:T467 T475:T489 T497:T511 T519:T533 T541:T555 T563:T577 T585:T599 T607:T621 T629:T643 T651:T665">
      <formula1>"SI,NO"</formula1>
    </dataValidation>
  </dataValidations>
  <pageMargins left="0.7" right="0.7" top="0.75" bottom="0.75" header="0.3" footer="0.3"/>
  <pageSetup paperSize="9" orientation="portrait" horizontalDpi="4294967292"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O36"/>
  <sheetViews>
    <sheetView workbookViewId="0">
      <selection activeCell="J4" sqref="J4"/>
    </sheetView>
  </sheetViews>
  <sheetFormatPr baseColWidth="10" defaultColWidth="11.42578125" defaultRowHeight="15"/>
  <cols>
    <col min="1" max="1" width="6.42578125" style="25" bestFit="1" customWidth="1"/>
    <col min="2" max="2" width="36.28515625" style="25" customWidth="1"/>
    <col min="3" max="4" width="16.42578125" style="25" bestFit="1" customWidth="1"/>
    <col min="5" max="5" width="9.85546875" style="54" customWidth="1"/>
    <col min="6" max="6" width="14" style="54" bestFit="1" customWidth="1"/>
    <col min="7" max="7" width="18" style="54" bestFit="1" customWidth="1"/>
    <col min="8" max="8" width="16.42578125" style="54" bestFit="1" customWidth="1"/>
    <col min="9" max="9" width="17.28515625" style="54" customWidth="1"/>
    <col min="10" max="10" width="18.28515625" style="54" bestFit="1" customWidth="1"/>
    <col min="11" max="11" width="19.42578125" style="25" customWidth="1"/>
    <col min="12" max="12" width="11.42578125" style="25"/>
    <col min="13" max="13" width="11.42578125" style="40"/>
    <col min="14" max="14" width="43.85546875" style="25" customWidth="1"/>
    <col min="15" max="15" width="14.85546875" style="41" customWidth="1"/>
    <col min="16" max="16384" width="11.42578125" style="25"/>
  </cols>
  <sheetData>
    <row r="1" spans="1:15" ht="24" customHeight="1">
      <c r="A1" s="723" t="s">
        <v>39</v>
      </c>
      <c r="B1" s="723"/>
      <c r="C1" s="723"/>
      <c r="D1" s="723"/>
      <c r="E1" s="723"/>
      <c r="F1" s="723"/>
      <c r="G1" s="723"/>
      <c r="H1" s="723"/>
      <c r="I1" s="723"/>
      <c r="J1" s="723"/>
    </row>
    <row r="2" spans="1:15" s="43" customFormat="1" ht="15.75" customHeight="1" thickBot="1">
      <c r="A2" s="42"/>
      <c r="B2" s="42"/>
      <c r="C2" s="42"/>
      <c r="D2" s="42"/>
      <c r="E2" s="42"/>
      <c r="F2" s="42"/>
      <c r="G2" s="42"/>
      <c r="H2" s="42"/>
      <c r="I2" s="42"/>
      <c r="J2" s="42"/>
      <c r="M2" s="44"/>
      <c r="O2" s="45"/>
    </row>
    <row r="3" spans="1:15" ht="15.75" customHeight="1">
      <c r="A3" s="725" t="s">
        <v>25</v>
      </c>
      <c r="B3" s="728" t="s">
        <v>11</v>
      </c>
      <c r="C3" s="731" t="s">
        <v>7</v>
      </c>
      <c r="D3" s="731"/>
      <c r="E3" s="731"/>
      <c r="F3" s="731"/>
      <c r="G3" s="732" t="s">
        <v>8</v>
      </c>
      <c r="H3" s="732"/>
      <c r="I3" s="732"/>
      <c r="J3" s="733"/>
    </row>
    <row r="4" spans="1:15" ht="35.25" customHeight="1">
      <c r="A4" s="726"/>
      <c r="B4" s="729"/>
      <c r="C4" s="500" t="s">
        <v>118</v>
      </c>
      <c r="D4" s="734" t="s">
        <v>119</v>
      </c>
      <c r="E4" s="735"/>
      <c r="F4" s="501">
        <v>0.65</v>
      </c>
      <c r="G4" s="502" t="s">
        <v>44</v>
      </c>
      <c r="H4" s="736" t="s">
        <v>134</v>
      </c>
      <c r="I4" s="737"/>
      <c r="J4" s="503">
        <f>+'5.2.1. EXPERIENCIA GRAL'!N6*0.5</f>
        <v>444909683</v>
      </c>
    </row>
    <row r="5" spans="1:15" s="28" customFormat="1" ht="27.75" customHeight="1" thickBot="1">
      <c r="A5" s="727"/>
      <c r="B5" s="730"/>
      <c r="C5" s="526" t="s">
        <v>9</v>
      </c>
      <c r="D5" s="526" t="s">
        <v>10</v>
      </c>
      <c r="E5" s="526" t="s">
        <v>2</v>
      </c>
      <c r="F5" s="526" t="s">
        <v>66</v>
      </c>
      <c r="G5" s="527" t="s">
        <v>5</v>
      </c>
      <c r="H5" s="527" t="s">
        <v>6</v>
      </c>
      <c r="I5" s="527" t="s">
        <v>2</v>
      </c>
      <c r="J5" s="528" t="s">
        <v>66</v>
      </c>
      <c r="M5" s="724" t="s">
        <v>96</v>
      </c>
      <c r="N5" s="724"/>
      <c r="O5" s="47" t="s">
        <v>95</v>
      </c>
    </row>
    <row r="6" spans="1:15" s="28" customFormat="1" ht="15.75">
      <c r="A6" s="521">
        <f>IF('1_ENTREGA'!A8="","",'1_ENTREGA'!A8)</f>
        <v>1</v>
      </c>
      <c r="B6" s="494" t="str">
        <f t="shared" ref="B6:B19" si="0">IF(A6="","",VLOOKUP(A6,LISTA_OFERENTES,2,FALSE))</f>
        <v>Daniel José Nieves Vergara</v>
      </c>
      <c r="C6" s="522">
        <v>175727605</v>
      </c>
      <c r="D6" s="522">
        <v>2143189024</v>
      </c>
      <c r="E6" s="496">
        <f>C6/D6</f>
        <v>8.1993516685721884E-2</v>
      </c>
      <c r="F6" s="497" t="str">
        <f>IF(B6="","",IF(E6&lt;=$F$4,"CUMPLE","NO CUMPLE"))</f>
        <v>CUMPLE</v>
      </c>
      <c r="G6" s="523">
        <v>930148463</v>
      </c>
      <c r="H6" s="523">
        <v>75727605</v>
      </c>
      <c r="I6" s="524">
        <f>G6-H6</f>
        <v>854420858</v>
      </c>
      <c r="J6" s="525" t="str">
        <f>IF(B6="","",IF(I6="","NO CUMPLE",IF(I6&gt;=$J$4,"CUMPLE","NO CUMPLE")))</f>
        <v>CUMPLE</v>
      </c>
      <c r="M6" s="51">
        <v>1</v>
      </c>
      <c r="N6" s="52" t="str">
        <f t="shared" ref="N6:N19" si="1">VLOOKUP(M6,LISTA_OFERENTES,2,FALSE)</f>
        <v>Daniel José Nieves Vergara</v>
      </c>
      <c r="O6" s="53" t="str">
        <f t="shared" ref="O6:O35" si="2">IF(OR(F6="NO CUMPLE",J6="NO CUMPLE"),"NH","H")</f>
        <v>H</v>
      </c>
    </row>
    <row r="7" spans="1:15" s="28" customFormat="1" ht="15.75">
      <c r="A7" s="504">
        <f>IF('1_ENTREGA'!A9="","",'1_ENTREGA'!A9)</f>
        <v>2</v>
      </c>
      <c r="B7" s="505" t="str">
        <f t="shared" si="0"/>
        <v>CONDEIN SAS</v>
      </c>
      <c r="C7" s="506">
        <v>252851418</v>
      </c>
      <c r="D7" s="506">
        <v>1135875607</v>
      </c>
      <c r="E7" s="507">
        <f>C7/D7</f>
        <v>0.2226048490184718</v>
      </c>
      <c r="F7" s="508" t="str">
        <f>IF(B7="","",IF(E7&lt;=$F$4,"CUMPLE","NO CUMPLE"))</f>
        <v>CUMPLE</v>
      </c>
      <c r="G7" s="509">
        <v>1050875607</v>
      </c>
      <c r="H7" s="509">
        <v>107071569</v>
      </c>
      <c r="I7" s="510">
        <f t="shared" ref="I7:I35" si="3">G7-H7</f>
        <v>943804038</v>
      </c>
      <c r="J7" s="511" t="str">
        <f t="shared" ref="J7:J35" si="4">IF(B7="","",IF(I7="","NO CUMPLE",IF(I7&gt;=$J$4,"CUMPLE","NO CUMPLE")))</f>
        <v>CUMPLE</v>
      </c>
      <c r="M7" s="51">
        <v>2</v>
      </c>
      <c r="N7" s="52" t="str">
        <f t="shared" si="1"/>
        <v>CONDEIN SAS</v>
      </c>
      <c r="O7" s="53" t="str">
        <f t="shared" si="2"/>
        <v>H</v>
      </c>
    </row>
    <row r="8" spans="1:15" s="28" customFormat="1" ht="15.75">
      <c r="A8" s="504">
        <f>IF('1_ENTREGA'!A10="","",'1_ENTREGA'!A10)</f>
        <v>3</v>
      </c>
      <c r="B8" s="505" t="str">
        <f t="shared" si="0"/>
        <v>INGAP S.A.S</v>
      </c>
      <c r="C8" s="506">
        <v>6374438000</v>
      </c>
      <c r="D8" s="506">
        <v>12149045000</v>
      </c>
      <c r="E8" s="507">
        <f>C8/D8</f>
        <v>0.5246863436591106</v>
      </c>
      <c r="F8" s="508" t="str">
        <f>IF(B8="","",IF(E8&lt;=$F$4,"CUMPLE","NO CUMPLE"))</f>
        <v>CUMPLE</v>
      </c>
      <c r="G8" s="509">
        <v>11679264000</v>
      </c>
      <c r="H8" s="509">
        <v>2174906000</v>
      </c>
      <c r="I8" s="510">
        <f t="shared" si="3"/>
        <v>9504358000</v>
      </c>
      <c r="J8" s="511" t="str">
        <f t="shared" si="4"/>
        <v>CUMPLE</v>
      </c>
      <c r="M8" s="51">
        <v>3</v>
      </c>
      <c r="N8" s="52" t="str">
        <f t="shared" si="1"/>
        <v>INGAP S.A.S</v>
      </c>
      <c r="O8" s="53" t="str">
        <f t="shared" si="2"/>
        <v>H</v>
      </c>
    </row>
    <row r="9" spans="1:15" s="28" customFormat="1" ht="25.5" customHeight="1">
      <c r="A9" s="504">
        <f>IF('1_ENTREGA'!A11="","",'1_ENTREGA'!A11)</f>
        <v>4</v>
      </c>
      <c r="B9" s="505" t="str">
        <f t="shared" si="0"/>
        <v>ENETEL S.A.S</v>
      </c>
      <c r="C9" s="506">
        <v>3648522170</v>
      </c>
      <c r="D9" s="506">
        <v>5971920296</v>
      </c>
      <c r="E9" s="512">
        <f>C9/D9</f>
        <v>0.61094622653349628</v>
      </c>
      <c r="F9" s="508" t="str">
        <f>IF(B9="","",IF(E9&lt;=$F$4,"CUMPLE","NO CUMPLE"))</f>
        <v>CUMPLE</v>
      </c>
      <c r="G9" s="509">
        <v>4799818100</v>
      </c>
      <c r="H9" s="509">
        <v>2777394579</v>
      </c>
      <c r="I9" s="510">
        <f t="shared" si="3"/>
        <v>2022423521</v>
      </c>
      <c r="J9" s="511" t="str">
        <f t="shared" si="4"/>
        <v>CUMPLE</v>
      </c>
      <c r="M9" s="51">
        <v>4</v>
      </c>
      <c r="N9" s="52" t="str">
        <f t="shared" si="1"/>
        <v>ENETEL S.A.S</v>
      </c>
      <c r="O9" s="53" t="str">
        <f t="shared" si="2"/>
        <v>H</v>
      </c>
    </row>
    <row r="10" spans="1:15" s="28" customFormat="1" ht="25.5" customHeight="1">
      <c r="A10" s="504">
        <f>IF('1_ENTREGA'!A12="","",'1_ENTREGA'!A12)</f>
        <v>5</v>
      </c>
      <c r="B10" s="505" t="str">
        <f t="shared" si="0"/>
        <v>Viacol Ingenieros Contratistas</v>
      </c>
      <c r="C10" s="506">
        <v>812650788</v>
      </c>
      <c r="D10" s="506">
        <v>1905397654</v>
      </c>
      <c r="E10" s="512">
        <f t="shared" ref="E10:E35" si="5">C10/D10</f>
        <v>0.42649931172844824</v>
      </c>
      <c r="F10" s="508" t="str">
        <f t="shared" ref="F10:F35" si="6">IF(B10="","",IF(E10&lt;=$F$4,"CUMPLE","NO CUMPLE"))</f>
        <v>CUMPLE</v>
      </c>
      <c r="G10" s="509">
        <v>1789750688</v>
      </c>
      <c r="H10" s="509">
        <v>414419535</v>
      </c>
      <c r="I10" s="510">
        <f t="shared" si="3"/>
        <v>1375331153</v>
      </c>
      <c r="J10" s="511" t="str">
        <f t="shared" si="4"/>
        <v>CUMPLE</v>
      </c>
      <c r="M10" s="51">
        <v>5</v>
      </c>
      <c r="N10" s="52" t="str">
        <f t="shared" si="1"/>
        <v>Viacol Ingenieros Contratistas</v>
      </c>
      <c r="O10" s="53" t="str">
        <f t="shared" si="2"/>
        <v>H</v>
      </c>
    </row>
    <row r="11" spans="1:15" s="28" customFormat="1" ht="34.5" customHeight="1" thickBot="1">
      <c r="A11" s="513">
        <f>IF('1_ENTREGA'!A13="","",'1_ENTREGA'!A13)</f>
        <v>6</v>
      </c>
      <c r="B11" s="514" t="str">
        <f t="shared" si="0"/>
        <v>WORLDTEK SAS</v>
      </c>
      <c r="C11" s="515">
        <v>1786375556</v>
      </c>
      <c r="D11" s="515">
        <v>3813400651</v>
      </c>
      <c r="E11" s="516">
        <f t="shared" si="5"/>
        <v>0.46844685871954028</v>
      </c>
      <c r="F11" s="517" t="str">
        <f t="shared" si="6"/>
        <v>CUMPLE</v>
      </c>
      <c r="G11" s="518">
        <v>2855995094</v>
      </c>
      <c r="H11" s="518">
        <v>422632142</v>
      </c>
      <c r="I11" s="519">
        <f t="shared" si="3"/>
        <v>2433362952</v>
      </c>
      <c r="J11" s="520" t="str">
        <f t="shared" si="4"/>
        <v>CUMPLE</v>
      </c>
      <c r="M11" s="51">
        <v>6</v>
      </c>
      <c r="N11" s="52" t="str">
        <f t="shared" si="1"/>
        <v>WORLDTEK SAS</v>
      </c>
      <c r="O11" s="53" t="str">
        <f t="shared" si="2"/>
        <v>H</v>
      </c>
    </row>
    <row r="12" spans="1:15" s="28" customFormat="1" ht="32.25" hidden="1" customHeight="1">
      <c r="A12" s="493">
        <f>IF('1_ENTREGA'!A14="","",'1_ENTREGA'!A14)</f>
        <v>7</v>
      </c>
      <c r="B12" s="494" t="str">
        <f t="shared" si="0"/>
        <v>O7</v>
      </c>
      <c r="C12" s="495"/>
      <c r="D12" s="495"/>
      <c r="E12" s="496" t="e">
        <f t="shared" si="5"/>
        <v>#DIV/0!</v>
      </c>
      <c r="F12" s="497" t="e">
        <f t="shared" si="6"/>
        <v>#DIV/0!</v>
      </c>
      <c r="G12" s="498"/>
      <c r="H12" s="498"/>
      <c r="I12" s="499">
        <f t="shared" si="3"/>
        <v>0</v>
      </c>
      <c r="J12" s="497" t="str">
        <f t="shared" si="4"/>
        <v>NO CUMPLE</v>
      </c>
      <c r="M12" s="51">
        <v>7</v>
      </c>
      <c r="N12" s="52" t="str">
        <f t="shared" si="1"/>
        <v>O7</v>
      </c>
      <c r="O12" s="53" t="e">
        <f t="shared" si="2"/>
        <v>#DIV/0!</v>
      </c>
    </row>
    <row r="13" spans="1:15" s="28" customFormat="1" ht="39.75" hidden="1" customHeight="1">
      <c r="A13" s="48">
        <f>IF('1_ENTREGA'!A15="","",'1_ENTREGA'!A15)</f>
        <v>8</v>
      </c>
      <c r="B13" s="49" t="str">
        <f t="shared" si="0"/>
        <v>O8</v>
      </c>
      <c r="C13" s="244"/>
      <c r="D13" s="244"/>
      <c r="E13" s="140" t="e">
        <f t="shared" si="5"/>
        <v>#DIV/0!</v>
      </c>
      <c r="F13" s="50" t="e">
        <f t="shared" si="6"/>
        <v>#DIV/0!</v>
      </c>
      <c r="G13" s="245"/>
      <c r="H13" s="245"/>
      <c r="I13" s="248">
        <f t="shared" si="3"/>
        <v>0</v>
      </c>
      <c r="J13" s="50" t="str">
        <f t="shared" si="4"/>
        <v>NO CUMPLE</v>
      </c>
      <c r="M13" s="51">
        <v>8</v>
      </c>
      <c r="N13" s="52" t="str">
        <f t="shared" si="1"/>
        <v>O8</v>
      </c>
      <c r="O13" s="53" t="e">
        <f t="shared" si="2"/>
        <v>#DIV/0!</v>
      </c>
    </row>
    <row r="14" spans="1:15" s="28" customFormat="1" ht="35.25" hidden="1" customHeight="1">
      <c r="A14" s="48">
        <f>IF('1_ENTREGA'!A16="","",'1_ENTREGA'!A16)</f>
        <v>9</v>
      </c>
      <c r="B14" s="49" t="str">
        <f t="shared" si="0"/>
        <v>O9</v>
      </c>
      <c r="C14" s="244"/>
      <c r="D14" s="244"/>
      <c r="E14" s="140" t="e">
        <f t="shared" si="5"/>
        <v>#DIV/0!</v>
      </c>
      <c r="F14" s="50" t="e">
        <f t="shared" si="6"/>
        <v>#DIV/0!</v>
      </c>
      <c r="G14" s="245"/>
      <c r="H14" s="245"/>
      <c r="I14" s="248">
        <f t="shared" si="3"/>
        <v>0</v>
      </c>
      <c r="J14" s="50" t="str">
        <f t="shared" si="4"/>
        <v>NO CUMPLE</v>
      </c>
      <c r="M14" s="51">
        <v>9</v>
      </c>
      <c r="N14" s="52" t="str">
        <f t="shared" si="1"/>
        <v>O9</v>
      </c>
      <c r="O14" s="53" t="e">
        <f t="shared" si="2"/>
        <v>#DIV/0!</v>
      </c>
    </row>
    <row r="15" spans="1:15" s="28" customFormat="1" ht="31.5" hidden="1" customHeight="1">
      <c r="A15" s="48">
        <f>IF('1_ENTREGA'!A17="","",'1_ENTREGA'!A17)</f>
        <v>10</v>
      </c>
      <c r="B15" s="49" t="str">
        <f t="shared" si="0"/>
        <v>O10</v>
      </c>
      <c r="C15" s="244"/>
      <c r="D15" s="244"/>
      <c r="E15" s="140" t="e">
        <f t="shared" ref="E15" si="7">C15/D15</f>
        <v>#DIV/0!</v>
      </c>
      <c r="F15" s="50" t="e">
        <f t="shared" ref="F15" si="8">IF(B15="","",IF(E15&lt;=$F$4,"CUMPLE","NO CUMPLE"))</f>
        <v>#DIV/0!</v>
      </c>
      <c r="G15" s="245"/>
      <c r="H15" s="245"/>
      <c r="I15" s="248">
        <f t="shared" si="3"/>
        <v>0</v>
      </c>
      <c r="J15" s="50" t="str">
        <f t="shared" si="4"/>
        <v>NO CUMPLE</v>
      </c>
      <c r="M15" s="51">
        <v>10</v>
      </c>
      <c r="N15" s="52" t="str">
        <f t="shared" si="1"/>
        <v>O10</v>
      </c>
      <c r="O15" s="53" t="e">
        <f t="shared" si="2"/>
        <v>#DIV/0!</v>
      </c>
    </row>
    <row r="16" spans="1:15" s="28" customFormat="1" ht="32.25" hidden="1" customHeight="1">
      <c r="A16" s="48">
        <f>IF('1_ENTREGA'!A18="","",'1_ENTREGA'!A18)</f>
        <v>11</v>
      </c>
      <c r="B16" s="49" t="str">
        <f t="shared" si="0"/>
        <v>O11</v>
      </c>
      <c r="C16" s="244"/>
      <c r="D16" s="244"/>
      <c r="E16" s="140" t="e">
        <f t="shared" si="5"/>
        <v>#DIV/0!</v>
      </c>
      <c r="F16" s="50" t="e">
        <f t="shared" si="6"/>
        <v>#DIV/0!</v>
      </c>
      <c r="G16" s="245"/>
      <c r="H16" s="245"/>
      <c r="I16" s="248">
        <f t="shared" si="3"/>
        <v>0</v>
      </c>
      <c r="J16" s="50" t="str">
        <f t="shared" si="4"/>
        <v>NO CUMPLE</v>
      </c>
      <c r="M16" s="51">
        <v>11</v>
      </c>
      <c r="N16" s="52" t="str">
        <f t="shared" si="1"/>
        <v>O11</v>
      </c>
      <c r="O16" s="53" t="e">
        <f t="shared" si="2"/>
        <v>#DIV/0!</v>
      </c>
    </row>
    <row r="17" spans="1:15" s="28" customFormat="1" ht="25.5" hidden="1" customHeight="1">
      <c r="A17" s="48">
        <f>IF('1_ENTREGA'!A19="","",'1_ENTREGA'!A19)</f>
        <v>12</v>
      </c>
      <c r="B17" s="49" t="str">
        <f t="shared" si="0"/>
        <v>O12</v>
      </c>
      <c r="C17" s="244"/>
      <c r="D17" s="244"/>
      <c r="E17" s="140" t="e">
        <f t="shared" si="5"/>
        <v>#DIV/0!</v>
      </c>
      <c r="F17" s="50" t="e">
        <f t="shared" si="6"/>
        <v>#DIV/0!</v>
      </c>
      <c r="G17" s="245"/>
      <c r="H17" s="245"/>
      <c r="I17" s="248">
        <f t="shared" si="3"/>
        <v>0</v>
      </c>
      <c r="J17" s="50" t="str">
        <f t="shared" si="4"/>
        <v>NO CUMPLE</v>
      </c>
      <c r="M17" s="51">
        <v>12</v>
      </c>
      <c r="N17" s="52" t="str">
        <f t="shared" si="1"/>
        <v>O12</v>
      </c>
      <c r="O17" s="53" t="e">
        <f t="shared" si="2"/>
        <v>#DIV/0!</v>
      </c>
    </row>
    <row r="18" spans="1:15" s="28" customFormat="1" ht="25.5" hidden="1" customHeight="1">
      <c r="A18" s="48">
        <f>IF('1_ENTREGA'!A20="","",'1_ENTREGA'!A20)</f>
        <v>13</v>
      </c>
      <c r="B18" s="49" t="str">
        <f t="shared" si="0"/>
        <v>O13</v>
      </c>
      <c r="C18" s="244"/>
      <c r="D18" s="244"/>
      <c r="E18" s="140" t="e">
        <f t="shared" si="5"/>
        <v>#DIV/0!</v>
      </c>
      <c r="F18" s="50" t="e">
        <f t="shared" si="6"/>
        <v>#DIV/0!</v>
      </c>
      <c r="G18" s="245"/>
      <c r="H18" s="245"/>
      <c r="I18" s="248">
        <f t="shared" si="3"/>
        <v>0</v>
      </c>
      <c r="J18" s="50" t="str">
        <f t="shared" si="4"/>
        <v>NO CUMPLE</v>
      </c>
      <c r="M18" s="51">
        <v>13</v>
      </c>
      <c r="N18" s="52" t="str">
        <f t="shared" si="1"/>
        <v>O13</v>
      </c>
      <c r="O18" s="53" t="e">
        <f t="shared" si="2"/>
        <v>#DIV/0!</v>
      </c>
    </row>
    <row r="19" spans="1:15" s="28" customFormat="1" ht="25.5" hidden="1" customHeight="1">
      <c r="A19" s="48">
        <f>IF('1_ENTREGA'!A21="","",'1_ENTREGA'!A21)</f>
        <v>14</v>
      </c>
      <c r="B19" s="49" t="str">
        <f t="shared" si="0"/>
        <v>O14</v>
      </c>
      <c r="C19" s="244"/>
      <c r="D19" s="244"/>
      <c r="E19" s="140" t="e">
        <f t="shared" si="5"/>
        <v>#DIV/0!</v>
      </c>
      <c r="F19" s="50" t="e">
        <f t="shared" si="6"/>
        <v>#DIV/0!</v>
      </c>
      <c r="G19" s="245"/>
      <c r="H19" s="245"/>
      <c r="I19" s="248">
        <f t="shared" si="3"/>
        <v>0</v>
      </c>
      <c r="J19" s="50" t="str">
        <f t="shared" si="4"/>
        <v>NO CUMPLE</v>
      </c>
      <c r="M19" s="51">
        <v>14</v>
      </c>
      <c r="N19" s="52" t="str">
        <f t="shared" si="1"/>
        <v>O14</v>
      </c>
      <c r="O19" s="53" t="e">
        <f t="shared" si="2"/>
        <v>#DIV/0!</v>
      </c>
    </row>
    <row r="20" spans="1:15" s="28" customFormat="1" ht="25.5" hidden="1" customHeight="1">
      <c r="A20" s="48">
        <f>IF('1_ENTREGA'!A22="","",'1_ENTREGA'!A22)</f>
        <v>15</v>
      </c>
      <c r="B20" s="49" t="str">
        <f t="shared" ref="B20:B35" si="9">IF(A20="","",VLOOKUP(A20,LISTA_OFERENTES,2,FALSE))</f>
        <v>O15</v>
      </c>
      <c r="C20" s="244"/>
      <c r="D20" s="244"/>
      <c r="E20" s="140" t="e">
        <f t="shared" si="5"/>
        <v>#DIV/0!</v>
      </c>
      <c r="F20" s="50" t="e">
        <f t="shared" si="6"/>
        <v>#DIV/0!</v>
      </c>
      <c r="G20" s="245"/>
      <c r="H20" s="245"/>
      <c r="I20" s="248">
        <f t="shared" si="3"/>
        <v>0</v>
      </c>
      <c r="J20" s="50" t="str">
        <f t="shared" si="4"/>
        <v>NO CUMPLE</v>
      </c>
      <c r="M20" s="51">
        <v>15</v>
      </c>
      <c r="N20" s="52" t="str">
        <f t="shared" ref="N20:N35" si="10">VLOOKUP(M20,LISTA_OFERENTES,2,FALSE)</f>
        <v>O15</v>
      </c>
      <c r="O20" s="53" t="e">
        <f t="shared" si="2"/>
        <v>#DIV/0!</v>
      </c>
    </row>
    <row r="21" spans="1:15" s="28" customFormat="1" ht="36" hidden="1" customHeight="1">
      <c r="A21" s="48">
        <f>IF('1_ENTREGA'!A23="","",'1_ENTREGA'!A23)</f>
        <v>16</v>
      </c>
      <c r="B21" s="49" t="str">
        <f t="shared" si="9"/>
        <v>O16</v>
      </c>
      <c r="C21" s="244"/>
      <c r="D21" s="244"/>
      <c r="E21" s="140" t="e">
        <f t="shared" si="5"/>
        <v>#DIV/0!</v>
      </c>
      <c r="F21" s="50" t="e">
        <f t="shared" si="6"/>
        <v>#DIV/0!</v>
      </c>
      <c r="G21" s="245"/>
      <c r="H21" s="245"/>
      <c r="I21" s="248">
        <f t="shared" si="3"/>
        <v>0</v>
      </c>
      <c r="J21" s="50" t="str">
        <f t="shared" si="4"/>
        <v>NO CUMPLE</v>
      </c>
      <c r="M21" s="51">
        <v>16</v>
      </c>
      <c r="N21" s="52" t="str">
        <f t="shared" si="10"/>
        <v>O16</v>
      </c>
      <c r="O21" s="53" t="e">
        <f t="shared" si="2"/>
        <v>#DIV/0!</v>
      </c>
    </row>
    <row r="22" spans="1:15" s="28" customFormat="1" ht="37.5" hidden="1" customHeight="1">
      <c r="A22" s="48">
        <f>IF('1_ENTREGA'!A24="","",'1_ENTREGA'!A24)</f>
        <v>17</v>
      </c>
      <c r="B22" s="49" t="str">
        <f t="shared" si="9"/>
        <v>O17</v>
      </c>
      <c r="C22" s="246"/>
      <c r="D22" s="246"/>
      <c r="E22" s="140" t="e">
        <f t="shared" si="5"/>
        <v>#DIV/0!</v>
      </c>
      <c r="F22" s="50" t="e">
        <f t="shared" si="6"/>
        <v>#DIV/0!</v>
      </c>
      <c r="G22" s="247"/>
      <c r="H22" s="247"/>
      <c r="I22" s="248">
        <f t="shared" si="3"/>
        <v>0</v>
      </c>
      <c r="J22" s="50" t="str">
        <f t="shared" si="4"/>
        <v>NO CUMPLE</v>
      </c>
      <c r="M22" s="51">
        <v>17</v>
      </c>
      <c r="N22" s="52" t="str">
        <f t="shared" si="10"/>
        <v>O17</v>
      </c>
      <c r="O22" s="53" t="e">
        <f t="shared" si="2"/>
        <v>#DIV/0!</v>
      </c>
    </row>
    <row r="23" spans="1:15" s="28" customFormat="1" ht="25.5" hidden="1" customHeight="1">
      <c r="A23" s="48">
        <f>IF('1_ENTREGA'!A25="","",'1_ENTREGA'!A25)</f>
        <v>18</v>
      </c>
      <c r="B23" s="49" t="str">
        <f t="shared" si="9"/>
        <v>O18</v>
      </c>
      <c r="C23" s="246"/>
      <c r="D23" s="246"/>
      <c r="E23" s="140" t="e">
        <f t="shared" si="5"/>
        <v>#DIV/0!</v>
      </c>
      <c r="F23" s="50" t="e">
        <f t="shared" si="6"/>
        <v>#DIV/0!</v>
      </c>
      <c r="G23" s="247"/>
      <c r="H23" s="247"/>
      <c r="I23" s="248">
        <f t="shared" si="3"/>
        <v>0</v>
      </c>
      <c r="J23" s="50" t="str">
        <f t="shared" si="4"/>
        <v>NO CUMPLE</v>
      </c>
      <c r="M23" s="51">
        <v>18</v>
      </c>
      <c r="N23" s="52" t="str">
        <f t="shared" si="10"/>
        <v>O18</v>
      </c>
      <c r="O23" s="53" t="e">
        <f t="shared" si="2"/>
        <v>#DIV/0!</v>
      </c>
    </row>
    <row r="24" spans="1:15" s="28" customFormat="1" ht="25.5" hidden="1" customHeight="1">
      <c r="A24" s="48">
        <f>IF('1_ENTREGA'!A26="","",'1_ENTREGA'!A26)</f>
        <v>19</v>
      </c>
      <c r="B24" s="49" t="str">
        <f t="shared" si="9"/>
        <v>O19</v>
      </c>
      <c r="C24" s="246"/>
      <c r="D24" s="246"/>
      <c r="E24" s="140" t="e">
        <f t="shared" si="5"/>
        <v>#DIV/0!</v>
      </c>
      <c r="F24" s="50" t="e">
        <f t="shared" si="6"/>
        <v>#DIV/0!</v>
      </c>
      <c r="G24" s="247"/>
      <c r="H24" s="247"/>
      <c r="I24" s="248">
        <f t="shared" si="3"/>
        <v>0</v>
      </c>
      <c r="J24" s="50" t="str">
        <f t="shared" si="4"/>
        <v>NO CUMPLE</v>
      </c>
      <c r="M24" s="51">
        <v>19</v>
      </c>
      <c r="N24" s="52" t="str">
        <f t="shared" si="10"/>
        <v>O19</v>
      </c>
      <c r="O24" s="53" t="e">
        <f t="shared" si="2"/>
        <v>#DIV/0!</v>
      </c>
    </row>
    <row r="25" spans="1:15" s="28" customFormat="1" ht="36.75" hidden="1" customHeight="1">
      <c r="A25" s="48">
        <f>IF('1_ENTREGA'!A27="","",'1_ENTREGA'!A27)</f>
        <v>20</v>
      </c>
      <c r="B25" s="49" t="str">
        <f t="shared" si="9"/>
        <v>O20</v>
      </c>
      <c r="C25" s="246"/>
      <c r="D25" s="246"/>
      <c r="E25" s="140" t="e">
        <f t="shared" si="5"/>
        <v>#DIV/0!</v>
      </c>
      <c r="F25" s="50" t="e">
        <f t="shared" si="6"/>
        <v>#DIV/0!</v>
      </c>
      <c r="G25" s="247"/>
      <c r="H25" s="150"/>
      <c r="I25" s="248">
        <f t="shared" si="3"/>
        <v>0</v>
      </c>
      <c r="J25" s="50" t="str">
        <f t="shared" si="4"/>
        <v>NO CUMPLE</v>
      </c>
      <c r="M25" s="51">
        <v>20</v>
      </c>
      <c r="N25" s="52" t="str">
        <f t="shared" si="10"/>
        <v>O20</v>
      </c>
      <c r="O25" s="53" t="e">
        <f t="shared" si="2"/>
        <v>#DIV/0!</v>
      </c>
    </row>
    <row r="26" spans="1:15" s="28" customFormat="1" ht="45" hidden="1" customHeight="1">
      <c r="A26" s="48">
        <f>IF('1_ENTREGA'!A28="","",'1_ENTREGA'!A28)</f>
        <v>21</v>
      </c>
      <c r="B26" s="49" t="str">
        <f t="shared" si="9"/>
        <v>O21</v>
      </c>
      <c r="C26" s="246"/>
      <c r="D26" s="246"/>
      <c r="E26" s="140" t="e">
        <f t="shared" si="5"/>
        <v>#DIV/0!</v>
      </c>
      <c r="F26" s="50" t="e">
        <f t="shared" si="6"/>
        <v>#DIV/0!</v>
      </c>
      <c r="G26" s="247"/>
      <c r="H26" s="247"/>
      <c r="I26" s="248">
        <f t="shared" si="3"/>
        <v>0</v>
      </c>
      <c r="J26" s="50" t="str">
        <f t="shared" si="4"/>
        <v>NO CUMPLE</v>
      </c>
      <c r="M26" s="51">
        <v>21</v>
      </c>
      <c r="N26" s="52" t="str">
        <f t="shared" si="10"/>
        <v>O21</v>
      </c>
      <c r="O26" s="53" t="e">
        <f t="shared" si="2"/>
        <v>#DIV/0!</v>
      </c>
    </row>
    <row r="27" spans="1:15" s="28" customFormat="1" ht="38.25" hidden="1" customHeight="1">
      <c r="A27" s="48">
        <f>IF('1_ENTREGA'!A29="","",'1_ENTREGA'!A29)</f>
        <v>22</v>
      </c>
      <c r="B27" s="49" t="str">
        <f t="shared" si="9"/>
        <v>O22</v>
      </c>
      <c r="C27" s="246"/>
      <c r="D27" s="246"/>
      <c r="E27" s="140" t="e">
        <f t="shared" si="5"/>
        <v>#DIV/0!</v>
      </c>
      <c r="F27" s="50" t="e">
        <f t="shared" si="6"/>
        <v>#DIV/0!</v>
      </c>
      <c r="G27" s="247"/>
      <c r="H27" s="247"/>
      <c r="I27" s="248">
        <f t="shared" si="3"/>
        <v>0</v>
      </c>
      <c r="J27" s="50" t="str">
        <f t="shared" si="4"/>
        <v>NO CUMPLE</v>
      </c>
      <c r="M27" s="51">
        <v>22</v>
      </c>
      <c r="N27" s="52" t="str">
        <f t="shared" si="10"/>
        <v>O22</v>
      </c>
      <c r="O27" s="53" t="e">
        <f t="shared" si="2"/>
        <v>#DIV/0!</v>
      </c>
    </row>
    <row r="28" spans="1:15" s="28" customFormat="1" ht="25.5" hidden="1" customHeight="1">
      <c r="A28" s="48">
        <f>IF('1_ENTREGA'!A30="","",'1_ENTREGA'!A30)</f>
        <v>23</v>
      </c>
      <c r="B28" s="49" t="str">
        <f t="shared" si="9"/>
        <v>O23</v>
      </c>
      <c r="C28" s="246"/>
      <c r="D28" s="246"/>
      <c r="E28" s="140" t="e">
        <f t="shared" si="5"/>
        <v>#DIV/0!</v>
      </c>
      <c r="F28" s="50" t="e">
        <f t="shared" si="6"/>
        <v>#DIV/0!</v>
      </c>
      <c r="G28" s="247"/>
      <c r="H28" s="247"/>
      <c r="I28" s="248">
        <f t="shared" si="3"/>
        <v>0</v>
      </c>
      <c r="J28" s="50" t="str">
        <f t="shared" si="4"/>
        <v>NO CUMPLE</v>
      </c>
      <c r="M28" s="51">
        <v>23</v>
      </c>
      <c r="N28" s="52" t="str">
        <f t="shared" si="10"/>
        <v>O23</v>
      </c>
      <c r="O28" s="53" t="e">
        <f t="shared" si="2"/>
        <v>#DIV/0!</v>
      </c>
    </row>
    <row r="29" spans="1:15" s="28" customFormat="1" ht="25.5" hidden="1" customHeight="1">
      <c r="A29" s="48">
        <f>IF('1_ENTREGA'!A31="","",'1_ENTREGA'!A31)</f>
        <v>24</v>
      </c>
      <c r="B29" s="49" t="str">
        <f t="shared" si="9"/>
        <v>O24</v>
      </c>
      <c r="C29" s="246"/>
      <c r="D29" s="246"/>
      <c r="E29" s="140" t="e">
        <f t="shared" si="5"/>
        <v>#DIV/0!</v>
      </c>
      <c r="F29" s="50" t="e">
        <f t="shared" si="6"/>
        <v>#DIV/0!</v>
      </c>
      <c r="G29" s="247"/>
      <c r="H29" s="247"/>
      <c r="I29" s="248">
        <f t="shared" si="3"/>
        <v>0</v>
      </c>
      <c r="J29" s="50" t="str">
        <f t="shared" si="4"/>
        <v>NO CUMPLE</v>
      </c>
      <c r="M29" s="51">
        <v>24</v>
      </c>
      <c r="N29" s="52" t="str">
        <f t="shared" si="10"/>
        <v>O24</v>
      </c>
      <c r="O29" s="53" t="e">
        <f t="shared" si="2"/>
        <v>#DIV/0!</v>
      </c>
    </row>
    <row r="30" spans="1:15" s="28" customFormat="1" ht="44.25" hidden="1" customHeight="1">
      <c r="A30" s="48">
        <f>IF('1_ENTREGA'!A32="","",'1_ENTREGA'!A32)</f>
        <v>25</v>
      </c>
      <c r="B30" s="49" t="str">
        <f t="shared" si="9"/>
        <v>O25</v>
      </c>
      <c r="C30" s="149"/>
      <c r="D30" s="149"/>
      <c r="E30" s="140" t="e">
        <f t="shared" si="5"/>
        <v>#DIV/0!</v>
      </c>
      <c r="F30" s="50" t="e">
        <f t="shared" si="6"/>
        <v>#DIV/0!</v>
      </c>
      <c r="G30" s="150"/>
      <c r="H30" s="150"/>
      <c r="I30" s="46">
        <f t="shared" si="3"/>
        <v>0</v>
      </c>
      <c r="J30" s="50" t="str">
        <f t="shared" si="4"/>
        <v>NO CUMPLE</v>
      </c>
      <c r="M30" s="51">
        <v>25</v>
      </c>
      <c r="N30" s="52" t="str">
        <f t="shared" si="10"/>
        <v>O25</v>
      </c>
      <c r="O30" s="53" t="e">
        <f t="shared" si="2"/>
        <v>#DIV/0!</v>
      </c>
    </row>
    <row r="31" spans="1:15" s="28" customFormat="1" ht="25.5" hidden="1" customHeight="1">
      <c r="A31" s="48">
        <f>IF('1_ENTREGA'!A33="","",'1_ENTREGA'!A33)</f>
        <v>26</v>
      </c>
      <c r="B31" s="49" t="str">
        <f t="shared" si="9"/>
        <v>O26</v>
      </c>
      <c r="C31" s="149"/>
      <c r="D31" s="149"/>
      <c r="E31" s="140" t="e">
        <f t="shared" si="5"/>
        <v>#DIV/0!</v>
      </c>
      <c r="F31" s="50" t="e">
        <f t="shared" si="6"/>
        <v>#DIV/0!</v>
      </c>
      <c r="G31" s="149"/>
      <c r="H31" s="150"/>
      <c r="I31" s="46">
        <f t="shared" si="3"/>
        <v>0</v>
      </c>
      <c r="J31" s="50" t="str">
        <f t="shared" si="4"/>
        <v>NO CUMPLE</v>
      </c>
      <c r="M31" s="51">
        <v>26</v>
      </c>
      <c r="N31" s="52" t="str">
        <f t="shared" si="10"/>
        <v>O26</v>
      </c>
      <c r="O31" s="53" t="e">
        <f t="shared" si="2"/>
        <v>#DIV/0!</v>
      </c>
    </row>
    <row r="32" spans="1:15" s="28" customFormat="1" ht="25.5" hidden="1" customHeight="1">
      <c r="A32" s="48">
        <f>IF('1_ENTREGA'!A34="","",'1_ENTREGA'!A34)</f>
        <v>27</v>
      </c>
      <c r="B32" s="49" t="str">
        <f t="shared" si="9"/>
        <v>O27</v>
      </c>
      <c r="C32" s="149"/>
      <c r="D32" s="149"/>
      <c r="E32" s="282" t="e">
        <f t="shared" si="5"/>
        <v>#DIV/0!</v>
      </c>
      <c r="F32" s="50" t="e">
        <f t="shared" si="6"/>
        <v>#DIV/0!</v>
      </c>
      <c r="G32" s="150"/>
      <c r="H32" s="150"/>
      <c r="I32" s="46">
        <f t="shared" si="3"/>
        <v>0</v>
      </c>
      <c r="J32" s="50" t="str">
        <f t="shared" si="4"/>
        <v>NO CUMPLE</v>
      </c>
      <c r="M32" s="51">
        <v>27</v>
      </c>
      <c r="N32" s="52" t="str">
        <f t="shared" si="10"/>
        <v>O27</v>
      </c>
      <c r="O32" s="53" t="e">
        <f t="shared" si="2"/>
        <v>#DIV/0!</v>
      </c>
    </row>
    <row r="33" spans="1:15" s="28" customFormat="1" ht="25.5" hidden="1" customHeight="1">
      <c r="A33" s="48">
        <f>IF('1_ENTREGA'!A35="","",'1_ENTREGA'!A35)</f>
        <v>28</v>
      </c>
      <c r="B33" s="49" t="str">
        <f t="shared" si="9"/>
        <v>O28</v>
      </c>
      <c r="C33" s="149"/>
      <c r="D33" s="149"/>
      <c r="E33" s="140" t="e">
        <f t="shared" si="5"/>
        <v>#DIV/0!</v>
      </c>
      <c r="F33" s="50" t="e">
        <f t="shared" si="6"/>
        <v>#DIV/0!</v>
      </c>
      <c r="G33" s="150"/>
      <c r="H33" s="150"/>
      <c r="I33" s="46">
        <f t="shared" si="3"/>
        <v>0</v>
      </c>
      <c r="J33" s="50" t="str">
        <f t="shared" si="4"/>
        <v>NO CUMPLE</v>
      </c>
      <c r="M33" s="51">
        <v>28</v>
      </c>
      <c r="N33" s="52" t="str">
        <f t="shared" si="10"/>
        <v>O28</v>
      </c>
      <c r="O33" s="53" t="e">
        <f t="shared" si="2"/>
        <v>#DIV/0!</v>
      </c>
    </row>
    <row r="34" spans="1:15" s="28" customFormat="1" ht="25.5" hidden="1" customHeight="1">
      <c r="A34" s="48">
        <f>IF('1_ENTREGA'!A36="","",'1_ENTREGA'!A36)</f>
        <v>29</v>
      </c>
      <c r="B34" s="49" t="str">
        <f t="shared" si="9"/>
        <v>O29</v>
      </c>
      <c r="C34" s="149"/>
      <c r="D34" s="149"/>
      <c r="E34" s="140" t="e">
        <f t="shared" si="5"/>
        <v>#DIV/0!</v>
      </c>
      <c r="F34" s="50" t="e">
        <f t="shared" si="6"/>
        <v>#DIV/0!</v>
      </c>
      <c r="G34" s="150"/>
      <c r="H34" s="150"/>
      <c r="I34" s="46">
        <f t="shared" si="3"/>
        <v>0</v>
      </c>
      <c r="J34" s="50" t="str">
        <f t="shared" si="4"/>
        <v>NO CUMPLE</v>
      </c>
      <c r="M34" s="51">
        <v>29</v>
      </c>
      <c r="N34" s="52" t="str">
        <f t="shared" si="10"/>
        <v>O29</v>
      </c>
      <c r="O34" s="53" t="e">
        <f t="shared" si="2"/>
        <v>#DIV/0!</v>
      </c>
    </row>
    <row r="35" spans="1:15" s="28" customFormat="1" ht="25.5" hidden="1" customHeight="1">
      <c r="A35" s="48">
        <f>IF('1_ENTREGA'!A37="","",'1_ENTREGA'!A37)</f>
        <v>30</v>
      </c>
      <c r="B35" s="49" t="str">
        <f t="shared" si="9"/>
        <v>O30</v>
      </c>
      <c r="C35" s="93"/>
      <c r="D35" s="93"/>
      <c r="E35" s="140" t="e">
        <f t="shared" si="5"/>
        <v>#DIV/0!</v>
      </c>
      <c r="F35" s="50" t="e">
        <f t="shared" si="6"/>
        <v>#DIV/0!</v>
      </c>
      <c r="G35" s="94"/>
      <c r="H35" s="94"/>
      <c r="I35" s="46">
        <f t="shared" si="3"/>
        <v>0</v>
      </c>
      <c r="J35" s="50" t="str">
        <f t="shared" si="4"/>
        <v>NO CUMPLE</v>
      </c>
      <c r="M35" s="51">
        <v>30</v>
      </c>
      <c r="N35" s="52" t="str">
        <f t="shared" si="10"/>
        <v>O30</v>
      </c>
      <c r="O35" s="53" t="e">
        <f t="shared" si="2"/>
        <v>#DIV/0!</v>
      </c>
    </row>
    <row r="36" spans="1:15" hidden="1"/>
  </sheetData>
  <sheetProtection algorithmName="SHA-512" hashValue="gZePSOpvTkjO7YcEE6a9284LNGqpNb/D/OA921NaEpHFmy4mHyFnKqCw52WZWw1x8zkJ6Uw6J3rhhJHhyNGu5A==" saltValue="bgELU5EE3hKE91bvc+N/8A==" spinCount="100000" sheet="1" objects="1" scenarios="1"/>
  <mergeCells count="8">
    <mergeCell ref="A1:J1"/>
    <mergeCell ref="M5:N5"/>
    <mergeCell ref="A3:A5"/>
    <mergeCell ref="B3:B5"/>
    <mergeCell ref="C3:F3"/>
    <mergeCell ref="G3:J3"/>
    <mergeCell ref="D4:E4"/>
    <mergeCell ref="H4:I4"/>
  </mergeCells>
  <conditionalFormatting sqref="J6:J35">
    <cfRule type="cellIs" dxfId="179" priority="23" operator="equal">
      <formula>"NO CUMPLE"</formula>
    </cfRule>
  </conditionalFormatting>
  <conditionalFormatting sqref="F6:F14 F16:F35">
    <cfRule type="cellIs" dxfId="178" priority="8" operator="equal">
      <formula>"NO CUMPLE"</formula>
    </cfRule>
  </conditionalFormatting>
  <conditionalFormatting sqref="F15">
    <cfRule type="cellIs" dxfId="177" priority="1" operator="equal">
      <formula>"NO CUMPLE"</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I10"/>
  <sheetViews>
    <sheetView workbookViewId="0">
      <selection activeCell="I11" sqref="I11"/>
    </sheetView>
  </sheetViews>
  <sheetFormatPr baseColWidth="10" defaultRowHeight="12.75"/>
  <cols>
    <col min="3" max="3" width="26" bestFit="1" customWidth="1"/>
    <col min="4" max="4" width="24" customWidth="1"/>
    <col min="5" max="5" width="34.85546875" customWidth="1"/>
    <col min="6" max="7" width="40.5703125" customWidth="1"/>
    <col min="8" max="8" width="29.7109375" customWidth="1"/>
  </cols>
  <sheetData>
    <row r="4" spans="2:9" ht="36" customHeight="1">
      <c r="B4" s="538" t="s">
        <v>25</v>
      </c>
      <c r="C4" s="538" t="s">
        <v>3</v>
      </c>
      <c r="D4" s="458" t="s">
        <v>462</v>
      </c>
      <c r="E4" s="458" t="s">
        <v>463</v>
      </c>
      <c r="F4" s="458" t="s">
        <v>464</v>
      </c>
      <c r="G4" s="458" t="s">
        <v>465</v>
      </c>
      <c r="H4" s="458" t="s">
        <v>466</v>
      </c>
      <c r="I4" s="540" t="s">
        <v>95</v>
      </c>
    </row>
    <row r="5" spans="2:9">
      <c r="B5" s="538">
        <v>1</v>
      </c>
      <c r="C5" s="539" t="s">
        <v>341</v>
      </c>
      <c r="D5" s="541" t="s">
        <v>467</v>
      </c>
      <c r="E5" s="541" t="s">
        <v>467</v>
      </c>
      <c r="F5" s="541" t="s">
        <v>467</v>
      </c>
      <c r="G5" s="541" t="s">
        <v>467</v>
      </c>
      <c r="H5" s="541" t="s">
        <v>467</v>
      </c>
      <c r="I5" s="540" t="s">
        <v>452</v>
      </c>
    </row>
    <row r="6" spans="2:9">
      <c r="B6" s="538">
        <v>2</v>
      </c>
      <c r="C6" s="539" t="s">
        <v>342</v>
      </c>
      <c r="D6" s="541" t="s">
        <v>467</v>
      </c>
      <c r="E6" s="541" t="s">
        <v>467</v>
      </c>
      <c r="F6" s="541" t="s">
        <v>467</v>
      </c>
      <c r="G6" s="541" t="s">
        <v>467</v>
      </c>
      <c r="H6" s="541" t="s">
        <v>467</v>
      </c>
      <c r="I6" s="540" t="s">
        <v>452</v>
      </c>
    </row>
    <row r="7" spans="2:9">
      <c r="B7" s="538">
        <v>3</v>
      </c>
      <c r="C7" s="539" t="s">
        <v>343</v>
      </c>
      <c r="D7" s="541" t="s">
        <v>467</v>
      </c>
      <c r="E7" s="541" t="s">
        <v>467</v>
      </c>
      <c r="F7" s="541" t="s">
        <v>467</v>
      </c>
      <c r="G7" s="541" t="s">
        <v>467</v>
      </c>
      <c r="H7" s="541" t="s">
        <v>467</v>
      </c>
      <c r="I7" s="540" t="s">
        <v>452</v>
      </c>
    </row>
    <row r="8" spans="2:9">
      <c r="B8" s="538">
        <v>4</v>
      </c>
      <c r="C8" s="539" t="s">
        <v>344</v>
      </c>
      <c r="D8" s="541" t="s">
        <v>467</v>
      </c>
      <c r="E8" s="541" t="s">
        <v>467</v>
      </c>
      <c r="F8" s="541" t="s">
        <v>467</v>
      </c>
      <c r="G8" s="541" t="s">
        <v>467</v>
      </c>
      <c r="H8" s="541" t="s">
        <v>467</v>
      </c>
      <c r="I8" s="540" t="s">
        <v>452</v>
      </c>
    </row>
    <row r="9" spans="2:9">
      <c r="B9" s="538">
        <v>5</v>
      </c>
      <c r="C9" s="539" t="s">
        <v>345</v>
      </c>
      <c r="D9" s="541" t="s">
        <v>467</v>
      </c>
      <c r="E9" s="541" t="s">
        <v>467</v>
      </c>
      <c r="F9" s="541" t="s">
        <v>467</v>
      </c>
      <c r="G9" s="541" t="s">
        <v>467</v>
      </c>
      <c r="H9" s="541" t="s">
        <v>467</v>
      </c>
      <c r="I9" s="540" t="s">
        <v>452</v>
      </c>
    </row>
    <row r="10" spans="2:9">
      <c r="B10" s="538">
        <v>6</v>
      </c>
      <c r="C10" s="539" t="s">
        <v>346</v>
      </c>
      <c r="D10" s="541" t="s">
        <v>467</v>
      </c>
      <c r="E10" s="541" t="s">
        <v>467</v>
      </c>
      <c r="F10" s="541" t="s">
        <v>467</v>
      </c>
      <c r="G10" s="541" t="s">
        <v>467</v>
      </c>
      <c r="H10" s="541" t="s">
        <v>467</v>
      </c>
      <c r="I10" s="540" t="s">
        <v>452</v>
      </c>
    </row>
  </sheetData>
  <sheetProtection algorithmName="SHA-512" hashValue="l5ic1F7lNzuvOVKLbd2R0e8m0mMEjH9d9d3VoRZBnxiSDkVE6y1Drh7cMjYqUUgsv06ootvCNXHeUo2BqVz1LA==" saltValue="ofZA8Oz2Lu4nQbjA31zG1g==" spinCount="100000"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CQ66"/>
  <sheetViews>
    <sheetView topLeftCell="A31" workbookViewId="0">
      <selection activeCell="D70" sqref="D70"/>
    </sheetView>
  </sheetViews>
  <sheetFormatPr baseColWidth="10" defaultRowHeight="12.75"/>
  <cols>
    <col min="1" max="1" width="11.42578125" style="438"/>
    <col min="2" max="2" width="93.140625" style="438" customWidth="1"/>
    <col min="3" max="3" width="16.42578125" style="438" customWidth="1"/>
    <col min="4" max="4" width="27.28515625" style="438" customWidth="1"/>
    <col min="5" max="5" width="34.140625" style="438" customWidth="1"/>
    <col min="6" max="6" width="15.85546875" style="438" customWidth="1"/>
    <col min="7" max="7" width="8" style="438" customWidth="1"/>
    <col min="8" max="8" width="93.140625" style="438" customWidth="1"/>
    <col min="9" max="9" width="15.7109375" style="438" customWidth="1"/>
    <col min="10" max="10" width="14.85546875" style="438" customWidth="1"/>
    <col min="11" max="11" width="34" style="438" customWidth="1"/>
    <col min="12" max="12" width="7.28515625" style="438" customWidth="1"/>
    <col min="13" max="13" width="7.42578125" style="438" customWidth="1"/>
    <col min="14" max="14" width="7.5703125" style="438" customWidth="1"/>
    <col min="15" max="15" width="5.42578125" style="438" customWidth="1"/>
    <col min="16" max="16" width="8.42578125" style="438" customWidth="1"/>
    <col min="17" max="17" width="5.42578125" style="438" customWidth="1"/>
    <col min="18" max="18" width="7.5703125" style="438" customWidth="1"/>
    <col min="19" max="19" width="20.5703125" style="438" customWidth="1"/>
    <col min="20" max="20" width="20.85546875" style="438" customWidth="1"/>
    <col min="21" max="21" width="6.7109375" style="438" customWidth="1"/>
    <col min="22" max="22" width="6.140625" style="438" customWidth="1"/>
    <col min="23" max="23" width="66.5703125" style="438" customWidth="1"/>
    <col min="24" max="24" width="23.28515625" style="438" customWidth="1"/>
    <col min="25" max="25" width="24.5703125" style="438" customWidth="1"/>
    <col min="26" max="33" width="11.42578125" style="438"/>
    <col min="34" max="34" width="17" style="438" customWidth="1"/>
    <col min="35" max="37" width="11.42578125" style="438"/>
    <col min="38" max="38" width="81.5703125" style="438" customWidth="1"/>
    <col min="39" max="39" width="23.85546875" style="438" customWidth="1"/>
    <col min="40" max="40" width="21.85546875" style="438" customWidth="1"/>
    <col min="41" max="48" width="11.42578125" style="438"/>
    <col min="49" max="49" width="15.42578125" style="438" customWidth="1"/>
    <col min="50" max="52" width="11.42578125" style="438"/>
    <col min="53" max="53" width="67.5703125" style="438" customWidth="1"/>
    <col min="54" max="54" width="22.5703125" style="438" customWidth="1"/>
    <col min="55" max="55" width="20.85546875" style="438" customWidth="1"/>
    <col min="56" max="56" width="11.42578125" style="438"/>
    <col min="57" max="57" width="7.42578125" style="438" customWidth="1"/>
    <col min="58" max="63" width="11.42578125" style="438"/>
    <col min="64" max="64" width="20.85546875" style="438" customWidth="1"/>
    <col min="65" max="67" width="11.42578125" style="438"/>
    <col min="68" max="68" width="62.7109375" style="438" customWidth="1"/>
    <col min="69" max="69" width="17" style="438" customWidth="1"/>
    <col min="70" max="70" width="15.7109375" style="438" customWidth="1"/>
    <col min="71" max="78" width="11.42578125" style="438"/>
    <col min="79" max="79" width="19.140625" style="438" customWidth="1"/>
    <col min="80" max="82" width="11.42578125" style="438"/>
    <col min="83" max="83" width="59.140625" style="438" customWidth="1"/>
    <col min="84" max="84" width="26.28515625" style="438" customWidth="1"/>
    <col min="85" max="85" width="21.140625" style="438" customWidth="1"/>
    <col min="86" max="93" width="11.42578125" style="438"/>
    <col min="94" max="94" width="22" style="438" customWidth="1"/>
    <col min="95" max="16384" width="11.42578125" style="438"/>
  </cols>
  <sheetData>
    <row r="2" spans="2:95" ht="13.5" thickBot="1"/>
    <row r="3" spans="2:95" ht="13.5" customHeight="1" thickTop="1">
      <c r="H3" s="781">
        <v>1</v>
      </c>
      <c r="I3" s="781" t="s">
        <v>3</v>
      </c>
      <c r="J3" s="752" t="str">
        <f>VLOOKUP(H3,LISTA_OFERENTES,2,FALSE)</f>
        <v>Daniel José Nieves Vergara</v>
      </c>
      <c r="K3" s="783"/>
      <c r="L3" s="473"/>
      <c r="M3" s="473"/>
      <c r="N3" s="785" t="s">
        <v>100</v>
      </c>
      <c r="O3" s="788" t="s">
        <v>328</v>
      </c>
      <c r="P3" s="788" t="s">
        <v>329</v>
      </c>
      <c r="Q3" s="788" t="s">
        <v>86</v>
      </c>
      <c r="R3" s="785" t="s">
        <v>87</v>
      </c>
      <c r="S3" s="785" t="s">
        <v>88</v>
      </c>
      <c r="T3" s="785" t="s">
        <v>89</v>
      </c>
      <c r="W3" s="781">
        <v>2</v>
      </c>
      <c r="X3" s="781" t="s">
        <v>3</v>
      </c>
      <c r="Y3" s="752" t="str">
        <f>VLOOKUP(W3,LISTA_OFERENTES,2,FALSE)</f>
        <v>CONDEIN SAS</v>
      </c>
      <c r="Z3" s="783"/>
      <c r="AA3" s="473"/>
      <c r="AB3" s="473"/>
      <c r="AC3" s="785" t="s">
        <v>100</v>
      </c>
      <c r="AD3" s="788" t="s">
        <v>328</v>
      </c>
      <c r="AE3" s="788" t="s">
        <v>329</v>
      </c>
      <c r="AF3" s="788" t="s">
        <v>86</v>
      </c>
      <c r="AG3" s="785" t="s">
        <v>87</v>
      </c>
      <c r="AH3" s="785" t="s">
        <v>88</v>
      </c>
      <c r="AI3" s="785" t="s">
        <v>89</v>
      </c>
      <c r="AL3" s="781">
        <v>3</v>
      </c>
      <c r="AM3" s="781" t="s">
        <v>3</v>
      </c>
      <c r="AN3" s="752" t="str">
        <f>VLOOKUP(AL3,LISTA_OFERENTES,2,FALSE)</f>
        <v>INGAP S.A.S</v>
      </c>
      <c r="AO3" s="783"/>
      <c r="AP3" s="473"/>
      <c r="AQ3" s="473"/>
      <c r="AR3" s="785" t="s">
        <v>100</v>
      </c>
      <c r="AS3" s="788" t="s">
        <v>328</v>
      </c>
      <c r="AT3" s="788" t="s">
        <v>329</v>
      </c>
      <c r="AU3" s="788" t="s">
        <v>86</v>
      </c>
      <c r="AV3" s="785" t="s">
        <v>87</v>
      </c>
      <c r="AW3" s="785" t="s">
        <v>88</v>
      </c>
      <c r="AX3" s="785" t="s">
        <v>89</v>
      </c>
      <c r="BA3" s="781">
        <v>4</v>
      </c>
      <c r="BB3" s="781" t="s">
        <v>3</v>
      </c>
      <c r="BC3" s="752" t="str">
        <f>VLOOKUP(BA3,LISTA_OFERENTES,2,FALSE)</f>
        <v>ENETEL S.A.S</v>
      </c>
      <c r="BD3" s="783"/>
      <c r="BE3" s="473"/>
      <c r="BF3" s="473"/>
      <c r="BG3" s="785" t="s">
        <v>100</v>
      </c>
      <c r="BH3" s="788" t="s">
        <v>328</v>
      </c>
      <c r="BI3" s="788" t="s">
        <v>329</v>
      </c>
      <c r="BJ3" s="788" t="s">
        <v>86</v>
      </c>
      <c r="BK3" s="785" t="s">
        <v>87</v>
      </c>
      <c r="BL3" s="785" t="s">
        <v>88</v>
      </c>
      <c r="BM3" s="785" t="s">
        <v>89</v>
      </c>
      <c r="BP3" s="781">
        <v>5</v>
      </c>
      <c r="BQ3" s="781" t="s">
        <v>3</v>
      </c>
      <c r="BR3" s="752" t="str">
        <f>VLOOKUP(BP3,LISTA_OFERENTES,2,FALSE)</f>
        <v>Viacol Ingenieros Contratistas</v>
      </c>
      <c r="BS3" s="783"/>
      <c r="BT3" s="473"/>
      <c r="BU3" s="473"/>
      <c r="BV3" s="785" t="s">
        <v>100</v>
      </c>
      <c r="BW3" s="788" t="s">
        <v>328</v>
      </c>
      <c r="BX3" s="788" t="s">
        <v>329</v>
      </c>
      <c r="BY3" s="788" t="s">
        <v>86</v>
      </c>
      <c r="BZ3" s="785" t="s">
        <v>87</v>
      </c>
      <c r="CA3" s="785" t="s">
        <v>88</v>
      </c>
      <c r="CB3" s="785" t="s">
        <v>89</v>
      </c>
      <c r="CE3" s="781">
        <v>6</v>
      </c>
      <c r="CF3" s="781" t="s">
        <v>3</v>
      </c>
      <c r="CG3" s="752" t="str">
        <f>VLOOKUP(CE3,LISTA_OFERENTES,2,FALSE)</f>
        <v>WORLDTEK SAS</v>
      </c>
      <c r="CH3" s="783"/>
      <c r="CI3" s="473"/>
      <c r="CJ3" s="473"/>
      <c r="CK3" s="785" t="s">
        <v>100</v>
      </c>
      <c r="CL3" s="788" t="s">
        <v>328</v>
      </c>
      <c r="CM3" s="788" t="s">
        <v>329</v>
      </c>
      <c r="CN3" s="788" t="s">
        <v>86</v>
      </c>
      <c r="CO3" s="785" t="s">
        <v>87</v>
      </c>
      <c r="CP3" s="785" t="s">
        <v>88</v>
      </c>
      <c r="CQ3" s="785" t="s">
        <v>89</v>
      </c>
    </row>
    <row r="4" spans="2:95" ht="13.5" customHeight="1" thickBot="1">
      <c r="H4" s="782"/>
      <c r="I4" s="782"/>
      <c r="J4" s="754"/>
      <c r="K4" s="784"/>
      <c r="L4" s="475"/>
      <c r="M4" s="475"/>
      <c r="N4" s="786"/>
      <c r="O4" s="789"/>
      <c r="P4" s="789"/>
      <c r="Q4" s="789"/>
      <c r="R4" s="786"/>
      <c r="S4" s="786"/>
      <c r="T4" s="786"/>
      <c r="W4" s="782"/>
      <c r="X4" s="782"/>
      <c r="Y4" s="754"/>
      <c r="Z4" s="784"/>
      <c r="AA4" s="475"/>
      <c r="AB4" s="475"/>
      <c r="AC4" s="786"/>
      <c r="AD4" s="789"/>
      <c r="AE4" s="789"/>
      <c r="AF4" s="789"/>
      <c r="AG4" s="786"/>
      <c r="AH4" s="786"/>
      <c r="AI4" s="786"/>
      <c r="AL4" s="782"/>
      <c r="AM4" s="782"/>
      <c r="AN4" s="754"/>
      <c r="AO4" s="784"/>
      <c r="AP4" s="475"/>
      <c r="AQ4" s="475"/>
      <c r="AR4" s="786"/>
      <c r="AS4" s="789"/>
      <c r="AT4" s="789"/>
      <c r="AU4" s="789"/>
      <c r="AV4" s="786"/>
      <c r="AW4" s="786"/>
      <c r="AX4" s="786"/>
      <c r="BA4" s="782"/>
      <c r="BB4" s="782"/>
      <c r="BC4" s="754"/>
      <c r="BD4" s="784"/>
      <c r="BE4" s="475"/>
      <c r="BF4" s="475"/>
      <c r="BG4" s="786"/>
      <c r="BH4" s="789"/>
      <c r="BI4" s="789"/>
      <c r="BJ4" s="789"/>
      <c r="BK4" s="786"/>
      <c r="BL4" s="786"/>
      <c r="BM4" s="786"/>
      <c r="BP4" s="782"/>
      <c r="BQ4" s="782"/>
      <c r="BR4" s="754"/>
      <c r="BS4" s="784"/>
      <c r="BT4" s="475"/>
      <c r="BU4" s="475"/>
      <c r="BV4" s="786"/>
      <c r="BW4" s="789"/>
      <c r="BX4" s="789"/>
      <c r="BY4" s="789"/>
      <c r="BZ4" s="786"/>
      <c r="CA4" s="786"/>
      <c r="CB4" s="786"/>
      <c r="CE4" s="782"/>
      <c r="CF4" s="782"/>
      <c r="CG4" s="754"/>
      <c r="CH4" s="784"/>
      <c r="CI4" s="475"/>
      <c r="CJ4" s="475"/>
      <c r="CK4" s="786"/>
      <c r="CL4" s="789"/>
      <c r="CM4" s="789"/>
      <c r="CN4" s="789"/>
      <c r="CO4" s="786"/>
      <c r="CP4" s="786"/>
      <c r="CQ4" s="786"/>
    </row>
    <row r="5" spans="2:95" ht="13.5" customHeight="1" thickTop="1" thickBot="1">
      <c r="B5" s="752" t="s">
        <v>120</v>
      </c>
      <c r="C5" s="808" t="s">
        <v>4</v>
      </c>
      <c r="D5" s="809"/>
      <c r="E5" s="809"/>
      <c r="H5" s="752" t="s">
        <v>120</v>
      </c>
      <c r="I5" s="808" t="s">
        <v>4</v>
      </c>
      <c r="J5" s="809"/>
      <c r="K5" s="809"/>
      <c r="L5" s="476"/>
      <c r="M5" s="476"/>
      <c r="N5" s="786"/>
      <c r="O5" s="789"/>
      <c r="P5" s="789"/>
      <c r="Q5" s="789"/>
      <c r="R5" s="786"/>
      <c r="S5" s="786"/>
      <c r="T5" s="786"/>
      <c r="W5" s="752" t="s">
        <v>120</v>
      </c>
      <c r="X5" s="755" t="s">
        <v>4</v>
      </c>
      <c r="Y5" s="756"/>
      <c r="Z5" s="756"/>
      <c r="AA5" s="756"/>
      <c r="AB5" s="757"/>
      <c r="AC5" s="786"/>
      <c r="AD5" s="789"/>
      <c r="AE5" s="789"/>
      <c r="AF5" s="789"/>
      <c r="AG5" s="786"/>
      <c r="AH5" s="786"/>
      <c r="AI5" s="786"/>
      <c r="AL5" s="752" t="s">
        <v>120</v>
      </c>
      <c r="AM5" s="755" t="s">
        <v>4</v>
      </c>
      <c r="AN5" s="756"/>
      <c r="AO5" s="756"/>
      <c r="AP5" s="756"/>
      <c r="AQ5" s="757"/>
      <c r="AR5" s="786"/>
      <c r="AS5" s="789"/>
      <c r="AT5" s="789"/>
      <c r="AU5" s="789"/>
      <c r="AV5" s="786"/>
      <c r="AW5" s="786"/>
      <c r="AX5" s="786"/>
      <c r="BA5" s="752" t="s">
        <v>120</v>
      </c>
      <c r="BB5" s="755" t="s">
        <v>4</v>
      </c>
      <c r="BC5" s="756"/>
      <c r="BD5" s="756"/>
      <c r="BE5" s="756"/>
      <c r="BF5" s="757"/>
      <c r="BG5" s="786"/>
      <c r="BH5" s="789"/>
      <c r="BI5" s="789"/>
      <c r="BJ5" s="789"/>
      <c r="BK5" s="786"/>
      <c r="BL5" s="786"/>
      <c r="BM5" s="786"/>
      <c r="BP5" s="752" t="s">
        <v>120</v>
      </c>
      <c r="BQ5" s="755" t="s">
        <v>4</v>
      </c>
      <c r="BR5" s="756"/>
      <c r="BS5" s="756"/>
      <c r="BT5" s="756"/>
      <c r="BU5" s="757"/>
      <c r="BV5" s="786"/>
      <c r="BW5" s="789"/>
      <c r="BX5" s="789"/>
      <c r="BY5" s="789"/>
      <c r="BZ5" s="786"/>
      <c r="CA5" s="786"/>
      <c r="CB5" s="786"/>
      <c r="CE5" s="752" t="s">
        <v>120</v>
      </c>
      <c r="CF5" s="755" t="s">
        <v>4</v>
      </c>
      <c r="CG5" s="756"/>
      <c r="CH5" s="756"/>
      <c r="CI5" s="756"/>
      <c r="CJ5" s="757"/>
      <c r="CK5" s="786"/>
      <c r="CL5" s="789"/>
      <c r="CM5" s="789"/>
      <c r="CN5" s="789"/>
      <c r="CO5" s="786"/>
      <c r="CP5" s="786"/>
      <c r="CQ5" s="786"/>
    </row>
    <row r="6" spans="2:95" ht="12.75" customHeight="1" thickTop="1">
      <c r="B6" s="753"/>
      <c r="C6" s="810" t="s">
        <v>131</v>
      </c>
      <c r="D6" s="811"/>
      <c r="E6" s="811"/>
      <c r="H6" s="753"/>
      <c r="I6" s="810" t="s">
        <v>131</v>
      </c>
      <c r="J6" s="811"/>
      <c r="K6" s="811"/>
      <c r="L6" s="474"/>
      <c r="M6" s="474"/>
      <c r="N6" s="786"/>
      <c r="O6" s="789"/>
      <c r="P6" s="789"/>
      <c r="Q6" s="789"/>
      <c r="R6" s="786"/>
      <c r="S6" s="786"/>
      <c r="T6" s="786"/>
      <c r="W6" s="753"/>
      <c r="X6" s="758" t="s">
        <v>131</v>
      </c>
      <c r="Y6" s="759"/>
      <c r="Z6" s="759"/>
      <c r="AA6" s="759"/>
      <c r="AB6" s="760"/>
      <c r="AC6" s="786"/>
      <c r="AD6" s="789"/>
      <c r="AE6" s="789"/>
      <c r="AF6" s="789"/>
      <c r="AG6" s="786"/>
      <c r="AH6" s="786"/>
      <c r="AI6" s="786"/>
      <c r="AL6" s="753"/>
      <c r="AM6" s="758" t="s">
        <v>131</v>
      </c>
      <c r="AN6" s="759"/>
      <c r="AO6" s="759"/>
      <c r="AP6" s="759"/>
      <c r="AQ6" s="760"/>
      <c r="AR6" s="786"/>
      <c r="AS6" s="789"/>
      <c r="AT6" s="789"/>
      <c r="AU6" s="789"/>
      <c r="AV6" s="786"/>
      <c r="AW6" s="786"/>
      <c r="AX6" s="786"/>
      <c r="BA6" s="753"/>
      <c r="BB6" s="758" t="s">
        <v>131</v>
      </c>
      <c r="BC6" s="759"/>
      <c r="BD6" s="759"/>
      <c r="BE6" s="759"/>
      <c r="BF6" s="760"/>
      <c r="BG6" s="786"/>
      <c r="BH6" s="789"/>
      <c r="BI6" s="789"/>
      <c r="BJ6" s="789"/>
      <c r="BK6" s="786"/>
      <c r="BL6" s="786"/>
      <c r="BM6" s="786"/>
      <c r="BP6" s="753"/>
      <c r="BQ6" s="758" t="s">
        <v>131</v>
      </c>
      <c r="BR6" s="759"/>
      <c r="BS6" s="759"/>
      <c r="BT6" s="759"/>
      <c r="BU6" s="760"/>
      <c r="BV6" s="786"/>
      <c r="BW6" s="789"/>
      <c r="BX6" s="789"/>
      <c r="BY6" s="789"/>
      <c r="BZ6" s="786"/>
      <c r="CA6" s="786"/>
      <c r="CB6" s="786"/>
      <c r="CE6" s="753"/>
      <c r="CF6" s="758" t="s">
        <v>131</v>
      </c>
      <c r="CG6" s="759"/>
      <c r="CH6" s="759"/>
      <c r="CI6" s="759"/>
      <c r="CJ6" s="760"/>
      <c r="CK6" s="786"/>
      <c r="CL6" s="789"/>
      <c r="CM6" s="789"/>
      <c r="CN6" s="789"/>
      <c r="CO6" s="786"/>
      <c r="CP6" s="786"/>
      <c r="CQ6" s="786"/>
    </row>
    <row r="7" spans="2:95" ht="12.75" customHeight="1">
      <c r="B7" s="753"/>
      <c r="C7" s="758"/>
      <c r="D7" s="759"/>
      <c r="E7" s="759"/>
      <c r="H7" s="753"/>
      <c r="I7" s="758"/>
      <c r="J7" s="759"/>
      <c r="K7" s="759"/>
      <c r="L7" s="474"/>
      <c r="M7" s="474"/>
      <c r="N7" s="786"/>
      <c r="O7" s="789"/>
      <c r="P7" s="789"/>
      <c r="Q7" s="789"/>
      <c r="R7" s="786"/>
      <c r="S7" s="786"/>
      <c r="T7" s="786"/>
      <c r="W7" s="753"/>
      <c r="X7" s="758"/>
      <c r="Y7" s="759"/>
      <c r="Z7" s="759"/>
      <c r="AA7" s="759"/>
      <c r="AB7" s="760"/>
      <c r="AC7" s="786"/>
      <c r="AD7" s="789"/>
      <c r="AE7" s="789"/>
      <c r="AF7" s="789"/>
      <c r="AG7" s="786"/>
      <c r="AH7" s="786"/>
      <c r="AI7" s="786"/>
      <c r="AL7" s="753"/>
      <c r="AM7" s="758"/>
      <c r="AN7" s="759"/>
      <c r="AO7" s="759"/>
      <c r="AP7" s="759"/>
      <c r="AQ7" s="760"/>
      <c r="AR7" s="786"/>
      <c r="AS7" s="789"/>
      <c r="AT7" s="789"/>
      <c r="AU7" s="789"/>
      <c r="AV7" s="786"/>
      <c r="AW7" s="786"/>
      <c r="AX7" s="786"/>
      <c r="BA7" s="753"/>
      <c r="BB7" s="758"/>
      <c r="BC7" s="759"/>
      <c r="BD7" s="759"/>
      <c r="BE7" s="759"/>
      <c r="BF7" s="760"/>
      <c r="BG7" s="786"/>
      <c r="BH7" s="789"/>
      <c r="BI7" s="789"/>
      <c r="BJ7" s="789"/>
      <c r="BK7" s="786"/>
      <c r="BL7" s="786"/>
      <c r="BM7" s="786"/>
      <c r="BP7" s="753"/>
      <c r="BQ7" s="758"/>
      <c r="BR7" s="759"/>
      <c r="BS7" s="759"/>
      <c r="BT7" s="759"/>
      <c r="BU7" s="760"/>
      <c r="BV7" s="786"/>
      <c r="BW7" s="789"/>
      <c r="BX7" s="789"/>
      <c r="BY7" s="789"/>
      <c r="BZ7" s="786"/>
      <c r="CA7" s="786"/>
      <c r="CB7" s="786"/>
      <c r="CE7" s="753"/>
      <c r="CF7" s="758"/>
      <c r="CG7" s="759"/>
      <c r="CH7" s="759"/>
      <c r="CI7" s="759"/>
      <c r="CJ7" s="760"/>
      <c r="CK7" s="786"/>
      <c r="CL7" s="789"/>
      <c r="CM7" s="789"/>
      <c r="CN7" s="789"/>
      <c r="CO7" s="786"/>
      <c r="CP7" s="786"/>
      <c r="CQ7" s="786"/>
    </row>
    <row r="8" spans="2:95" ht="12.75" customHeight="1" thickBot="1">
      <c r="B8" s="753"/>
      <c r="C8" s="812"/>
      <c r="D8" s="813"/>
      <c r="E8" s="813"/>
      <c r="H8" s="753"/>
      <c r="I8" s="812"/>
      <c r="J8" s="813"/>
      <c r="K8" s="813"/>
      <c r="L8" s="474"/>
      <c r="M8" s="474"/>
      <c r="N8" s="786"/>
      <c r="O8" s="789"/>
      <c r="P8" s="789"/>
      <c r="Q8" s="789"/>
      <c r="R8" s="786"/>
      <c r="S8" s="786"/>
      <c r="T8" s="786"/>
      <c r="W8" s="753"/>
      <c r="X8" s="758"/>
      <c r="Y8" s="759"/>
      <c r="Z8" s="759"/>
      <c r="AA8" s="759"/>
      <c r="AB8" s="760"/>
      <c r="AC8" s="786"/>
      <c r="AD8" s="789"/>
      <c r="AE8" s="789"/>
      <c r="AF8" s="789"/>
      <c r="AG8" s="786"/>
      <c r="AH8" s="786"/>
      <c r="AI8" s="786"/>
      <c r="AL8" s="753"/>
      <c r="AM8" s="758"/>
      <c r="AN8" s="759"/>
      <c r="AO8" s="759"/>
      <c r="AP8" s="759"/>
      <c r="AQ8" s="760"/>
      <c r="AR8" s="786"/>
      <c r="AS8" s="789"/>
      <c r="AT8" s="789"/>
      <c r="AU8" s="789"/>
      <c r="AV8" s="786"/>
      <c r="AW8" s="786"/>
      <c r="AX8" s="786"/>
      <c r="BA8" s="753"/>
      <c r="BB8" s="758"/>
      <c r="BC8" s="759"/>
      <c r="BD8" s="759"/>
      <c r="BE8" s="759"/>
      <c r="BF8" s="760"/>
      <c r="BG8" s="786"/>
      <c r="BH8" s="789"/>
      <c r="BI8" s="789"/>
      <c r="BJ8" s="789"/>
      <c r="BK8" s="786"/>
      <c r="BL8" s="786"/>
      <c r="BM8" s="786"/>
      <c r="BP8" s="753"/>
      <c r="BQ8" s="758"/>
      <c r="BR8" s="759"/>
      <c r="BS8" s="759"/>
      <c r="BT8" s="759"/>
      <c r="BU8" s="760"/>
      <c r="BV8" s="786"/>
      <c r="BW8" s="789"/>
      <c r="BX8" s="789"/>
      <c r="BY8" s="789"/>
      <c r="BZ8" s="786"/>
      <c r="CA8" s="786"/>
      <c r="CB8" s="786"/>
      <c r="CE8" s="753"/>
      <c r="CF8" s="758"/>
      <c r="CG8" s="759"/>
      <c r="CH8" s="759"/>
      <c r="CI8" s="759"/>
      <c r="CJ8" s="760"/>
      <c r="CK8" s="786"/>
      <c r="CL8" s="789"/>
      <c r="CM8" s="789"/>
      <c r="CN8" s="789"/>
      <c r="CO8" s="786"/>
      <c r="CP8" s="786"/>
      <c r="CQ8" s="786"/>
    </row>
    <row r="9" spans="2:95" ht="12.75" customHeight="1" thickTop="1">
      <c r="B9" s="753"/>
      <c r="C9" s="761" t="s">
        <v>103</v>
      </c>
      <c r="D9" s="814" t="s">
        <v>296</v>
      </c>
      <c r="E9" s="815"/>
      <c r="H9" s="753"/>
      <c r="I9" s="761" t="s">
        <v>103</v>
      </c>
      <c r="J9" s="814" t="s">
        <v>296</v>
      </c>
      <c r="K9" s="815"/>
      <c r="L9" s="477"/>
      <c r="M9" s="477"/>
      <c r="N9" s="786"/>
      <c r="O9" s="789"/>
      <c r="P9" s="789"/>
      <c r="Q9" s="789"/>
      <c r="R9" s="786"/>
      <c r="S9" s="786"/>
      <c r="T9" s="786"/>
      <c r="W9" s="753"/>
      <c r="X9" s="761" t="s">
        <v>103</v>
      </c>
      <c r="Y9" s="763" t="s">
        <v>296</v>
      </c>
      <c r="Z9" s="764"/>
      <c r="AA9" s="764"/>
      <c r="AB9" s="765"/>
      <c r="AC9" s="786"/>
      <c r="AD9" s="789"/>
      <c r="AE9" s="789"/>
      <c r="AF9" s="789"/>
      <c r="AG9" s="786"/>
      <c r="AH9" s="786"/>
      <c r="AI9" s="786"/>
      <c r="AL9" s="753"/>
      <c r="AM9" s="761" t="s">
        <v>103</v>
      </c>
      <c r="AN9" s="763" t="s">
        <v>296</v>
      </c>
      <c r="AO9" s="764"/>
      <c r="AP9" s="764"/>
      <c r="AQ9" s="765"/>
      <c r="AR9" s="786"/>
      <c r="AS9" s="789"/>
      <c r="AT9" s="789"/>
      <c r="AU9" s="789"/>
      <c r="AV9" s="786"/>
      <c r="AW9" s="786"/>
      <c r="AX9" s="786"/>
      <c r="BA9" s="753"/>
      <c r="BB9" s="761" t="s">
        <v>103</v>
      </c>
      <c r="BC9" s="763" t="s">
        <v>296</v>
      </c>
      <c r="BD9" s="764"/>
      <c r="BE9" s="764"/>
      <c r="BF9" s="765"/>
      <c r="BG9" s="786"/>
      <c r="BH9" s="789"/>
      <c r="BI9" s="789"/>
      <c r="BJ9" s="789"/>
      <c r="BK9" s="786"/>
      <c r="BL9" s="786"/>
      <c r="BM9" s="786"/>
      <c r="BP9" s="753"/>
      <c r="BQ9" s="761" t="s">
        <v>103</v>
      </c>
      <c r="BR9" s="763" t="s">
        <v>296</v>
      </c>
      <c r="BS9" s="764"/>
      <c r="BT9" s="764"/>
      <c r="BU9" s="765"/>
      <c r="BV9" s="786"/>
      <c r="BW9" s="789"/>
      <c r="BX9" s="789"/>
      <c r="BY9" s="789"/>
      <c r="BZ9" s="786"/>
      <c r="CA9" s="786"/>
      <c r="CB9" s="786"/>
      <c r="CE9" s="753"/>
      <c r="CF9" s="761" t="s">
        <v>103</v>
      </c>
      <c r="CG9" s="763" t="s">
        <v>296</v>
      </c>
      <c r="CH9" s="764"/>
      <c r="CI9" s="764"/>
      <c r="CJ9" s="765"/>
      <c r="CK9" s="786"/>
      <c r="CL9" s="789"/>
      <c r="CM9" s="789"/>
      <c r="CN9" s="789"/>
      <c r="CO9" s="786"/>
      <c r="CP9" s="786"/>
      <c r="CQ9" s="786"/>
    </row>
    <row r="10" spans="2:95" ht="132" customHeight="1" thickBot="1">
      <c r="B10" s="754"/>
      <c r="C10" s="762"/>
      <c r="D10" s="816"/>
      <c r="E10" s="817"/>
      <c r="H10" s="754"/>
      <c r="I10" s="762"/>
      <c r="J10" s="816"/>
      <c r="K10" s="817"/>
      <c r="L10" s="478"/>
      <c r="M10" s="478"/>
      <c r="N10" s="787"/>
      <c r="O10" s="790"/>
      <c r="P10" s="790"/>
      <c r="Q10" s="790"/>
      <c r="R10" s="787"/>
      <c r="S10" s="787"/>
      <c r="T10" s="787"/>
      <c r="W10" s="754"/>
      <c r="X10" s="762"/>
      <c r="Y10" s="766"/>
      <c r="Z10" s="767"/>
      <c r="AA10" s="767"/>
      <c r="AB10" s="768"/>
      <c r="AC10" s="787"/>
      <c r="AD10" s="790"/>
      <c r="AE10" s="790"/>
      <c r="AF10" s="790"/>
      <c r="AG10" s="787"/>
      <c r="AH10" s="787"/>
      <c r="AI10" s="787"/>
      <c r="AL10" s="754"/>
      <c r="AM10" s="762"/>
      <c r="AN10" s="766"/>
      <c r="AO10" s="767"/>
      <c r="AP10" s="767"/>
      <c r="AQ10" s="768"/>
      <c r="AR10" s="787"/>
      <c r="AS10" s="790"/>
      <c r="AT10" s="790"/>
      <c r="AU10" s="790"/>
      <c r="AV10" s="787"/>
      <c r="AW10" s="787"/>
      <c r="AX10" s="787"/>
      <c r="BA10" s="754"/>
      <c r="BB10" s="762"/>
      <c r="BC10" s="766"/>
      <c r="BD10" s="767"/>
      <c r="BE10" s="767"/>
      <c r="BF10" s="768"/>
      <c r="BG10" s="787"/>
      <c r="BH10" s="790"/>
      <c r="BI10" s="790"/>
      <c r="BJ10" s="790"/>
      <c r="BK10" s="787"/>
      <c r="BL10" s="787"/>
      <c r="BM10" s="787"/>
      <c r="BP10" s="754"/>
      <c r="BQ10" s="762"/>
      <c r="BR10" s="766"/>
      <c r="BS10" s="767"/>
      <c r="BT10" s="767"/>
      <c r="BU10" s="768"/>
      <c r="BV10" s="787"/>
      <c r="BW10" s="790"/>
      <c r="BX10" s="790"/>
      <c r="BY10" s="790"/>
      <c r="BZ10" s="787"/>
      <c r="CA10" s="787"/>
      <c r="CB10" s="787"/>
      <c r="CE10" s="754"/>
      <c r="CF10" s="762"/>
      <c r="CG10" s="766"/>
      <c r="CH10" s="767"/>
      <c r="CI10" s="767"/>
      <c r="CJ10" s="768"/>
      <c r="CK10" s="787"/>
      <c r="CL10" s="790"/>
      <c r="CM10" s="790"/>
      <c r="CN10" s="790"/>
      <c r="CO10" s="787"/>
      <c r="CP10" s="787"/>
      <c r="CQ10" s="787"/>
    </row>
    <row r="11" spans="2:95" ht="15.75" thickTop="1">
      <c r="B11" s="818"/>
      <c r="C11" s="819"/>
      <c r="D11" s="819"/>
      <c r="E11" s="819"/>
      <c r="H11" s="419"/>
      <c r="I11" s="420"/>
      <c r="J11" s="420"/>
      <c r="K11" s="420"/>
      <c r="L11" s="479"/>
      <c r="M11" s="479"/>
      <c r="W11" s="419"/>
      <c r="X11" s="420"/>
      <c r="Y11" s="420"/>
      <c r="Z11" s="420"/>
      <c r="AA11" s="479"/>
      <c r="AB11" s="479"/>
      <c r="AL11" s="419"/>
      <c r="AM11" s="420"/>
      <c r="AN11" s="420"/>
      <c r="AO11" s="420"/>
      <c r="AP11" s="479"/>
      <c r="AQ11" s="479"/>
      <c r="BA11" s="419"/>
      <c r="BB11" s="420"/>
      <c r="BC11" s="420"/>
      <c r="BD11" s="420"/>
      <c r="BE11" s="479"/>
      <c r="BF11" s="479"/>
      <c r="BP11" s="419"/>
      <c r="BQ11" s="420"/>
      <c r="BR11" s="420"/>
      <c r="BS11" s="420"/>
      <c r="BT11" s="479"/>
      <c r="BU11" s="479"/>
      <c r="CE11" s="419"/>
      <c r="CF11" s="420"/>
      <c r="CG11" s="420"/>
      <c r="CH11" s="420"/>
      <c r="CI11" s="479"/>
      <c r="CJ11" s="479"/>
    </row>
    <row r="12" spans="2:95" ht="13.5" thickBot="1"/>
    <row r="13" spans="2:95" ht="16.5" thickTop="1" thickBot="1">
      <c r="B13" s="795" t="s">
        <v>306</v>
      </c>
      <c r="C13" s="796"/>
      <c r="D13" s="796"/>
      <c r="E13" s="797"/>
      <c r="H13" s="769" t="s">
        <v>306</v>
      </c>
      <c r="I13" s="770"/>
      <c r="J13" s="770"/>
      <c r="K13" s="770"/>
      <c r="L13" s="770"/>
      <c r="M13" s="771"/>
      <c r="N13" s="772"/>
      <c r="O13" s="773"/>
      <c r="P13" s="773"/>
      <c r="Q13" s="773"/>
      <c r="R13" s="773"/>
      <c r="S13" s="773"/>
      <c r="T13" s="774"/>
      <c r="W13" s="769" t="s">
        <v>306</v>
      </c>
      <c r="X13" s="770"/>
      <c r="Y13" s="770"/>
      <c r="Z13" s="770"/>
      <c r="AA13" s="770"/>
      <c r="AB13" s="771"/>
      <c r="AC13" s="772"/>
      <c r="AD13" s="773"/>
      <c r="AE13" s="773"/>
      <c r="AF13" s="773"/>
      <c r="AG13" s="773"/>
      <c r="AH13" s="773"/>
      <c r="AI13" s="774"/>
      <c r="AL13" s="769" t="s">
        <v>306</v>
      </c>
      <c r="AM13" s="770"/>
      <c r="AN13" s="770"/>
      <c r="AO13" s="770"/>
      <c r="AP13" s="770"/>
      <c r="AQ13" s="771"/>
      <c r="AR13" s="772"/>
      <c r="AS13" s="773"/>
      <c r="AT13" s="773"/>
      <c r="AU13" s="773"/>
      <c r="AV13" s="773"/>
      <c r="AW13" s="773"/>
      <c r="AX13" s="774"/>
      <c r="BA13" s="769" t="s">
        <v>306</v>
      </c>
      <c r="BB13" s="770"/>
      <c r="BC13" s="770"/>
      <c r="BD13" s="770"/>
      <c r="BE13" s="770"/>
      <c r="BF13" s="771"/>
      <c r="BG13" s="772"/>
      <c r="BH13" s="773"/>
      <c r="BI13" s="773"/>
      <c r="BJ13" s="773"/>
      <c r="BK13" s="773"/>
      <c r="BL13" s="773"/>
      <c r="BM13" s="774"/>
      <c r="BP13" s="769" t="s">
        <v>306</v>
      </c>
      <c r="BQ13" s="770"/>
      <c r="BR13" s="770"/>
      <c r="BS13" s="770"/>
      <c r="BT13" s="770"/>
      <c r="BU13" s="771"/>
      <c r="BV13" s="772"/>
      <c r="BW13" s="773"/>
      <c r="BX13" s="773"/>
      <c r="BY13" s="773"/>
      <c r="BZ13" s="773"/>
      <c r="CA13" s="773"/>
      <c r="CB13" s="774"/>
      <c r="CE13" s="769" t="s">
        <v>306</v>
      </c>
      <c r="CF13" s="770"/>
      <c r="CG13" s="770"/>
      <c r="CH13" s="770"/>
      <c r="CI13" s="770"/>
      <c r="CJ13" s="771"/>
      <c r="CK13" s="772"/>
      <c r="CL13" s="773"/>
      <c r="CM13" s="773"/>
      <c r="CN13" s="773"/>
      <c r="CO13" s="773"/>
      <c r="CP13" s="773"/>
      <c r="CQ13" s="774"/>
    </row>
    <row r="14" spans="2:95" ht="15.75" thickBot="1">
      <c r="B14" s="795" t="s">
        <v>412</v>
      </c>
      <c r="C14" s="796"/>
      <c r="D14" s="796"/>
      <c r="E14" s="797"/>
      <c r="H14" s="769" t="s">
        <v>412</v>
      </c>
      <c r="I14" s="770"/>
      <c r="J14" s="770"/>
      <c r="K14" s="770"/>
      <c r="L14" s="770"/>
      <c r="M14" s="771"/>
      <c r="N14" s="775"/>
      <c r="O14" s="776"/>
      <c r="P14" s="776"/>
      <c r="Q14" s="776"/>
      <c r="R14" s="776"/>
      <c r="S14" s="776"/>
      <c r="T14" s="777"/>
      <c r="W14" s="769" t="s">
        <v>412</v>
      </c>
      <c r="X14" s="770"/>
      <c r="Y14" s="770"/>
      <c r="Z14" s="770"/>
      <c r="AA14" s="770"/>
      <c r="AB14" s="771"/>
      <c r="AC14" s="775"/>
      <c r="AD14" s="776"/>
      <c r="AE14" s="776"/>
      <c r="AF14" s="776"/>
      <c r="AG14" s="776"/>
      <c r="AH14" s="776"/>
      <c r="AI14" s="777"/>
      <c r="AL14" s="769" t="s">
        <v>412</v>
      </c>
      <c r="AM14" s="770"/>
      <c r="AN14" s="770"/>
      <c r="AO14" s="770"/>
      <c r="AP14" s="770"/>
      <c r="AQ14" s="771"/>
      <c r="AR14" s="775"/>
      <c r="AS14" s="776"/>
      <c r="AT14" s="776"/>
      <c r="AU14" s="776"/>
      <c r="AV14" s="776"/>
      <c r="AW14" s="776"/>
      <c r="AX14" s="777"/>
      <c r="BA14" s="769" t="s">
        <v>412</v>
      </c>
      <c r="BB14" s="770"/>
      <c r="BC14" s="770"/>
      <c r="BD14" s="770"/>
      <c r="BE14" s="770"/>
      <c r="BF14" s="771"/>
      <c r="BG14" s="775"/>
      <c r="BH14" s="776"/>
      <c r="BI14" s="776"/>
      <c r="BJ14" s="776"/>
      <c r="BK14" s="776"/>
      <c r="BL14" s="776"/>
      <c r="BM14" s="777"/>
      <c r="BP14" s="769" t="s">
        <v>412</v>
      </c>
      <c r="BQ14" s="770"/>
      <c r="BR14" s="770"/>
      <c r="BS14" s="770"/>
      <c r="BT14" s="770"/>
      <c r="BU14" s="771"/>
      <c r="BV14" s="775"/>
      <c r="BW14" s="776"/>
      <c r="BX14" s="776"/>
      <c r="BY14" s="776"/>
      <c r="BZ14" s="776"/>
      <c r="CA14" s="776"/>
      <c r="CB14" s="777"/>
      <c r="CE14" s="769" t="s">
        <v>412</v>
      </c>
      <c r="CF14" s="770"/>
      <c r="CG14" s="770"/>
      <c r="CH14" s="770"/>
      <c r="CI14" s="770"/>
      <c r="CJ14" s="771"/>
      <c r="CK14" s="775"/>
      <c r="CL14" s="776"/>
      <c r="CM14" s="776"/>
      <c r="CN14" s="776"/>
      <c r="CO14" s="776"/>
      <c r="CP14" s="776"/>
      <c r="CQ14" s="777"/>
    </row>
    <row r="15" spans="2:95" ht="15.75" thickBot="1">
      <c r="B15" s="795" t="s">
        <v>307</v>
      </c>
      <c r="C15" s="796"/>
      <c r="D15" s="796"/>
      <c r="E15" s="797"/>
      <c r="H15" s="769" t="s">
        <v>307</v>
      </c>
      <c r="I15" s="770"/>
      <c r="J15" s="770"/>
      <c r="K15" s="770"/>
      <c r="L15" s="770"/>
      <c r="M15" s="771"/>
      <c r="N15" s="775"/>
      <c r="O15" s="776"/>
      <c r="P15" s="776"/>
      <c r="Q15" s="776"/>
      <c r="R15" s="776"/>
      <c r="S15" s="776"/>
      <c r="T15" s="777"/>
      <c r="W15" s="769" t="s">
        <v>307</v>
      </c>
      <c r="X15" s="770"/>
      <c r="Y15" s="770"/>
      <c r="Z15" s="770"/>
      <c r="AA15" s="770"/>
      <c r="AB15" s="771"/>
      <c r="AC15" s="775"/>
      <c r="AD15" s="776"/>
      <c r="AE15" s="776"/>
      <c r="AF15" s="776"/>
      <c r="AG15" s="776"/>
      <c r="AH15" s="776"/>
      <c r="AI15" s="777"/>
      <c r="AL15" s="769" t="s">
        <v>307</v>
      </c>
      <c r="AM15" s="770"/>
      <c r="AN15" s="770"/>
      <c r="AO15" s="770"/>
      <c r="AP15" s="770"/>
      <c r="AQ15" s="771"/>
      <c r="AR15" s="775"/>
      <c r="AS15" s="776"/>
      <c r="AT15" s="776"/>
      <c r="AU15" s="776"/>
      <c r="AV15" s="776"/>
      <c r="AW15" s="776"/>
      <c r="AX15" s="777"/>
      <c r="BA15" s="769" t="s">
        <v>307</v>
      </c>
      <c r="BB15" s="770"/>
      <c r="BC15" s="770"/>
      <c r="BD15" s="770"/>
      <c r="BE15" s="770"/>
      <c r="BF15" s="771"/>
      <c r="BG15" s="775"/>
      <c r="BH15" s="776"/>
      <c r="BI15" s="776"/>
      <c r="BJ15" s="776"/>
      <c r="BK15" s="776"/>
      <c r="BL15" s="776"/>
      <c r="BM15" s="777"/>
      <c r="BP15" s="769" t="s">
        <v>307</v>
      </c>
      <c r="BQ15" s="770"/>
      <c r="BR15" s="770"/>
      <c r="BS15" s="770"/>
      <c r="BT15" s="770"/>
      <c r="BU15" s="771"/>
      <c r="BV15" s="775"/>
      <c r="BW15" s="776"/>
      <c r="BX15" s="776"/>
      <c r="BY15" s="776"/>
      <c r="BZ15" s="776"/>
      <c r="CA15" s="776"/>
      <c r="CB15" s="777"/>
      <c r="CE15" s="769" t="s">
        <v>307</v>
      </c>
      <c r="CF15" s="770"/>
      <c r="CG15" s="770"/>
      <c r="CH15" s="770"/>
      <c r="CI15" s="770"/>
      <c r="CJ15" s="771"/>
      <c r="CK15" s="775"/>
      <c r="CL15" s="776"/>
      <c r="CM15" s="776"/>
      <c r="CN15" s="776"/>
      <c r="CO15" s="776"/>
      <c r="CP15" s="776"/>
      <c r="CQ15" s="777"/>
    </row>
    <row r="16" spans="2:95" ht="15.75" thickBot="1">
      <c r="B16" s="795" t="s">
        <v>308</v>
      </c>
      <c r="C16" s="796"/>
      <c r="D16" s="796"/>
      <c r="E16" s="797"/>
      <c r="H16" s="769" t="s">
        <v>308</v>
      </c>
      <c r="I16" s="770"/>
      <c r="J16" s="770"/>
      <c r="K16" s="770"/>
      <c r="L16" s="770"/>
      <c r="M16" s="771"/>
      <c r="N16" s="775"/>
      <c r="O16" s="776"/>
      <c r="P16" s="776"/>
      <c r="Q16" s="776"/>
      <c r="R16" s="776"/>
      <c r="S16" s="776"/>
      <c r="T16" s="777"/>
      <c r="W16" s="769" t="s">
        <v>308</v>
      </c>
      <c r="X16" s="770"/>
      <c r="Y16" s="770"/>
      <c r="Z16" s="770"/>
      <c r="AA16" s="770"/>
      <c r="AB16" s="771"/>
      <c r="AC16" s="775"/>
      <c r="AD16" s="776"/>
      <c r="AE16" s="776"/>
      <c r="AF16" s="776"/>
      <c r="AG16" s="776"/>
      <c r="AH16" s="776"/>
      <c r="AI16" s="777"/>
      <c r="AL16" s="769" t="s">
        <v>308</v>
      </c>
      <c r="AM16" s="770"/>
      <c r="AN16" s="770"/>
      <c r="AO16" s="770"/>
      <c r="AP16" s="770"/>
      <c r="AQ16" s="771"/>
      <c r="AR16" s="775"/>
      <c r="AS16" s="776"/>
      <c r="AT16" s="776"/>
      <c r="AU16" s="776"/>
      <c r="AV16" s="776"/>
      <c r="AW16" s="776"/>
      <c r="AX16" s="777"/>
      <c r="BA16" s="769" t="s">
        <v>308</v>
      </c>
      <c r="BB16" s="770"/>
      <c r="BC16" s="770"/>
      <c r="BD16" s="770"/>
      <c r="BE16" s="770"/>
      <c r="BF16" s="771"/>
      <c r="BG16" s="775"/>
      <c r="BH16" s="776"/>
      <c r="BI16" s="776"/>
      <c r="BJ16" s="776"/>
      <c r="BK16" s="776"/>
      <c r="BL16" s="776"/>
      <c r="BM16" s="777"/>
      <c r="BP16" s="769" t="s">
        <v>308</v>
      </c>
      <c r="BQ16" s="770"/>
      <c r="BR16" s="770"/>
      <c r="BS16" s="770"/>
      <c r="BT16" s="770"/>
      <c r="BU16" s="771"/>
      <c r="BV16" s="775"/>
      <c r="BW16" s="776"/>
      <c r="BX16" s="776"/>
      <c r="BY16" s="776"/>
      <c r="BZ16" s="776"/>
      <c r="CA16" s="776"/>
      <c r="CB16" s="777"/>
      <c r="CE16" s="769" t="s">
        <v>308</v>
      </c>
      <c r="CF16" s="770"/>
      <c r="CG16" s="770"/>
      <c r="CH16" s="770"/>
      <c r="CI16" s="770"/>
      <c r="CJ16" s="771"/>
      <c r="CK16" s="775"/>
      <c r="CL16" s="776"/>
      <c r="CM16" s="776"/>
      <c r="CN16" s="776"/>
      <c r="CO16" s="776"/>
      <c r="CP16" s="776"/>
      <c r="CQ16" s="777"/>
    </row>
    <row r="17" spans="2:95" ht="15.75" thickBot="1">
      <c r="B17" s="439" t="s">
        <v>309</v>
      </c>
      <c r="C17" s="439" t="s">
        <v>312</v>
      </c>
      <c r="D17" s="439" t="s">
        <v>313</v>
      </c>
      <c r="E17" s="439" t="s">
        <v>2</v>
      </c>
      <c r="H17" s="482" t="s">
        <v>309</v>
      </c>
      <c r="I17" s="482" t="s">
        <v>312</v>
      </c>
      <c r="J17" s="482" t="s">
        <v>313</v>
      </c>
      <c r="K17" s="769" t="s">
        <v>2</v>
      </c>
      <c r="L17" s="770"/>
      <c r="M17" s="771"/>
      <c r="N17" s="778"/>
      <c r="O17" s="779"/>
      <c r="P17" s="779"/>
      <c r="Q17" s="779"/>
      <c r="R17" s="779"/>
      <c r="S17" s="779"/>
      <c r="T17" s="780"/>
      <c r="W17" s="482" t="s">
        <v>309</v>
      </c>
      <c r="X17" s="482" t="s">
        <v>312</v>
      </c>
      <c r="Y17" s="482" t="s">
        <v>313</v>
      </c>
      <c r="Z17" s="795">
        <f>+'[2]ANEXO2D COSTO TOTAL'!H4</f>
        <v>0</v>
      </c>
      <c r="AA17" s="796"/>
      <c r="AB17" s="797"/>
      <c r="AC17" s="794"/>
      <c r="AD17" s="779"/>
      <c r="AE17" s="779"/>
      <c r="AF17" s="779"/>
      <c r="AG17" s="779"/>
      <c r="AH17" s="779"/>
      <c r="AI17" s="780"/>
      <c r="AL17" s="482" t="s">
        <v>309</v>
      </c>
      <c r="AM17" s="482" t="s">
        <v>312</v>
      </c>
      <c r="AN17" s="482" t="s">
        <v>313</v>
      </c>
      <c r="AO17" s="769" t="s">
        <v>2</v>
      </c>
      <c r="AP17" s="770"/>
      <c r="AQ17" s="771"/>
      <c r="AR17" s="778"/>
      <c r="AS17" s="779"/>
      <c r="AT17" s="779"/>
      <c r="AU17" s="779"/>
      <c r="AV17" s="779"/>
      <c r="AW17" s="779"/>
      <c r="AX17" s="780"/>
      <c r="BA17" s="482" t="s">
        <v>309</v>
      </c>
      <c r="BB17" s="482" t="s">
        <v>312</v>
      </c>
      <c r="BC17" s="482" t="s">
        <v>313</v>
      </c>
      <c r="BD17" s="769" t="s">
        <v>2</v>
      </c>
      <c r="BE17" s="770"/>
      <c r="BF17" s="771"/>
      <c r="BG17" s="778"/>
      <c r="BH17" s="779"/>
      <c r="BI17" s="779"/>
      <c r="BJ17" s="779"/>
      <c r="BK17" s="779"/>
      <c r="BL17" s="779"/>
      <c r="BM17" s="780"/>
      <c r="BP17" s="482" t="s">
        <v>309</v>
      </c>
      <c r="BQ17" s="482" t="s">
        <v>312</v>
      </c>
      <c r="BR17" s="482" t="s">
        <v>313</v>
      </c>
      <c r="BS17" s="769" t="s">
        <v>2</v>
      </c>
      <c r="BT17" s="770"/>
      <c r="BU17" s="771"/>
      <c r="BV17" s="778"/>
      <c r="BW17" s="779"/>
      <c r="BX17" s="779"/>
      <c r="BY17" s="779"/>
      <c r="BZ17" s="779"/>
      <c r="CA17" s="779"/>
      <c r="CB17" s="780"/>
      <c r="CE17" s="482" t="s">
        <v>309</v>
      </c>
      <c r="CF17" s="482" t="s">
        <v>312</v>
      </c>
      <c r="CG17" s="482" t="s">
        <v>313</v>
      </c>
      <c r="CH17" s="769" t="s">
        <v>2</v>
      </c>
      <c r="CI17" s="770"/>
      <c r="CJ17" s="771"/>
      <c r="CK17" s="778"/>
      <c r="CL17" s="779"/>
      <c r="CM17" s="779"/>
      <c r="CN17" s="779"/>
      <c r="CO17" s="779"/>
      <c r="CP17" s="779"/>
      <c r="CQ17" s="780"/>
    </row>
    <row r="18" spans="2:95" ht="27" thickTop="1" thickBot="1">
      <c r="B18" s="440" t="s">
        <v>314</v>
      </c>
      <c r="C18" s="441">
        <v>0</v>
      </c>
      <c r="D18" s="441">
        <v>0</v>
      </c>
      <c r="E18" s="442">
        <v>0</v>
      </c>
      <c r="H18" s="483" t="s">
        <v>314</v>
      </c>
      <c r="I18" s="484">
        <v>326956440</v>
      </c>
      <c r="J18" s="484">
        <v>62121724</v>
      </c>
      <c r="K18" s="745">
        <v>389078164</v>
      </c>
      <c r="L18" s="746"/>
      <c r="M18" s="747"/>
      <c r="N18" s="368">
        <f t="shared" ref="N18:N31" si="0">IF(EXACT(VLOOKUP(H18,ACT_PRESUPUESTO,1,FALSE),H18),1,0)</f>
        <v>1</v>
      </c>
      <c r="O18" s="369">
        <f>IF(I18=0,0,1)</f>
        <v>1</v>
      </c>
      <c r="P18" s="369">
        <f>IF(J18=0,0,1)</f>
        <v>1</v>
      </c>
      <c r="Q18" s="369">
        <f>IF(K18=0,0,1)</f>
        <v>1</v>
      </c>
      <c r="R18" s="443">
        <f>PRODUCT(N18:Q18)</f>
        <v>1</v>
      </c>
      <c r="S18" s="444">
        <f>ROUND(K18,0)</f>
        <v>389078164</v>
      </c>
      <c r="T18" s="445">
        <f>+K18-S18</f>
        <v>0</v>
      </c>
      <c r="W18" s="483" t="s">
        <v>314</v>
      </c>
      <c r="X18" s="484">
        <v>345913689</v>
      </c>
      <c r="Y18" s="484">
        <v>65723601</v>
      </c>
      <c r="Z18" s="745">
        <v>411637290</v>
      </c>
      <c r="AA18" s="746"/>
      <c r="AB18" s="747"/>
      <c r="AC18" s="368">
        <f t="shared" ref="AC18:AC32" si="1">IF(EXACT(VLOOKUP(W18,ACT_PRESUPUESTO,1,FALSE),W18),1,0)</f>
        <v>1</v>
      </c>
      <c r="AD18" s="369">
        <f>IF(X18=0,0,1)</f>
        <v>1</v>
      </c>
      <c r="AE18" s="369">
        <f>IF(Y18=0,0,1)</f>
        <v>1</v>
      </c>
      <c r="AF18" s="369">
        <f>IF(Z18=0,0,1)</f>
        <v>1</v>
      </c>
      <c r="AG18" s="490">
        <f>PRODUCT(AC18:AF18)</f>
        <v>1</v>
      </c>
      <c r="AH18" s="491">
        <f>ROUND(Z18,0)</f>
        <v>411637290</v>
      </c>
      <c r="AI18" s="492">
        <f>+Z18-AH18</f>
        <v>0</v>
      </c>
      <c r="AL18" s="483" t="s">
        <v>314</v>
      </c>
      <c r="AM18" s="484">
        <v>331140488</v>
      </c>
      <c r="AN18" s="484">
        <v>62916693</v>
      </c>
      <c r="AO18" s="745">
        <v>394057181</v>
      </c>
      <c r="AP18" s="746"/>
      <c r="AQ18" s="747"/>
      <c r="AR18" s="368">
        <f t="shared" ref="AR18:AR32" si="2">IF(EXACT(VLOOKUP(AL18,ACT_PRESUPUESTO,1,FALSE),AL18),1,0)</f>
        <v>1</v>
      </c>
      <c r="AS18" s="369">
        <f>IF(AM18=0,0,1)</f>
        <v>1</v>
      </c>
      <c r="AT18" s="369">
        <f>IF(AN18=0,0,1)</f>
        <v>1</v>
      </c>
      <c r="AU18" s="369">
        <f>IF(AO18=0,0,1)</f>
        <v>1</v>
      </c>
      <c r="AV18" s="490">
        <f>PRODUCT(AR18:AU18)</f>
        <v>1</v>
      </c>
      <c r="AW18" s="491">
        <f>ROUND(AO18,0)</f>
        <v>394057181</v>
      </c>
      <c r="AX18" s="492">
        <f>+AO18-AW18</f>
        <v>0</v>
      </c>
      <c r="BA18" s="483" t="s">
        <v>314</v>
      </c>
      <c r="BB18" s="484">
        <v>272708484</v>
      </c>
      <c r="BC18" s="484">
        <v>51814612</v>
      </c>
      <c r="BD18" s="745">
        <v>324523095</v>
      </c>
      <c r="BE18" s="746"/>
      <c r="BF18" s="747"/>
      <c r="BG18" s="368">
        <f t="shared" ref="BG18:BG32" si="3">IF(EXACT(VLOOKUP(BA18,ACT_PRESUPUESTO,1,FALSE),BA18),1,0)</f>
        <v>1</v>
      </c>
      <c r="BH18" s="369">
        <f>IF(BB18=0,0,1)</f>
        <v>1</v>
      </c>
      <c r="BI18" s="369">
        <f>IF(BC18=0,0,1)</f>
        <v>1</v>
      </c>
      <c r="BJ18" s="369">
        <f>IF(BD18=0,0,1)</f>
        <v>1</v>
      </c>
      <c r="BK18" s="490">
        <f>PRODUCT(BG18:BJ18)</f>
        <v>1</v>
      </c>
      <c r="BL18" s="491">
        <f>ROUND(BD18,0)</f>
        <v>324523095</v>
      </c>
      <c r="BM18" s="492">
        <f>+BD18-BL18</f>
        <v>0</v>
      </c>
      <c r="BP18" s="483" t="s">
        <v>314</v>
      </c>
      <c r="BQ18" s="484">
        <v>349551645</v>
      </c>
      <c r="BR18" s="484">
        <v>66414813</v>
      </c>
      <c r="BS18" s="745">
        <f>+'[3]ANEXO2D COSTO TOTAL'!E6</f>
        <v>415966457</v>
      </c>
      <c r="BT18" s="746"/>
      <c r="BU18" s="747"/>
      <c r="BV18" s="368">
        <f t="shared" ref="BV18:BV32" si="4">IF(EXACT(VLOOKUP(BP18,ACT_PRESUPUESTO,1,FALSE),BP18),1,0)</f>
        <v>1</v>
      </c>
      <c r="BW18" s="369">
        <f>IF(BQ18=0,0,1)</f>
        <v>1</v>
      </c>
      <c r="BX18" s="369">
        <f>IF(BR18=0,0,1)</f>
        <v>1</v>
      </c>
      <c r="BY18" s="369">
        <f>IF(BS18=0,0,1)</f>
        <v>1</v>
      </c>
      <c r="BZ18" s="490">
        <f>PRODUCT(BV18:BY18)</f>
        <v>1</v>
      </c>
      <c r="CA18" s="491">
        <f>ROUND(BS18,0)</f>
        <v>415966457</v>
      </c>
      <c r="CB18" s="492">
        <f>+BS18-CA18</f>
        <v>0</v>
      </c>
      <c r="CE18" s="483" t="s">
        <v>314</v>
      </c>
      <c r="CF18" s="484">
        <v>333582091</v>
      </c>
      <c r="CG18" s="484">
        <v>63380597</v>
      </c>
      <c r="CH18" s="745">
        <v>396962688</v>
      </c>
      <c r="CI18" s="746"/>
      <c r="CJ18" s="747"/>
      <c r="CK18" s="368">
        <f t="shared" ref="CK18:CK32" si="5">IF(EXACT(VLOOKUP(CE18,ACT_PRESUPUESTO,1,FALSE),CE18),1,0)</f>
        <v>1</v>
      </c>
      <c r="CL18" s="369">
        <f>IF(CF18=0,0,1)</f>
        <v>1</v>
      </c>
      <c r="CM18" s="369">
        <f>IF(CG18=0,0,1)</f>
        <v>1</v>
      </c>
      <c r="CN18" s="369">
        <f>IF(CH18=0,0,1)</f>
        <v>1</v>
      </c>
      <c r="CO18" s="490">
        <f>PRODUCT(CK18:CN18)</f>
        <v>1</v>
      </c>
      <c r="CP18" s="491">
        <f>ROUND(CH18,0)</f>
        <v>396962688</v>
      </c>
      <c r="CQ18" s="492">
        <f>+CH18-CP18</f>
        <v>0</v>
      </c>
    </row>
    <row r="19" spans="2:95" ht="39.75" thickTop="1" thickBot="1">
      <c r="B19" s="446" t="s">
        <v>315</v>
      </c>
      <c r="C19" s="447">
        <v>0</v>
      </c>
      <c r="D19" s="447">
        <v>0</v>
      </c>
      <c r="E19" s="448">
        <v>0</v>
      </c>
      <c r="H19" s="485" t="s">
        <v>315</v>
      </c>
      <c r="I19" s="486">
        <v>23488617</v>
      </c>
      <c r="J19" s="486">
        <v>4462837</v>
      </c>
      <c r="K19" s="798">
        <v>27951454</v>
      </c>
      <c r="L19" s="799"/>
      <c r="M19" s="800"/>
      <c r="N19" s="368">
        <f t="shared" si="0"/>
        <v>1</v>
      </c>
      <c r="O19" s="369">
        <f t="shared" ref="O19:O31" si="6">IF(I19=0,0,1)</f>
        <v>1</v>
      </c>
      <c r="P19" s="369">
        <f t="shared" ref="P19:P31" si="7">IF(J19=0,0,1)</f>
        <v>1</v>
      </c>
      <c r="Q19" s="369">
        <f t="shared" ref="Q19:Q32" si="8">IF(K19=0,0,1)</f>
        <v>1</v>
      </c>
      <c r="R19" s="443">
        <f t="shared" ref="R19:R32" si="9">PRODUCT(N19:Q19)</f>
        <v>1</v>
      </c>
      <c r="S19" s="444">
        <f t="shared" ref="S19:S32" si="10">ROUND(K19,0)</f>
        <v>27951454</v>
      </c>
      <c r="T19" s="445">
        <f t="shared" ref="T19:T32" si="11">+K19-S19</f>
        <v>0</v>
      </c>
      <c r="W19" s="485" t="s">
        <v>315</v>
      </c>
      <c r="X19" s="486">
        <v>25303291</v>
      </c>
      <c r="Y19" s="486">
        <v>4807625</v>
      </c>
      <c r="Z19" s="798">
        <v>30110916</v>
      </c>
      <c r="AA19" s="799"/>
      <c r="AB19" s="800"/>
      <c r="AC19" s="368">
        <f t="shared" si="1"/>
        <v>1</v>
      </c>
      <c r="AD19" s="369">
        <f t="shared" ref="AD19:AD32" si="12">IF(X19=0,0,1)</f>
        <v>1</v>
      </c>
      <c r="AE19" s="369">
        <f t="shared" ref="AE19:AE32" si="13">IF(Y19=0,0,1)</f>
        <v>1</v>
      </c>
      <c r="AF19" s="369">
        <f t="shared" ref="AF19:AF32" si="14">IF(Z19=0,0,1)</f>
        <v>1</v>
      </c>
      <c r="AG19" s="490">
        <f t="shared" ref="AG19:AG32" si="15">PRODUCT(AC19:AF19)</f>
        <v>1</v>
      </c>
      <c r="AH19" s="491">
        <f t="shared" ref="AH19:AH32" si="16">ROUND(Z19,0)</f>
        <v>30110916</v>
      </c>
      <c r="AI19" s="492">
        <f t="shared" ref="AI19:AI32" si="17">+Z19-AH19</f>
        <v>0</v>
      </c>
      <c r="AL19" s="485" t="s">
        <v>315</v>
      </c>
      <c r="AM19" s="486">
        <v>27719664</v>
      </c>
      <c r="AN19" s="486">
        <v>5266736</v>
      </c>
      <c r="AO19" s="745">
        <v>32986400</v>
      </c>
      <c r="AP19" s="746"/>
      <c r="AQ19" s="747"/>
      <c r="AR19" s="368">
        <f t="shared" si="2"/>
        <v>1</v>
      </c>
      <c r="AS19" s="369">
        <f t="shared" ref="AS19:AS32" si="18">IF(AM19=0,0,1)</f>
        <v>1</v>
      </c>
      <c r="AT19" s="369">
        <f t="shared" ref="AT19:AT32" si="19">IF(AN19=0,0,1)</f>
        <v>1</v>
      </c>
      <c r="AU19" s="369">
        <f t="shared" ref="AU19:AU32" si="20">IF(AO19=0,0,1)</f>
        <v>1</v>
      </c>
      <c r="AV19" s="490">
        <f t="shared" ref="AV19:AV32" si="21">PRODUCT(AR19:AU19)</f>
        <v>1</v>
      </c>
      <c r="AW19" s="491">
        <f t="shared" ref="AW19:AW32" si="22">ROUND(AO19,0)</f>
        <v>32986400</v>
      </c>
      <c r="AX19" s="492">
        <f t="shared" ref="AX19:AX32" si="23">+AO19-AW19</f>
        <v>0</v>
      </c>
      <c r="BA19" s="485" t="s">
        <v>315</v>
      </c>
      <c r="BB19" s="486">
        <v>29293807</v>
      </c>
      <c r="BC19" s="486">
        <v>5565823</v>
      </c>
      <c r="BD19" s="745">
        <v>34859630</v>
      </c>
      <c r="BE19" s="746"/>
      <c r="BF19" s="747"/>
      <c r="BG19" s="368">
        <f t="shared" si="3"/>
        <v>1</v>
      </c>
      <c r="BH19" s="369">
        <f t="shared" ref="BH19:BH32" si="24">IF(BB19=0,0,1)</f>
        <v>1</v>
      </c>
      <c r="BI19" s="369">
        <f t="shared" ref="BI19:BI32" si="25">IF(BC19=0,0,1)</f>
        <v>1</v>
      </c>
      <c r="BJ19" s="369">
        <f t="shared" ref="BJ19:BJ32" si="26">IF(BD19=0,0,1)</f>
        <v>1</v>
      </c>
      <c r="BK19" s="490">
        <f t="shared" ref="BK19:BK32" si="27">PRODUCT(BG19:BJ19)</f>
        <v>1</v>
      </c>
      <c r="BL19" s="491">
        <f t="shared" ref="BL19:BL32" si="28">ROUND(BD19,0)</f>
        <v>34859630</v>
      </c>
      <c r="BM19" s="492">
        <f t="shared" ref="BM19:BM32" si="29">+BD19-BL19</f>
        <v>0</v>
      </c>
      <c r="BP19" s="485" t="s">
        <v>315</v>
      </c>
      <c r="BQ19" s="486">
        <v>26796748</v>
      </c>
      <c r="BR19" s="486">
        <v>5091382</v>
      </c>
      <c r="BS19" s="745">
        <f>+'[3]ANEXO2D COSTO TOTAL'!E7</f>
        <v>31888130</v>
      </c>
      <c r="BT19" s="746"/>
      <c r="BU19" s="747"/>
      <c r="BV19" s="368">
        <f t="shared" si="4"/>
        <v>1</v>
      </c>
      <c r="BW19" s="369">
        <f t="shared" ref="BW19:BW32" si="30">IF(BQ19=0,0,1)</f>
        <v>1</v>
      </c>
      <c r="BX19" s="369">
        <f t="shared" ref="BX19:BX32" si="31">IF(BR19=0,0,1)</f>
        <v>1</v>
      </c>
      <c r="BY19" s="369">
        <f t="shared" ref="BY19:BY32" si="32">IF(BS19=0,0,1)</f>
        <v>1</v>
      </c>
      <c r="BZ19" s="490">
        <f t="shared" ref="BZ19:BZ32" si="33">PRODUCT(BV19:BY19)</f>
        <v>1</v>
      </c>
      <c r="CA19" s="491">
        <f t="shared" ref="CA19:CA32" si="34">ROUND(BS19,0)</f>
        <v>31888130</v>
      </c>
      <c r="CB19" s="492">
        <f t="shared" ref="CB19:CB32" si="35">+BS19-CA19</f>
        <v>0</v>
      </c>
      <c r="CE19" s="485" t="s">
        <v>315</v>
      </c>
      <c r="CF19" s="486">
        <v>24181519</v>
      </c>
      <c r="CG19" s="486">
        <v>4594489</v>
      </c>
      <c r="CH19" s="745">
        <v>28776008</v>
      </c>
      <c r="CI19" s="746"/>
      <c r="CJ19" s="747"/>
      <c r="CK19" s="368">
        <f t="shared" si="5"/>
        <v>1</v>
      </c>
      <c r="CL19" s="369">
        <f t="shared" ref="CL19:CL32" si="36">IF(CF19=0,0,1)</f>
        <v>1</v>
      </c>
      <c r="CM19" s="369">
        <f t="shared" ref="CM19:CM32" si="37">IF(CG19=0,0,1)</f>
        <v>1</v>
      </c>
      <c r="CN19" s="369">
        <f t="shared" ref="CN19:CN32" si="38">IF(CH19=0,0,1)</f>
        <v>1</v>
      </c>
      <c r="CO19" s="490">
        <f t="shared" ref="CO19:CO32" si="39">PRODUCT(CK19:CN19)</f>
        <v>1</v>
      </c>
      <c r="CP19" s="491">
        <f t="shared" ref="CP19:CP32" si="40">ROUND(CH19,0)</f>
        <v>28776008</v>
      </c>
      <c r="CQ19" s="492">
        <f t="shared" ref="CQ19:CQ32" si="41">+CH19-CP19</f>
        <v>0</v>
      </c>
    </row>
    <row r="20" spans="2:95" ht="27" thickTop="1" thickBot="1">
      <c r="B20" s="446" t="s">
        <v>316</v>
      </c>
      <c r="C20" s="447">
        <v>0</v>
      </c>
      <c r="D20" s="447">
        <v>0</v>
      </c>
      <c r="E20" s="448">
        <v>0</v>
      </c>
      <c r="H20" s="485" t="s">
        <v>316</v>
      </c>
      <c r="I20" s="486">
        <v>43628210</v>
      </c>
      <c r="J20" s="486">
        <v>8289360</v>
      </c>
      <c r="K20" s="798">
        <v>51917570</v>
      </c>
      <c r="L20" s="799"/>
      <c r="M20" s="800"/>
      <c r="N20" s="368">
        <f t="shared" si="0"/>
        <v>1</v>
      </c>
      <c r="O20" s="369">
        <f t="shared" si="6"/>
        <v>1</v>
      </c>
      <c r="P20" s="369">
        <f t="shared" si="7"/>
        <v>1</v>
      </c>
      <c r="Q20" s="369">
        <f t="shared" si="8"/>
        <v>1</v>
      </c>
      <c r="R20" s="443">
        <f t="shared" si="9"/>
        <v>1</v>
      </c>
      <c r="S20" s="444">
        <f t="shared" si="10"/>
        <v>51917570</v>
      </c>
      <c r="T20" s="445">
        <f t="shared" si="11"/>
        <v>0</v>
      </c>
      <c r="W20" s="485" t="s">
        <v>316</v>
      </c>
      <c r="X20" s="486">
        <v>48048205</v>
      </c>
      <c r="Y20" s="486">
        <v>9129159</v>
      </c>
      <c r="Z20" s="798">
        <v>57177364</v>
      </c>
      <c r="AA20" s="799"/>
      <c r="AB20" s="800"/>
      <c r="AC20" s="368">
        <f t="shared" si="1"/>
        <v>1</v>
      </c>
      <c r="AD20" s="369">
        <f t="shared" si="12"/>
        <v>1</v>
      </c>
      <c r="AE20" s="369">
        <f t="shared" si="13"/>
        <v>1</v>
      </c>
      <c r="AF20" s="369">
        <f t="shared" si="14"/>
        <v>1</v>
      </c>
      <c r="AG20" s="490">
        <f t="shared" si="15"/>
        <v>1</v>
      </c>
      <c r="AH20" s="491">
        <f t="shared" si="16"/>
        <v>57177364</v>
      </c>
      <c r="AI20" s="492">
        <f t="shared" si="17"/>
        <v>0</v>
      </c>
      <c r="AL20" s="485" t="s">
        <v>316</v>
      </c>
      <c r="AM20" s="486">
        <v>41908210</v>
      </c>
      <c r="AN20" s="486">
        <v>7962560</v>
      </c>
      <c r="AO20" s="745">
        <v>49870770</v>
      </c>
      <c r="AP20" s="746"/>
      <c r="AQ20" s="747"/>
      <c r="AR20" s="368">
        <f t="shared" si="2"/>
        <v>1</v>
      </c>
      <c r="AS20" s="369">
        <f t="shared" si="18"/>
        <v>1</v>
      </c>
      <c r="AT20" s="369">
        <f t="shared" si="19"/>
        <v>1</v>
      </c>
      <c r="AU20" s="369">
        <f t="shared" si="20"/>
        <v>1</v>
      </c>
      <c r="AV20" s="490">
        <f t="shared" si="21"/>
        <v>1</v>
      </c>
      <c r="AW20" s="491">
        <f t="shared" si="22"/>
        <v>49870770</v>
      </c>
      <c r="AX20" s="492">
        <f t="shared" si="23"/>
        <v>0</v>
      </c>
      <c r="BA20" s="485" t="s">
        <v>316</v>
      </c>
      <c r="BB20" s="486">
        <v>68711031</v>
      </c>
      <c r="BC20" s="486">
        <v>13055096</v>
      </c>
      <c r="BD20" s="745">
        <v>81766127</v>
      </c>
      <c r="BE20" s="746"/>
      <c r="BF20" s="747"/>
      <c r="BG20" s="368">
        <f t="shared" si="3"/>
        <v>1</v>
      </c>
      <c r="BH20" s="369">
        <f t="shared" si="24"/>
        <v>1</v>
      </c>
      <c r="BI20" s="369">
        <f t="shared" si="25"/>
        <v>1</v>
      </c>
      <c r="BJ20" s="369">
        <f t="shared" si="26"/>
        <v>1</v>
      </c>
      <c r="BK20" s="490">
        <f t="shared" si="27"/>
        <v>1</v>
      </c>
      <c r="BL20" s="491">
        <f t="shared" si="28"/>
        <v>81766127</v>
      </c>
      <c r="BM20" s="492">
        <f t="shared" si="29"/>
        <v>0</v>
      </c>
      <c r="BP20" s="485" t="s">
        <v>316</v>
      </c>
      <c r="BQ20" s="486">
        <v>35045887</v>
      </c>
      <c r="BR20" s="486">
        <v>6658719</v>
      </c>
      <c r="BS20" s="745">
        <f>+'[3]ANEXO2D COSTO TOTAL'!E8</f>
        <v>41704605</v>
      </c>
      <c r="BT20" s="746"/>
      <c r="BU20" s="747"/>
      <c r="BV20" s="368">
        <f t="shared" si="4"/>
        <v>1</v>
      </c>
      <c r="BW20" s="369">
        <f t="shared" si="30"/>
        <v>1</v>
      </c>
      <c r="BX20" s="369">
        <f t="shared" si="31"/>
        <v>1</v>
      </c>
      <c r="BY20" s="369">
        <f t="shared" si="32"/>
        <v>1</v>
      </c>
      <c r="BZ20" s="490">
        <f t="shared" si="33"/>
        <v>1</v>
      </c>
      <c r="CA20" s="491">
        <f t="shared" si="34"/>
        <v>41704605</v>
      </c>
      <c r="CB20" s="492">
        <f t="shared" si="35"/>
        <v>0</v>
      </c>
      <c r="CE20" s="485" t="s">
        <v>316</v>
      </c>
      <c r="CF20" s="486">
        <v>35544932</v>
      </c>
      <c r="CG20" s="486">
        <v>6753537</v>
      </c>
      <c r="CH20" s="745">
        <v>42298469</v>
      </c>
      <c r="CI20" s="746"/>
      <c r="CJ20" s="747"/>
      <c r="CK20" s="368">
        <f t="shared" si="5"/>
        <v>1</v>
      </c>
      <c r="CL20" s="369">
        <f t="shared" si="36"/>
        <v>1</v>
      </c>
      <c r="CM20" s="369">
        <f t="shared" si="37"/>
        <v>1</v>
      </c>
      <c r="CN20" s="369">
        <f t="shared" si="38"/>
        <v>1</v>
      </c>
      <c r="CO20" s="490">
        <f t="shared" si="39"/>
        <v>1</v>
      </c>
      <c r="CP20" s="491">
        <f t="shared" si="40"/>
        <v>42298469</v>
      </c>
      <c r="CQ20" s="492">
        <f t="shared" si="41"/>
        <v>0</v>
      </c>
    </row>
    <row r="21" spans="2:95" ht="27" thickTop="1" thickBot="1">
      <c r="B21" s="446" t="s">
        <v>317</v>
      </c>
      <c r="C21" s="447">
        <v>0</v>
      </c>
      <c r="D21" s="447">
        <v>0</v>
      </c>
      <c r="E21" s="448">
        <v>0</v>
      </c>
      <c r="H21" s="485" t="s">
        <v>317</v>
      </c>
      <c r="I21" s="486">
        <v>8113909.8035004884</v>
      </c>
      <c r="J21" s="486">
        <v>1541642.8626650928</v>
      </c>
      <c r="K21" s="798">
        <v>9655552.666165581</v>
      </c>
      <c r="L21" s="799"/>
      <c r="M21" s="800"/>
      <c r="N21" s="368">
        <f t="shared" si="0"/>
        <v>1</v>
      </c>
      <c r="O21" s="369">
        <f t="shared" si="6"/>
        <v>1</v>
      </c>
      <c r="P21" s="369">
        <f t="shared" si="7"/>
        <v>1</v>
      </c>
      <c r="Q21" s="369">
        <f t="shared" si="8"/>
        <v>1</v>
      </c>
      <c r="R21" s="443">
        <f t="shared" si="9"/>
        <v>1</v>
      </c>
      <c r="S21" s="444">
        <f t="shared" si="10"/>
        <v>9655553</v>
      </c>
      <c r="T21" s="445">
        <f t="shared" si="11"/>
        <v>-0.33383441902697086</v>
      </c>
      <c r="W21" s="485" t="s">
        <v>317</v>
      </c>
      <c r="X21" s="486">
        <v>14712792.993249245</v>
      </c>
      <c r="Y21" s="486">
        <v>2795430.6687173564</v>
      </c>
      <c r="Z21" s="798">
        <v>17508223.6619666</v>
      </c>
      <c r="AA21" s="799"/>
      <c r="AB21" s="800"/>
      <c r="AC21" s="368">
        <f t="shared" si="1"/>
        <v>1</v>
      </c>
      <c r="AD21" s="369">
        <f t="shared" si="12"/>
        <v>1</v>
      </c>
      <c r="AE21" s="369">
        <f t="shared" si="13"/>
        <v>1</v>
      </c>
      <c r="AF21" s="369">
        <f t="shared" si="14"/>
        <v>1</v>
      </c>
      <c r="AG21" s="490">
        <f t="shared" si="15"/>
        <v>1</v>
      </c>
      <c r="AH21" s="491">
        <f t="shared" si="16"/>
        <v>17508224</v>
      </c>
      <c r="AI21" s="492">
        <f t="shared" si="17"/>
        <v>-0.33803340047597885</v>
      </c>
      <c r="AL21" s="485" t="s">
        <v>317</v>
      </c>
      <c r="AM21" s="486">
        <v>18981074.089924049</v>
      </c>
      <c r="AN21" s="486">
        <v>3606404.0770855695</v>
      </c>
      <c r="AO21" s="745">
        <v>22587478.167009618</v>
      </c>
      <c r="AP21" s="746"/>
      <c r="AQ21" s="747"/>
      <c r="AR21" s="368">
        <f t="shared" si="2"/>
        <v>1</v>
      </c>
      <c r="AS21" s="369">
        <f t="shared" si="18"/>
        <v>1</v>
      </c>
      <c r="AT21" s="369">
        <f t="shared" si="19"/>
        <v>1</v>
      </c>
      <c r="AU21" s="369">
        <f t="shared" si="20"/>
        <v>1</v>
      </c>
      <c r="AV21" s="490">
        <f t="shared" si="21"/>
        <v>1</v>
      </c>
      <c r="AW21" s="491">
        <f t="shared" si="22"/>
        <v>22587478</v>
      </c>
      <c r="AX21" s="492">
        <f t="shared" si="23"/>
        <v>0.1670096181333065</v>
      </c>
      <c r="BA21" s="485" t="s">
        <v>317</v>
      </c>
      <c r="BB21" s="486">
        <v>12331202.262062762</v>
      </c>
      <c r="BC21" s="486">
        <v>2342928.429791925</v>
      </c>
      <c r="BD21" s="745">
        <v>14674130.691854687</v>
      </c>
      <c r="BE21" s="746"/>
      <c r="BF21" s="747"/>
      <c r="BG21" s="368">
        <f t="shared" si="3"/>
        <v>1</v>
      </c>
      <c r="BH21" s="369">
        <f t="shared" si="24"/>
        <v>1</v>
      </c>
      <c r="BI21" s="369">
        <f t="shared" si="25"/>
        <v>1</v>
      </c>
      <c r="BJ21" s="369">
        <f t="shared" si="26"/>
        <v>1</v>
      </c>
      <c r="BK21" s="490">
        <f t="shared" si="27"/>
        <v>1</v>
      </c>
      <c r="BL21" s="491">
        <f t="shared" si="28"/>
        <v>14674131</v>
      </c>
      <c r="BM21" s="492">
        <f t="shared" si="29"/>
        <v>-0.3081453125923872</v>
      </c>
      <c r="BP21" s="485" t="s">
        <v>317</v>
      </c>
      <c r="BQ21" s="486">
        <v>18547609.386283088</v>
      </c>
      <c r="BR21" s="486">
        <v>3524045.7833937868</v>
      </c>
      <c r="BS21" s="745">
        <f>+'[3]ANEXO2D COSTO TOTAL'!E9</f>
        <v>22071655.169676874</v>
      </c>
      <c r="BT21" s="746"/>
      <c r="BU21" s="747"/>
      <c r="BV21" s="368">
        <f t="shared" si="4"/>
        <v>1</v>
      </c>
      <c r="BW21" s="369">
        <f t="shared" si="30"/>
        <v>1</v>
      </c>
      <c r="BX21" s="369">
        <f t="shared" si="31"/>
        <v>1</v>
      </c>
      <c r="BY21" s="369">
        <f t="shared" si="32"/>
        <v>1</v>
      </c>
      <c r="BZ21" s="490">
        <f t="shared" si="33"/>
        <v>1</v>
      </c>
      <c r="CA21" s="491">
        <f t="shared" si="34"/>
        <v>22071655</v>
      </c>
      <c r="CB21" s="492">
        <f t="shared" si="35"/>
        <v>0.16967687383294106</v>
      </c>
      <c r="CE21" s="485" t="s">
        <v>317</v>
      </c>
      <c r="CF21" s="486">
        <v>17099946.34402813</v>
      </c>
      <c r="CG21" s="486">
        <v>3248989.805365345</v>
      </c>
      <c r="CH21" s="745">
        <v>20348936.149393477</v>
      </c>
      <c r="CI21" s="746"/>
      <c r="CJ21" s="747"/>
      <c r="CK21" s="368">
        <f t="shared" si="5"/>
        <v>1</v>
      </c>
      <c r="CL21" s="369">
        <f t="shared" si="36"/>
        <v>1</v>
      </c>
      <c r="CM21" s="369">
        <f t="shared" si="37"/>
        <v>1</v>
      </c>
      <c r="CN21" s="369">
        <f t="shared" si="38"/>
        <v>1</v>
      </c>
      <c r="CO21" s="490">
        <f t="shared" si="39"/>
        <v>1</v>
      </c>
      <c r="CP21" s="491">
        <f t="shared" si="40"/>
        <v>20348936</v>
      </c>
      <c r="CQ21" s="492">
        <f t="shared" si="41"/>
        <v>0.1493934765458107</v>
      </c>
    </row>
    <row r="22" spans="2:95" ht="27" thickTop="1" thickBot="1">
      <c r="B22" s="446" t="s">
        <v>318</v>
      </c>
      <c r="C22" s="447">
        <v>0</v>
      </c>
      <c r="D22" s="447">
        <v>0</v>
      </c>
      <c r="E22" s="448">
        <v>0</v>
      </c>
      <c r="H22" s="485" t="s">
        <v>318</v>
      </c>
      <c r="I22" s="486">
        <v>29525946.694001954</v>
      </c>
      <c r="J22" s="486">
        <v>5609929.871860371</v>
      </c>
      <c r="K22" s="798">
        <v>35135876.565862328</v>
      </c>
      <c r="L22" s="799"/>
      <c r="M22" s="800"/>
      <c r="N22" s="368">
        <f t="shared" si="0"/>
        <v>1</v>
      </c>
      <c r="O22" s="369">
        <f t="shared" si="6"/>
        <v>1</v>
      </c>
      <c r="P22" s="369">
        <f t="shared" si="7"/>
        <v>1</v>
      </c>
      <c r="Q22" s="369">
        <f t="shared" si="8"/>
        <v>1</v>
      </c>
      <c r="R22" s="443">
        <f t="shared" si="9"/>
        <v>1</v>
      </c>
      <c r="S22" s="444">
        <f t="shared" si="10"/>
        <v>35135877</v>
      </c>
      <c r="T22" s="445">
        <f t="shared" si="11"/>
        <v>-0.43413767218589783</v>
      </c>
      <c r="W22" s="485" t="s">
        <v>318</v>
      </c>
      <c r="X22" s="486">
        <v>39079587.97299698</v>
      </c>
      <c r="Y22" s="486">
        <v>7425121.7148694266</v>
      </c>
      <c r="Z22" s="798">
        <v>46504709.687866405</v>
      </c>
      <c r="AA22" s="799"/>
      <c r="AB22" s="800"/>
      <c r="AC22" s="368">
        <f t="shared" si="1"/>
        <v>1</v>
      </c>
      <c r="AD22" s="369">
        <f t="shared" si="12"/>
        <v>1</v>
      </c>
      <c r="AE22" s="369">
        <f t="shared" si="13"/>
        <v>1</v>
      </c>
      <c r="AF22" s="369">
        <f t="shared" si="14"/>
        <v>1</v>
      </c>
      <c r="AG22" s="490">
        <f t="shared" si="15"/>
        <v>1</v>
      </c>
      <c r="AH22" s="491">
        <f t="shared" si="16"/>
        <v>46504710</v>
      </c>
      <c r="AI22" s="492">
        <f t="shared" si="17"/>
        <v>-0.31213359534740448</v>
      </c>
      <c r="AL22" s="485" t="s">
        <v>318</v>
      </c>
      <c r="AM22" s="486">
        <v>36176426.359696209</v>
      </c>
      <c r="AN22" s="486">
        <v>6873521.0083422801</v>
      </c>
      <c r="AO22" s="745">
        <v>43049947.36803849</v>
      </c>
      <c r="AP22" s="746"/>
      <c r="AQ22" s="747"/>
      <c r="AR22" s="368">
        <f t="shared" si="2"/>
        <v>1</v>
      </c>
      <c r="AS22" s="369">
        <f t="shared" si="18"/>
        <v>1</v>
      </c>
      <c r="AT22" s="369">
        <f t="shared" si="19"/>
        <v>1</v>
      </c>
      <c r="AU22" s="369">
        <f t="shared" si="20"/>
        <v>1</v>
      </c>
      <c r="AV22" s="490">
        <f t="shared" si="21"/>
        <v>1</v>
      </c>
      <c r="AW22" s="491">
        <f t="shared" si="22"/>
        <v>43049947</v>
      </c>
      <c r="AX22" s="492">
        <f t="shared" si="23"/>
        <v>0.36803849041461945</v>
      </c>
      <c r="BA22" s="485" t="s">
        <v>318</v>
      </c>
      <c r="BB22" s="486">
        <v>54968825.048251048</v>
      </c>
      <c r="BC22" s="486">
        <v>10444076.759167699</v>
      </c>
      <c r="BD22" s="745">
        <v>65412901.807418749</v>
      </c>
      <c r="BE22" s="746"/>
      <c r="BF22" s="747"/>
      <c r="BG22" s="368">
        <f t="shared" si="3"/>
        <v>1</v>
      </c>
      <c r="BH22" s="369">
        <f t="shared" si="24"/>
        <v>1</v>
      </c>
      <c r="BI22" s="369">
        <f t="shared" si="25"/>
        <v>1</v>
      </c>
      <c r="BJ22" s="369">
        <f t="shared" si="26"/>
        <v>1</v>
      </c>
      <c r="BK22" s="490">
        <f t="shared" si="27"/>
        <v>1</v>
      </c>
      <c r="BL22" s="491">
        <f t="shared" si="28"/>
        <v>65412902</v>
      </c>
      <c r="BM22" s="492">
        <f t="shared" si="29"/>
        <v>-0.19258125126361847</v>
      </c>
      <c r="BP22" s="485" t="s">
        <v>318</v>
      </c>
      <c r="BQ22" s="486">
        <v>30921317.545132361</v>
      </c>
      <c r="BR22" s="486">
        <v>5875050.3335751491</v>
      </c>
      <c r="BS22" s="745">
        <f>+'[3]ANEXO2D COSTO TOTAL'!E10</f>
        <v>36796367.878707513</v>
      </c>
      <c r="BT22" s="746"/>
      <c r="BU22" s="747"/>
      <c r="BV22" s="368">
        <f t="shared" si="4"/>
        <v>1</v>
      </c>
      <c r="BW22" s="369">
        <f t="shared" si="30"/>
        <v>1</v>
      </c>
      <c r="BX22" s="369">
        <f t="shared" si="31"/>
        <v>1</v>
      </c>
      <c r="BY22" s="369">
        <f t="shared" si="32"/>
        <v>1</v>
      </c>
      <c r="BZ22" s="490">
        <f t="shared" si="33"/>
        <v>1</v>
      </c>
      <c r="CA22" s="491">
        <f t="shared" si="34"/>
        <v>36796368</v>
      </c>
      <c r="CB22" s="492">
        <f t="shared" si="35"/>
        <v>-0.12129248678684235</v>
      </c>
      <c r="CE22" s="485" t="s">
        <v>318</v>
      </c>
      <c r="CF22" s="486">
        <v>51272425.376112521</v>
      </c>
      <c r="CG22" s="486">
        <v>9741760.8214613795</v>
      </c>
      <c r="CH22" s="745">
        <v>61014186.1975739</v>
      </c>
      <c r="CI22" s="746"/>
      <c r="CJ22" s="747"/>
      <c r="CK22" s="368">
        <f t="shared" si="5"/>
        <v>1</v>
      </c>
      <c r="CL22" s="369">
        <f t="shared" si="36"/>
        <v>1</v>
      </c>
      <c r="CM22" s="369">
        <f t="shared" si="37"/>
        <v>1</v>
      </c>
      <c r="CN22" s="369">
        <f t="shared" si="38"/>
        <v>1</v>
      </c>
      <c r="CO22" s="490">
        <f t="shared" si="39"/>
        <v>1</v>
      </c>
      <c r="CP22" s="491">
        <f t="shared" si="40"/>
        <v>61014186</v>
      </c>
      <c r="CQ22" s="492">
        <f t="shared" si="41"/>
        <v>0.19757390022277832</v>
      </c>
    </row>
    <row r="23" spans="2:95" ht="16.5" thickTop="1" thickBot="1">
      <c r="B23" s="446" t="s">
        <v>319</v>
      </c>
      <c r="C23" s="447">
        <v>0</v>
      </c>
      <c r="D23" s="447">
        <v>0</v>
      </c>
      <c r="E23" s="448">
        <v>0</v>
      </c>
      <c r="H23" s="485" t="s">
        <v>319</v>
      </c>
      <c r="I23" s="486">
        <v>15986446.527000977</v>
      </c>
      <c r="J23" s="486">
        <v>3037424.8401301857</v>
      </c>
      <c r="K23" s="798">
        <v>19023871.367131162</v>
      </c>
      <c r="L23" s="799"/>
      <c r="M23" s="800"/>
      <c r="N23" s="368">
        <f t="shared" si="0"/>
        <v>1</v>
      </c>
      <c r="O23" s="369">
        <f t="shared" si="6"/>
        <v>1</v>
      </c>
      <c r="P23" s="369">
        <f t="shared" si="7"/>
        <v>1</v>
      </c>
      <c r="Q23" s="369">
        <f t="shared" si="8"/>
        <v>1</v>
      </c>
      <c r="R23" s="443">
        <f t="shared" si="9"/>
        <v>1</v>
      </c>
      <c r="S23" s="444">
        <f t="shared" si="10"/>
        <v>19023871</v>
      </c>
      <c r="T23" s="445">
        <f t="shared" si="11"/>
        <v>0.36713116243481636</v>
      </c>
      <c r="W23" s="485" t="s">
        <v>319</v>
      </c>
      <c r="X23" s="486">
        <v>24347473.98649849</v>
      </c>
      <c r="Y23" s="486">
        <v>4626020.0574347135</v>
      </c>
      <c r="Z23" s="798">
        <v>28973494.043933205</v>
      </c>
      <c r="AA23" s="799"/>
      <c r="AB23" s="800"/>
      <c r="AC23" s="368">
        <f t="shared" si="1"/>
        <v>1</v>
      </c>
      <c r="AD23" s="369">
        <f t="shared" si="12"/>
        <v>1</v>
      </c>
      <c r="AE23" s="369">
        <f t="shared" si="13"/>
        <v>1</v>
      </c>
      <c r="AF23" s="369">
        <f t="shared" si="14"/>
        <v>1</v>
      </c>
      <c r="AG23" s="490">
        <f t="shared" si="15"/>
        <v>1</v>
      </c>
      <c r="AH23" s="491">
        <f t="shared" si="16"/>
        <v>28973494</v>
      </c>
      <c r="AI23" s="492">
        <f t="shared" si="17"/>
        <v>4.3933205306529999E-2</v>
      </c>
      <c r="AL23" s="485" t="s">
        <v>319</v>
      </c>
      <c r="AM23" s="486">
        <v>24712858.179848105</v>
      </c>
      <c r="AN23" s="486">
        <v>4695443.0541711403</v>
      </c>
      <c r="AO23" s="745">
        <v>29408301.234019246</v>
      </c>
      <c r="AP23" s="746"/>
      <c r="AQ23" s="747"/>
      <c r="AR23" s="368">
        <f t="shared" si="2"/>
        <v>1</v>
      </c>
      <c r="AS23" s="369">
        <f t="shared" si="18"/>
        <v>1</v>
      </c>
      <c r="AT23" s="369">
        <f t="shared" si="19"/>
        <v>1</v>
      </c>
      <c r="AU23" s="369">
        <f t="shared" si="20"/>
        <v>1</v>
      </c>
      <c r="AV23" s="490">
        <f t="shared" si="21"/>
        <v>1</v>
      </c>
      <c r="AW23" s="491">
        <f t="shared" si="22"/>
        <v>29408301</v>
      </c>
      <c r="AX23" s="492">
        <f t="shared" si="23"/>
        <v>0.23401924595236778</v>
      </c>
      <c r="BA23" s="485" t="s">
        <v>319</v>
      </c>
      <c r="BB23" s="486">
        <v>24404492.524125524</v>
      </c>
      <c r="BC23" s="486">
        <v>4636853.5795838498</v>
      </c>
      <c r="BD23" s="745">
        <v>29041346.103709374</v>
      </c>
      <c r="BE23" s="746"/>
      <c r="BF23" s="747"/>
      <c r="BG23" s="368">
        <f t="shared" si="3"/>
        <v>1</v>
      </c>
      <c r="BH23" s="369">
        <f t="shared" si="24"/>
        <v>1</v>
      </c>
      <c r="BI23" s="369">
        <f t="shared" si="25"/>
        <v>1</v>
      </c>
      <c r="BJ23" s="369">
        <f t="shared" si="26"/>
        <v>1</v>
      </c>
      <c r="BK23" s="490">
        <f t="shared" si="27"/>
        <v>1</v>
      </c>
      <c r="BL23" s="491">
        <f t="shared" si="28"/>
        <v>29041346</v>
      </c>
      <c r="BM23" s="492">
        <f t="shared" si="29"/>
        <v>0.10370937362313271</v>
      </c>
      <c r="BP23" s="485" t="s">
        <v>319</v>
      </c>
      <c r="BQ23" s="486">
        <v>22672178.772566181</v>
      </c>
      <c r="BR23" s="486">
        <v>4307713.9667875748</v>
      </c>
      <c r="BS23" s="745">
        <f>+'[3]ANEXO2D COSTO TOTAL'!E11</f>
        <v>26979892.739353754</v>
      </c>
      <c r="BT23" s="746"/>
      <c r="BU23" s="747"/>
      <c r="BV23" s="368">
        <f t="shared" si="4"/>
        <v>1</v>
      </c>
      <c r="BW23" s="369">
        <f t="shared" si="30"/>
        <v>1</v>
      </c>
      <c r="BX23" s="369">
        <f t="shared" si="31"/>
        <v>1</v>
      </c>
      <c r="BY23" s="369">
        <f t="shared" si="32"/>
        <v>1</v>
      </c>
      <c r="BZ23" s="490">
        <f t="shared" si="33"/>
        <v>1</v>
      </c>
      <c r="CA23" s="491">
        <f t="shared" si="34"/>
        <v>26979893</v>
      </c>
      <c r="CB23" s="492">
        <f t="shared" si="35"/>
        <v>-0.26064624637365341</v>
      </c>
      <c r="CE23" s="485" t="s">
        <v>319</v>
      </c>
      <c r="CF23" s="486">
        <v>21354372.68805626</v>
      </c>
      <c r="CG23" s="486">
        <v>4057330.8107306897</v>
      </c>
      <c r="CH23" s="745">
        <v>25411703.498786949</v>
      </c>
      <c r="CI23" s="746"/>
      <c r="CJ23" s="747"/>
      <c r="CK23" s="368">
        <f t="shared" si="5"/>
        <v>1</v>
      </c>
      <c r="CL23" s="369">
        <f t="shared" si="36"/>
        <v>1</v>
      </c>
      <c r="CM23" s="369">
        <f t="shared" si="37"/>
        <v>1</v>
      </c>
      <c r="CN23" s="369">
        <f t="shared" si="38"/>
        <v>1</v>
      </c>
      <c r="CO23" s="490">
        <f t="shared" si="39"/>
        <v>1</v>
      </c>
      <c r="CP23" s="491">
        <f t="shared" si="40"/>
        <v>25411703</v>
      </c>
      <c r="CQ23" s="492">
        <f t="shared" si="41"/>
        <v>0.49878694862127304</v>
      </c>
    </row>
    <row r="24" spans="2:95" ht="27" thickTop="1" thickBot="1">
      <c r="B24" s="446" t="s">
        <v>320</v>
      </c>
      <c r="C24" s="447">
        <v>0</v>
      </c>
      <c r="D24" s="447">
        <v>0</v>
      </c>
      <c r="E24" s="448">
        <v>0</v>
      </c>
      <c r="H24" s="485" t="s">
        <v>320</v>
      </c>
      <c r="I24" s="486">
        <v>6967829.0035004886</v>
      </c>
      <c r="J24" s="486">
        <v>3037424.8401301857</v>
      </c>
      <c r="K24" s="798">
        <v>8291716.5141655812</v>
      </c>
      <c r="L24" s="799"/>
      <c r="M24" s="800"/>
      <c r="N24" s="368">
        <f t="shared" si="0"/>
        <v>1</v>
      </c>
      <c r="O24" s="369">
        <f t="shared" si="6"/>
        <v>1</v>
      </c>
      <c r="P24" s="369">
        <f t="shared" si="7"/>
        <v>1</v>
      </c>
      <c r="Q24" s="369">
        <f t="shared" si="8"/>
        <v>1</v>
      </c>
      <c r="R24" s="443">
        <f t="shared" si="9"/>
        <v>1</v>
      </c>
      <c r="S24" s="444">
        <f t="shared" si="10"/>
        <v>8291717</v>
      </c>
      <c r="T24" s="445">
        <f t="shared" si="11"/>
        <v>-0.48583441879600286</v>
      </c>
      <c r="W24" s="485" t="s">
        <v>320</v>
      </c>
      <c r="X24" s="486">
        <v>11507672.993249245</v>
      </c>
      <c r="Y24" s="486">
        <v>4626020.0574347135</v>
      </c>
      <c r="Z24" s="798">
        <v>13694130.861966603</v>
      </c>
      <c r="AA24" s="799"/>
      <c r="AB24" s="800"/>
      <c r="AC24" s="368">
        <f t="shared" si="1"/>
        <v>1</v>
      </c>
      <c r="AD24" s="369">
        <f t="shared" si="12"/>
        <v>1</v>
      </c>
      <c r="AE24" s="369">
        <f t="shared" si="13"/>
        <v>1</v>
      </c>
      <c r="AF24" s="369">
        <f t="shared" si="14"/>
        <v>1</v>
      </c>
      <c r="AG24" s="490">
        <f t="shared" si="15"/>
        <v>1</v>
      </c>
      <c r="AH24" s="491">
        <f t="shared" si="16"/>
        <v>13694131</v>
      </c>
      <c r="AI24" s="492">
        <f t="shared" si="17"/>
        <v>-0.13803339749574661</v>
      </c>
      <c r="AL24" s="485" t="s">
        <v>320</v>
      </c>
      <c r="AM24" s="486">
        <v>18981074.089924049</v>
      </c>
      <c r="AN24" s="486">
        <v>4695443.0541711403</v>
      </c>
      <c r="AO24" s="745">
        <v>22587478.167009618</v>
      </c>
      <c r="AP24" s="746"/>
      <c r="AQ24" s="747"/>
      <c r="AR24" s="368">
        <f t="shared" si="2"/>
        <v>1</v>
      </c>
      <c r="AS24" s="369">
        <f t="shared" si="18"/>
        <v>1</v>
      </c>
      <c r="AT24" s="369">
        <f t="shared" si="19"/>
        <v>1</v>
      </c>
      <c r="AU24" s="369">
        <f t="shared" si="20"/>
        <v>1</v>
      </c>
      <c r="AV24" s="490">
        <f t="shared" si="21"/>
        <v>1</v>
      </c>
      <c r="AW24" s="491">
        <f t="shared" si="22"/>
        <v>22587478</v>
      </c>
      <c r="AX24" s="492">
        <f t="shared" si="23"/>
        <v>0.1670096181333065</v>
      </c>
      <c r="BA24" s="485" t="s">
        <v>320</v>
      </c>
      <c r="BB24" s="486">
        <v>11561222.262062762</v>
      </c>
      <c r="BC24" s="486">
        <v>4636853.5795838498</v>
      </c>
      <c r="BD24" s="745">
        <v>13757854.491854686</v>
      </c>
      <c r="BE24" s="746"/>
      <c r="BF24" s="747"/>
      <c r="BG24" s="368">
        <f t="shared" si="3"/>
        <v>1</v>
      </c>
      <c r="BH24" s="369">
        <f t="shared" si="24"/>
        <v>1</v>
      </c>
      <c r="BI24" s="369">
        <f t="shared" si="25"/>
        <v>1</v>
      </c>
      <c r="BJ24" s="369">
        <f t="shared" si="26"/>
        <v>1</v>
      </c>
      <c r="BK24" s="490">
        <f t="shared" si="27"/>
        <v>1</v>
      </c>
      <c r="BL24" s="491">
        <f t="shared" si="28"/>
        <v>13757854</v>
      </c>
      <c r="BM24" s="492">
        <f t="shared" si="29"/>
        <v>0.49185468629002571</v>
      </c>
      <c r="BP24" s="485" t="s">
        <v>320</v>
      </c>
      <c r="BQ24" s="486">
        <v>18547609.386283088</v>
      </c>
      <c r="BR24" s="486">
        <v>4307713.9667875748</v>
      </c>
      <c r="BS24" s="745">
        <f>+'[3]ANEXO2D COSTO TOTAL'!E12</f>
        <v>22071655.169676874</v>
      </c>
      <c r="BT24" s="746"/>
      <c r="BU24" s="747"/>
      <c r="BV24" s="368">
        <f t="shared" si="4"/>
        <v>1</v>
      </c>
      <c r="BW24" s="369">
        <f t="shared" si="30"/>
        <v>1</v>
      </c>
      <c r="BX24" s="369">
        <f t="shared" si="31"/>
        <v>1</v>
      </c>
      <c r="BY24" s="369">
        <f t="shared" si="32"/>
        <v>1</v>
      </c>
      <c r="BZ24" s="490">
        <f t="shared" si="33"/>
        <v>1</v>
      </c>
      <c r="CA24" s="491">
        <f t="shared" si="34"/>
        <v>22071655</v>
      </c>
      <c r="CB24" s="492">
        <f t="shared" si="35"/>
        <v>0.16967687383294106</v>
      </c>
      <c r="CE24" s="485" t="s">
        <v>320</v>
      </c>
      <c r="CF24" s="486">
        <v>17099946.34402813</v>
      </c>
      <c r="CG24" s="486">
        <v>4057330.8107306897</v>
      </c>
      <c r="CH24" s="745">
        <v>20348936.149393477</v>
      </c>
      <c r="CI24" s="746"/>
      <c r="CJ24" s="747"/>
      <c r="CK24" s="368">
        <f t="shared" si="5"/>
        <v>1</v>
      </c>
      <c r="CL24" s="369">
        <f t="shared" si="36"/>
        <v>1</v>
      </c>
      <c r="CM24" s="369">
        <f t="shared" si="37"/>
        <v>1</v>
      </c>
      <c r="CN24" s="369">
        <f t="shared" si="38"/>
        <v>1</v>
      </c>
      <c r="CO24" s="490">
        <f t="shared" si="39"/>
        <v>1</v>
      </c>
      <c r="CP24" s="491">
        <f t="shared" si="40"/>
        <v>20348936</v>
      </c>
      <c r="CQ24" s="492">
        <f t="shared" si="41"/>
        <v>0.1493934765458107</v>
      </c>
    </row>
    <row r="25" spans="2:95" ht="27" thickTop="1" thickBot="1">
      <c r="B25" s="446" t="s">
        <v>321</v>
      </c>
      <c r="C25" s="447">
        <v>0</v>
      </c>
      <c r="D25" s="447">
        <v>0</v>
      </c>
      <c r="E25" s="448">
        <v>0</v>
      </c>
      <c r="H25" s="485" t="s">
        <v>321</v>
      </c>
      <c r="I25" s="486">
        <v>29227284</v>
      </c>
      <c r="J25" s="486">
        <v>5553184</v>
      </c>
      <c r="K25" s="798">
        <v>34780468</v>
      </c>
      <c r="L25" s="799"/>
      <c r="M25" s="800"/>
      <c r="N25" s="368">
        <f t="shared" si="0"/>
        <v>1</v>
      </c>
      <c r="O25" s="369">
        <f t="shared" si="6"/>
        <v>1</v>
      </c>
      <c r="P25" s="369">
        <f t="shared" si="7"/>
        <v>1</v>
      </c>
      <c r="Q25" s="369">
        <f t="shared" si="8"/>
        <v>1</v>
      </c>
      <c r="R25" s="443">
        <f t="shared" si="9"/>
        <v>1</v>
      </c>
      <c r="S25" s="444">
        <f t="shared" si="10"/>
        <v>34780468</v>
      </c>
      <c r="T25" s="445">
        <f t="shared" si="11"/>
        <v>0</v>
      </c>
      <c r="W25" s="485" t="s">
        <v>321</v>
      </c>
      <c r="X25" s="486">
        <v>30110971</v>
      </c>
      <c r="Y25" s="486">
        <v>5721084</v>
      </c>
      <c r="Z25" s="798">
        <v>35832055</v>
      </c>
      <c r="AA25" s="799"/>
      <c r="AB25" s="800"/>
      <c r="AC25" s="368">
        <f t="shared" si="1"/>
        <v>1</v>
      </c>
      <c r="AD25" s="369">
        <f t="shared" si="12"/>
        <v>1</v>
      </c>
      <c r="AE25" s="369">
        <f t="shared" si="13"/>
        <v>1</v>
      </c>
      <c r="AF25" s="369">
        <f t="shared" si="14"/>
        <v>1</v>
      </c>
      <c r="AG25" s="490">
        <f t="shared" si="15"/>
        <v>1</v>
      </c>
      <c r="AH25" s="491">
        <f t="shared" si="16"/>
        <v>35832055</v>
      </c>
      <c r="AI25" s="492">
        <f t="shared" si="17"/>
        <v>0</v>
      </c>
      <c r="AL25" s="485" t="s">
        <v>321</v>
      </c>
      <c r="AM25" s="486">
        <v>30444642</v>
      </c>
      <c r="AN25" s="486">
        <v>5784482</v>
      </c>
      <c r="AO25" s="745">
        <v>36229124</v>
      </c>
      <c r="AP25" s="746"/>
      <c r="AQ25" s="747"/>
      <c r="AR25" s="368">
        <f t="shared" si="2"/>
        <v>1</v>
      </c>
      <c r="AS25" s="369">
        <f t="shared" si="18"/>
        <v>1</v>
      </c>
      <c r="AT25" s="369">
        <f t="shared" si="19"/>
        <v>1</v>
      </c>
      <c r="AU25" s="369">
        <f t="shared" si="20"/>
        <v>1</v>
      </c>
      <c r="AV25" s="490">
        <f t="shared" si="21"/>
        <v>1</v>
      </c>
      <c r="AW25" s="491">
        <f t="shared" si="22"/>
        <v>36229124</v>
      </c>
      <c r="AX25" s="492">
        <f t="shared" si="23"/>
        <v>0</v>
      </c>
      <c r="BA25" s="485" t="s">
        <v>321</v>
      </c>
      <c r="BB25" s="486">
        <v>43536559</v>
      </c>
      <c r="BC25" s="486">
        <v>8271946</v>
      </c>
      <c r="BD25" s="745">
        <v>51808505</v>
      </c>
      <c r="BE25" s="746"/>
      <c r="BF25" s="747"/>
      <c r="BG25" s="368">
        <f t="shared" si="3"/>
        <v>1</v>
      </c>
      <c r="BH25" s="369">
        <f t="shared" si="24"/>
        <v>1</v>
      </c>
      <c r="BI25" s="369">
        <f t="shared" si="25"/>
        <v>1</v>
      </c>
      <c r="BJ25" s="369">
        <f t="shared" si="26"/>
        <v>1</v>
      </c>
      <c r="BK25" s="490">
        <f t="shared" si="27"/>
        <v>1</v>
      </c>
      <c r="BL25" s="491">
        <f t="shared" si="28"/>
        <v>51808505</v>
      </c>
      <c r="BM25" s="492">
        <f t="shared" si="29"/>
        <v>0</v>
      </c>
      <c r="BP25" s="485" t="s">
        <v>321</v>
      </c>
      <c r="BQ25" s="486">
        <v>26796748</v>
      </c>
      <c r="BR25" s="486">
        <v>5091382</v>
      </c>
      <c r="BS25" s="745">
        <f>+'[3]ANEXO2D COSTO TOTAL'!E13</f>
        <v>31888130</v>
      </c>
      <c r="BT25" s="746"/>
      <c r="BU25" s="747"/>
      <c r="BV25" s="368">
        <f t="shared" si="4"/>
        <v>1</v>
      </c>
      <c r="BW25" s="369">
        <f t="shared" si="30"/>
        <v>1</v>
      </c>
      <c r="BX25" s="369">
        <f t="shared" si="31"/>
        <v>1</v>
      </c>
      <c r="BY25" s="369">
        <f t="shared" si="32"/>
        <v>1</v>
      </c>
      <c r="BZ25" s="490">
        <f t="shared" si="33"/>
        <v>1</v>
      </c>
      <c r="CA25" s="491">
        <f t="shared" si="34"/>
        <v>31888130</v>
      </c>
      <c r="CB25" s="492">
        <f t="shared" si="35"/>
        <v>0</v>
      </c>
      <c r="CE25" s="485" t="s">
        <v>321</v>
      </c>
      <c r="CF25" s="486">
        <v>29890639</v>
      </c>
      <c r="CG25" s="486">
        <v>5679221</v>
      </c>
      <c r="CH25" s="745">
        <v>35569860</v>
      </c>
      <c r="CI25" s="746"/>
      <c r="CJ25" s="747"/>
      <c r="CK25" s="368">
        <f t="shared" si="5"/>
        <v>1</v>
      </c>
      <c r="CL25" s="369">
        <f t="shared" si="36"/>
        <v>1</v>
      </c>
      <c r="CM25" s="369">
        <f t="shared" si="37"/>
        <v>1</v>
      </c>
      <c r="CN25" s="369">
        <f t="shared" si="38"/>
        <v>1</v>
      </c>
      <c r="CO25" s="490">
        <f t="shared" si="39"/>
        <v>1</v>
      </c>
      <c r="CP25" s="491">
        <f t="shared" si="40"/>
        <v>35569860</v>
      </c>
      <c r="CQ25" s="492">
        <f t="shared" si="41"/>
        <v>0</v>
      </c>
    </row>
    <row r="26" spans="2:95" ht="16.5" thickTop="1" thickBot="1">
      <c r="B26" s="446" t="s">
        <v>322</v>
      </c>
      <c r="C26" s="447">
        <v>0</v>
      </c>
      <c r="D26" s="447">
        <v>0</v>
      </c>
      <c r="E26" s="448">
        <v>0</v>
      </c>
      <c r="H26" s="485" t="s">
        <v>322</v>
      </c>
      <c r="I26" s="486">
        <v>17451287</v>
      </c>
      <c r="J26" s="486">
        <v>3315744</v>
      </c>
      <c r="K26" s="798">
        <v>20767031</v>
      </c>
      <c r="L26" s="799"/>
      <c r="M26" s="800"/>
      <c r="N26" s="368">
        <f t="shared" si="0"/>
        <v>1</v>
      </c>
      <c r="O26" s="369">
        <f t="shared" si="6"/>
        <v>1</v>
      </c>
      <c r="P26" s="369">
        <f t="shared" si="7"/>
        <v>1</v>
      </c>
      <c r="Q26" s="369">
        <f t="shared" si="8"/>
        <v>1</v>
      </c>
      <c r="R26" s="443">
        <f t="shared" si="9"/>
        <v>1</v>
      </c>
      <c r="S26" s="444">
        <f t="shared" si="10"/>
        <v>20767031</v>
      </c>
      <c r="T26" s="445">
        <f t="shared" si="11"/>
        <v>0</v>
      </c>
      <c r="W26" s="485" t="s">
        <v>322</v>
      </c>
      <c r="X26" s="486">
        <v>24347474</v>
      </c>
      <c r="Y26" s="486">
        <v>4626020</v>
      </c>
      <c r="Z26" s="798">
        <v>28973494</v>
      </c>
      <c r="AA26" s="799"/>
      <c r="AB26" s="800"/>
      <c r="AC26" s="368">
        <f t="shared" si="1"/>
        <v>1</v>
      </c>
      <c r="AD26" s="369">
        <f t="shared" si="12"/>
        <v>1</v>
      </c>
      <c r="AE26" s="369">
        <f t="shared" si="13"/>
        <v>1</v>
      </c>
      <c r="AF26" s="369">
        <f t="shared" si="14"/>
        <v>1</v>
      </c>
      <c r="AG26" s="490">
        <f t="shared" si="15"/>
        <v>1</v>
      </c>
      <c r="AH26" s="491">
        <f t="shared" si="16"/>
        <v>28973494</v>
      </c>
      <c r="AI26" s="492">
        <f t="shared" si="17"/>
        <v>0</v>
      </c>
      <c r="AL26" s="485" t="s">
        <v>322</v>
      </c>
      <c r="AM26" s="486">
        <v>24712858</v>
      </c>
      <c r="AN26" s="486">
        <v>4695443</v>
      </c>
      <c r="AO26" s="745">
        <v>29408301</v>
      </c>
      <c r="AP26" s="746"/>
      <c r="AQ26" s="747"/>
      <c r="AR26" s="368">
        <f t="shared" si="2"/>
        <v>1</v>
      </c>
      <c r="AS26" s="369">
        <f t="shared" si="18"/>
        <v>1</v>
      </c>
      <c r="AT26" s="369">
        <f t="shared" si="19"/>
        <v>1</v>
      </c>
      <c r="AU26" s="369">
        <f t="shared" si="20"/>
        <v>1</v>
      </c>
      <c r="AV26" s="490">
        <f t="shared" si="21"/>
        <v>1</v>
      </c>
      <c r="AW26" s="491">
        <f t="shared" si="22"/>
        <v>29408301</v>
      </c>
      <c r="AX26" s="492">
        <f t="shared" si="23"/>
        <v>0</v>
      </c>
      <c r="BA26" s="485" t="s">
        <v>322</v>
      </c>
      <c r="BB26" s="486">
        <v>25174473</v>
      </c>
      <c r="BC26" s="486">
        <v>4783150</v>
      </c>
      <c r="BD26" s="745">
        <v>29957622</v>
      </c>
      <c r="BE26" s="746"/>
      <c r="BF26" s="747"/>
      <c r="BG26" s="368">
        <f t="shared" si="3"/>
        <v>1</v>
      </c>
      <c r="BH26" s="369">
        <f t="shared" si="24"/>
        <v>1</v>
      </c>
      <c r="BI26" s="369">
        <f t="shared" si="25"/>
        <v>1</v>
      </c>
      <c r="BJ26" s="369">
        <f t="shared" si="26"/>
        <v>1</v>
      </c>
      <c r="BK26" s="490">
        <f t="shared" si="27"/>
        <v>1</v>
      </c>
      <c r="BL26" s="491">
        <f t="shared" si="28"/>
        <v>29957622</v>
      </c>
      <c r="BM26" s="492">
        <f t="shared" si="29"/>
        <v>0</v>
      </c>
      <c r="BP26" s="485" t="s">
        <v>322</v>
      </c>
      <c r="BQ26" s="486">
        <v>22672179</v>
      </c>
      <c r="BR26" s="486">
        <v>4307714</v>
      </c>
      <c r="BS26" s="745">
        <f>+'[3]ANEXO2D COSTO TOTAL'!E14</f>
        <v>26979893</v>
      </c>
      <c r="BT26" s="746"/>
      <c r="BU26" s="747"/>
      <c r="BV26" s="368">
        <f t="shared" si="4"/>
        <v>1</v>
      </c>
      <c r="BW26" s="369">
        <f t="shared" si="30"/>
        <v>1</v>
      </c>
      <c r="BX26" s="369">
        <f t="shared" si="31"/>
        <v>1</v>
      </c>
      <c r="BY26" s="369">
        <f t="shared" si="32"/>
        <v>1</v>
      </c>
      <c r="BZ26" s="490">
        <f t="shared" si="33"/>
        <v>1</v>
      </c>
      <c r="CA26" s="491">
        <f t="shared" si="34"/>
        <v>26979893</v>
      </c>
      <c r="CB26" s="492">
        <f t="shared" si="35"/>
        <v>0</v>
      </c>
      <c r="CE26" s="485" t="s">
        <v>322</v>
      </c>
      <c r="CF26" s="486">
        <v>21354373</v>
      </c>
      <c r="CG26" s="486">
        <v>4057331</v>
      </c>
      <c r="CH26" s="745">
        <v>25411703</v>
      </c>
      <c r="CI26" s="746"/>
      <c r="CJ26" s="747"/>
      <c r="CK26" s="368">
        <f t="shared" si="5"/>
        <v>1</v>
      </c>
      <c r="CL26" s="369">
        <f t="shared" si="36"/>
        <v>1</v>
      </c>
      <c r="CM26" s="369">
        <f t="shared" si="37"/>
        <v>1</v>
      </c>
      <c r="CN26" s="369">
        <f t="shared" si="38"/>
        <v>1</v>
      </c>
      <c r="CO26" s="490">
        <f t="shared" si="39"/>
        <v>1</v>
      </c>
      <c r="CP26" s="491">
        <f t="shared" si="40"/>
        <v>25411703</v>
      </c>
      <c r="CQ26" s="492">
        <f t="shared" si="41"/>
        <v>0</v>
      </c>
    </row>
    <row r="27" spans="2:95" ht="27" thickTop="1" thickBot="1">
      <c r="B27" s="446" t="s">
        <v>323</v>
      </c>
      <c r="C27" s="447">
        <v>0</v>
      </c>
      <c r="D27" s="447">
        <v>0</v>
      </c>
      <c r="E27" s="448">
        <v>0</v>
      </c>
      <c r="H27" s="485" t="s">
        <v>323</v>
      </c>
      <c r="I27" s="486">
        <v>8725637</v>
      </c>
      <c r="J27" s="486">
        <v>1657871</v>
      </c>
      <c r="K27" s="798">
        <v>10383508</v>
      </c>
      <c r="L27" s="799"/>
      <c r="M27" s="800"/>
      <c r="N27" s="368">
        <f t="shared" si="0"/>
        <v>1</v>
      </c>
      <c r="O27" s="369">
        <f t="shared" si="6"/>
        <v>1</v>
      </c>
      <c r="P27" s="369">
        <f t="shared" si="7"/>
        <v>1</v>
      </c>
      <c r="Q27" s="369">
        <f t="shared" si="8"/>
        <v>1</v>
      </c>
      <c r="R27" s="443">
        <f t="shared" si="9"/>
        <v>1</v>
      </c>
      <c r="S27" s="444">
        <f t="shared" si="10"/>
        <v>10383508</v>
      </c>
      <c r="T27" s="445">
        <f t="shared" si="11"/>
        <v>0</v>
      </c>
      <c r="W27" s="485" t="s">
        <v>323</v>
      </c>
      <c r="X27" s="486">
        <v>11507673</v>
      </c>
      <c r="Y27" s="486">
        <v>2186458</v>
      </c>
      <c r="Z27" s="798">
        <v>13694131</v>
      </c>
      <c r="AA27" s="799"/>
      <c r="AB27" s="800"/>
      <c r="AC27" s="368">
        <f t="shared" si="1"/>
        <v>1</v>
      </c>
      <c r="AD27" s="369">
        <f t="shared" si="12"/>
        <v>1</v>
      </c>
      <c r="AE27" s="369">
        <f t="shared" si="13"/>
        <v>1</v>
      </c>
      <c r="AF27" s="369">
        <f t="shared" si="14"/>
        <v>1</v>
      </c>
      <c r="AG27" s="490">
        <f t="shared" si="15"/>
        <v>1</v>
      </c>
      <c r="AH27" s="491">
        <f t="shared" si="16"/>
        <v>13694131</v>
      </c>
      <c r="AI27" s="492">
        <f t="shared" si="17"/>
        <v>0</v>
      </c>
      <c r="AL27" s="485" t="s">
        <v>323</v>
      </c>
      <c r="AM27" s="486">
        <v>18981074</v>
      </c>
      <c r="AN27" s="486">
        <v>3606404</v>
      </c>
      <c r="AO27" s="745">
        <v>22587478</v>
      </c>
      <c r="AP27" s="746"/>
      <c r="AQ27" s="747"/>
      <c r="AR27" s="368">
        <f t="shared" si="2"/>
        <v>1</v>
      </c>
      <c r="AS27" s="369">
        <f t="shared" si="18"/>
        <v>1</v>
      </c>
      <c r="AT27" s="369">
        <f t="shared" si="19"/>
        <v>1</v>
      </c>
      <c r="AU27" s="369">
        <f t="shared" si="20"/>
        <v>1</v>
      </c>
      <c r="AV27" s="490">
        <f t="shared" si="21"/>
        <v>1</v>
      </c>
      <c r="AW27" s="491">
        <f t="shared" si="22"/>
        <v>22587478</v>
      </c>
      <c r="AX27" s="492">
        <f t="shared" si="23"/>
        <v>0</v>
      </c>
      <c r="BA27" s="485" t="s">
        <v>323</v>
      </c>
      <c r="BB27" s="486">
        <v>11819134</v>
      </c>
      <c r="BC27" s="486">
        <v>2245636</v>
      </c>
      <c r="BD27" s="745">
        <v>14064770</v>
      </c>
      <c r="BE27" s="746"/>
      <c r="BF27" s="747"/>
      <c r="BG27" s="368">
        <f t="shared" si="3"/>
        <v>1</v>
      </c>
      <c r="BH27" s="369">
        <f t="shared" si="24"/>
        <v>1</v>
      </c>
      <c r="BI27" s="369">
        <f t="shared" si="25"/>
        <v>1</v>
      </c>
      <c r="BJ27" s="369">
        <f t="shared" si="26"/>
        <v>1</v>
      </c>
      <c r="BK27" s="490">
        <f t="shared" si="27"/>
        <v>1</v>
      </c>
      <c r="BL27" s="491">
        <f t="shared" si="28"/>
        <v>14064770</v>
      </c>
      <c r="BM27" s="492">
        <f t="shared" si="29"/>
        <v>0</v>
      </c>
      <c r="BP27" s="485" t="s">
        <v>323</v>
      </c>
      <c r="BQ27" s="486">
        <v>18547609</v>
      </c>
      <c r="BR27" s="486">
        <v>3524046</v>
      </c>
      <c r="BS27" s="745">
        <f>+'[3]ANEXO2D COSTO TOTAL'!E15</f>
        <v>22071655</v>
      </c>
      <c r="BT27" s="746"/>
      <c r="BU27" s="747"/>
      <c r="BV27" s="368">
        <f t="shared" si="4"/>
        <v>1</v>
      </c>
      <c r="BW27" s="369">
        <f t="shared" si="30"/>
        <v>1</v>
      </c>
      <c r="BX27" s="369">
        <f t="shared" si="31"/>
        <v>1</v>
      </c>
      <c r="BY27" s="369">
        <f t="shared" si="32"/>
        <v>1</v>
      </c>
      <c r="BZ27" s="490">
        <f t="shared" si="33"/>
        <v>1</v>
      </c>
      <c r="CA27" s="491">
        <f t="shared" si="34"/>
        <v>22071655</v>
      </c>
      <c r="CB27" s="492">
        <f t="shared" si="35"/>
        <v>0</v>
      </c>
      <c r="CE27" s="485" t="s">
        <v>323</v>
      </c>
      <c r="CF27" s="486">
        <v>17099946</v>
      </c>
      <c r="CG27" s="486">
        <v>3248990</v>
      </c>
      <c r="CH27" s="745">
        <v>20348936</v>
      </c>
      <c r="CI27" s="746"/>
      <c r="CJ27" s="747"/>
      <c r="CK27" s="368">
        <f t="shared" si="5"/>
        <v>1</v>
      </c>
      <c r="CL27" s="369">
        <f t="shared" si="36"/>
        <v>1</v>
      </c>
      <c r="CM27" s="369">
        <f t="shared" si="37"/>
        <v>1</v>
      </c>
      <c r="CN27" s="369">
        <f t="shared" si="38"/>
        <v>1</v>
      </c>
      <c r="CO27" s="490">
        <f t="shared" si="39"/>
        <v>1</v>
      </c>
      <c r="CP27" s="491">
        <f t="shared" si="40"/>
        <v>20348936</v>
      </c>
      <c r="CQ27" s="492">
        <f t="shared" si="41"/>
        <v>0</v>
      </c>
    </row>
    <row r="28" spans="2:95" ht="27" thickTop="1" thickBot="1">
      <c r="B28" s="446" t="s">
        <v>324</v>
      </c>
      <c r="C28" s="447">
        <v>0</v>
      </c>
      <c r="D28" s="447">
        <v>0</v>
      </c>
      <c r="E28" s="448">
        <v>0</v>
      </c>
      <c r="H28" s="485" t="s">
        <v>324</v>
      </c>
      <c r="I28" s="486">
        <v>11776010</v>
      </c>
      <c r="J28" s="486">
        <v>2237442</v>
      </c>
      <c r="K28" s="798">
        <v>14013452</v>
      </c>
      <c r="L28" s="799"/>
      <c r="M28" s="800"/>
      <c r="N28" s="368">
        <f t="shared" si="0"/>
        <v>1</v>
      </c>
      <c r="O28" s="369">
        <f t="shared" si="6"/>
        <v>1</v>
      </c>
      <c r="P28" s="369">
        <f t="shared" si="7"/>
        <v>1</v>
      </c>
      <c r="Q28" s="369">
        <f t="shared" si="8"/>
        <v>1</v>
      </c>
      <c r="R28" s="443">
        <f t="shared" si="9"/>
        <v>1</v>
      </c>
      <c r="S28" s="444">
        <f t="shared" si="10"/>
        <v>14013452</v>
      </c>
      <c r="T28" s="445">
        <f t="shared" si="11"/>
        <v>0</v>
      </c>
      <c r="W28" s="485" t="s">
        <v>324</v>
      </c>
      <c r="X28" s="486">
        <v>11507673</v>
      </c>
      <c r="Y28" s="486">
        <v>2186458</v>
      </c>
      <c r="Z28" s="798">
        <v>13694131</v>
      </c>
      <c r="AA28" s="799"/>
      <c r="AB28" s="800"/>
      <c r="AC28" s="368">
        <f t="shared" si="1"/>
        <v>1</v>
      </c>
      <c r="AD28" s="369">
        <f t="shared" si="12"/>
        <v>1</v>
      </c>
      <c r="AE28" s="369">
        <f t="shared" si="13"/>
        <v>1</v>
      </c>
      <c r="AF28" s="369">
        <f t="shared" si="14"/>
        <v>1</v>
      </c>
      <c r="AG28" s="490">
        <f t="shared" si="15"/>
        <v>1</v>
      </c>
      <c r="AH28" s="491">
        <f t="shared" si="16"/>
        <v>13694131</v>
      </c>
      <c r="AI28" s="492">
        <f t="shared" si="17"/>
        <v>0</v>
      </c>
      <c r="AL28" s="485" t="s">
        <v>324</v>
      </c>
      <c r="AM28" s="486">
        <v>18981074</v>
      </c>
      <c r="AN28" s="486">
        <v>3606404</v>
      </c>
      <c r="AO28" s="745">
        <v>22587478</v>
      </c>
      <c r="AP28" s="746"/>
      <c r="AQ28" s="747"/>
      <c r="AR28" s="368">
        <f t="shared" si="2"/>
        <v>1</v>
      </c>
      <c r="AS28" s="369">
        <f t="shared" si="18"/>
        <v>1</v>
      </c>
      <c r="AT28" s="369">
        <f t="shared" si="19"/>
        <v>1</v>
      </c>
      <c r="AU28" s="369">
        <f t="shared" si="20"/>
        <v>1</v>
      </c>
      <c r="AV28" s="490">
        <f t="shared" si="21"/>
        <v>1</v>
      </c>
      <c r="AW28" s="491">
        <f t="shared" si="22"/>
        <v>22587478</v>
      </c>
      <c r="AX28" s="492">
        <f t="shared" si="23"/>
        <v>0</v>
      </c>
      <c r="BA28" s="485" t="s">
        <v>324</v>
      </c>
      <c r="BB28" s="486">
        <v>8739214</v>
      </c>
      <c r="BC28" s="486">
        <v>1660451</v>
      </c>
      <c r="BD28" s="745">
        <v>10399665</v>
      </c>
      <c r="BE28" s="746"/>
      <c r="BF28" s="747"/>
      <c r="BG28" s="368">
        <f t="shared" si="3"/>
        <v>1</v>
      </c>
      <c r="BH28" s="369">
        <f t="shared" si="24"/>
        <v>1</v>
      </c>
      <c r="BI28" s="369">
        <f t="shared" si="25"/>
        <v>1</v>
      </c>
      <c r="BJ28" s="369">
        <f t="shared" si="26"/>
        <v>1</v>
      </c>
      <c r="BK28" s="490">
        <f t="shared" si="27"/>
        <v>1</v>
      </c>
      <c r="BL28" s="491">
        <f t="shared" si="28"/>
        <v>10399665</v>
      </c>
      <c r="BM28" s="492">
        <f t="shared" si="29"/>
        <v>0</v>
      </c>
      <c r="BP28" s="485" t="s">
        <v>324</v>
      </c>
      <c r="BQ28" s="486">
        <v>18547609</v>
      </c>
      <c r="BR28" s="486">
        <v>3524046</v>
      </c>
      <c r="BS28" s="745">
        <f>+'[3]ANEXO2D COSTO TOTAL'!E16</f>
        <v>22071655</v>
      </c>
      <c r="BT28" s="746"/>
      <c r="BU28" s="747"/>
      <c r="BV28" s="368">
        <f t="shared" si="4"/>
        <v>1</v>
      </c>
      <c r="BW28" s="369">
        <f t="shared" si="30"/>
        <v>1</v>
      </c>
      <c r="BX28" s="369">
        <f t="shared" si="31"/>
        <v>1</v>
      </c>
      <c r="BY28" s="369">
        <f t="shared" si="32"/>
        <v>1</v>
      </c>
      <c r="BZ28" s="490">
        <f t="shared" si="33"/>
        <v>1</v>
      </c>
      <c r="CA28" s="491">
        <f t="shared" si="34"/>
        <v>22071655</v>
      </c>
      <c r="CB28" s="492">
        <f t="shared" si="35"/>
        <v>0</v>
      </c>
      <c r="CE28" s="485" t="s">
        <v>324</v>
      </c>
      <c r="CF28" s="486">
        <v>17099946</v>
      </c>
      <c r="CG28" s="486">
        <v>3248990</v>
      </c>
      <c r="CH28" s="745">
        <v>20348936</v>
      </c>
      <c r="CI28" s="746"/>
      <c r="CJ28" s="747"/>
      <c r="CK28" s="368">
        <f t="shared" si="5"/>
        <v>1</v>
      </c>
      <c r="CL28" s="369">
        <f t="shared" si="36"/>
        <v>1</v>
      </c>
      <c r="CM28" s="369">
        <f t="shared" si="37"/>
        <v>1</v>
      </c>
      <c r="CN28" s="369">
        <f t="shared" si="38"/>
        <v>1</v>
      </c>
      <c r="CO28" s="490">
        <f t="shared" si="39"/>
        <v>1</v>
      </c>
      <c r="CP28" s="491">
        <f t="shared" si="40"/>
        <v>20348936</v>
      </c>
      <c r="CQ28" s="492">
        <f t="shared" si="41"/>
        <v>0</v>
      </c>
    </row>
    <row r="29" spans="2:95" ht="27" thickTop="1" thickBot="1">
      <c r="B29" s="446" t="s">
        <v>325</v>
      </c>
      <c r="C29" s="447">
        <v>0</v>
      </c>
      <c r="D29" s="447">
        <v>0</v>
      </c>
      <c r="E29" s="448">
        <v>0</v>
      </c>
      <c r="H29" s="485" t="s">
        <v>325</v>
      </c>
      <c r="I29" s="486">
        <v>37952933</v>
      </c>
      <c r="J29" s="486">
        <v>7211057</v>
      </c>
      <c r="K29" s="798">
        <v>45163991</v>
      </c>
      <c r="L29" s="799"/>
      <c r="M29" s="800"/>
      <c r="N29" s="368">
        <f t="shared" si="0"/>
        <v>1</v>
      </c>
      <c r="O29" s="369">
        <f t="shared" si="6"/>
        <v>1</v>
      </c>
      <c r="P29" s="369">
        <f t="shared" si="7"/>
        <v>1</v>
      </c>
      <c r="Q29" s="369">
        <f t="shared" si="8"/>
        <v>1</v>
      </c>
      <c r="R29" s="443">
        <f t="shared" si="9"/>
        <v>1</v>
      </c>
      <c r="S29" s="444">
        <f t="shared" si="10"/>
        <v>45163991</v>
      </c>
      <c r="T29" s="445">
        <f t="shared" si="11"/>
        <v>0</v>
      </c>
      <c r="W29" s="485" t="s">
        <v>325</v>
      </c>
      <c r="X29" s="486">
        <v>42284708</v>
      </c>
      <c r="Y29" s="486">
        <v>8034095</v>
      </c>
      <c r="Z29" s="798">
        <v>50318802</v>
      </c>
      <c r="AA29" s="799"/>
      <c r="AB29" s="800"/>
      <c r="AC29" s="368">
        <f t="shared" si="1"/>
        <v>1</v>
      </c>
      <c r="AD29" s="369">
        <f t="shared" si="12"/>
        <v>1</v>
      </c>
      <c r="AE29" s="369">
        <f t="shared" si="13"/>
        <v>1</v>
      </c>
      <c r="AF29" s="369">
        <f t="shared" si="14"/>
        <v>1</v>
      </c>
      <c r="AG29" s="490">
        <f t="shared" si="15"/>
        <v>1</v>
      </c>
      <c r="AH29" s="491">
        <f t="shared" si="16"/>
        <v>50318802</v>
      </c>
      <c r="AI29" s="492">
        <f t="shared" si="17"/>
        <v>0</v>
      </c>
      <c r="AL29" s="485" t="s">
        <v>325</v>
      </c>
      <c r="AM29" s="486">
        <v>36176426</v>
      </c>
      <c r="AN29" s="486">
        <v>6873521</v>
      </c>
      <c r="AO29" s="745">
        <v>43049947</v>
      </c>
      <c r="AP29" s="746"/>
      <c r="AQ29" s="747"/>
      <c r="AR29" s="368">
        <f t="shared" si="2"/>
        <v>1</v>
      </c>
      <c r="AS29" s="369">
        <f t="shared" si="18"/>
        <v>1</v>
      </c>
      <c r="AT29" s="369">
        <f t="shared" si="19"/>
        <v>1</v>
      </c>
      <c r="AU29" s="369">
        <f t="shared" si="20"/>
        <v>1</v>
      </c>
      <c r="AV29" s="490">
        <f t="shared" si="21"/>
        <v>1</v>
      </c>
      <c r="AW29" s="491">
        <f t="shared" si="22"/>
        <v>43049947</v>
      </c>
      <c r="AX29" s="492">
        <f t="shared" si="23"/>
        <v>0</v>
      </c>
      <c r="BA29" s="485" t="s">
        <v>325</v>
      </c>
      <c r="BB29" s="486">
        <v>61128665</v>
      </c>
      <c r="BC29" s="486">
        <v>11614446</v>
      </c>
      <c r="BD29" s="745">
        <v>72743111</v>
      </c>
      <c r="BE29" s="746"/>
      <c r="BF29" s="747"/>
      <c r="BG29" s="368">
        <f t="shared" si="3"/>
        <v>1</v>
      </c>
      <c r="BH29" s="369">
        <f t="shared" si="24"/>
        <v>1</v>
      </c>
      <c r="BI29" s="369">
        <f t="shared" si="25"/>
        <v>1</v>
      </c>
      <c r="BJ29" s="369">
        <f t="shared" si="26"/>
        <v>1</v>
      </c>
      <c r="BK29" s="490">
        <f t="shared" si="27"/>
        <v>1</v>
      </c>
      <c r="BL29" s="491">
        <f t="shared" si="28"/>
        <v>72743111</v>
      </c>
      <c r="BM29" s="492">
        <f t="shared" si="29"/>
        <v>0</v>
      </c>
      <c r="BP29" s="485" t="s">
        <v>325</v>
      </c>
      <c r="BQ29" s="486">
        <v>30921318</v>
      </c>
      <c r="BR29" s="486">
        <v>5875050</v>
      </c>
      <c r="BS29" s="745">
        <f>+'[3]ANEXO2D COSTO TOTAL'!E17</f>
        <v>36796368</v>
      </c>
      <c r="BT29" s="746"/>
      <c r="BU29" s="747"/>
      <c r="BV29" s="368">
        <f t="shared" si="4"/>
        <v>1</v>
      </c>
      <c r="BW29" s="369">
        <f t="shared" si="30"/>
        <v>1</v>
      </c>
      <c r="BX29" s="369">
        <f t="shared" si="31"/>
        <v>1</v>
      </c>
      <c r="BY29" s="369">
        <f t="shared" si="32"/>
        <v>1</v>
      </c>
      <c r="BZ29" s="490">
        <f t="shared" si="33"/>
        <v>1</v>
      </c>
      <c r="CA29" s="491">
        <f t="shared" si="34"/>
        <v>36796368</v>
      </c>
      <c r="CB29" s="492">
        <f t="shared" si="35"/>
        <v>0</v>
      </c>
      <c r="CE29" s="485" t="s">
        <v>325</v>
      </c>
      <c r="CF29" s="486">
        <v>34145065</v>
      </c>
      <c r="CG29" s="486">
        <v>6487562</v>
      </c>
      <c r="CH29" s="745">
        <v>40632628</v>
      </c>
      <c r="CI29" s="746"/>
      <c r="CJ29" s="747"/>
      <c r="CK29" s="368">
        <f t="shared" si="5"/>
        <v>1</v>
      </c>
      <c r="CL29" s="369">
        <f t="shared" si="36"/>
        <v>1</v>
      </c>
      <c r="CM29" s="369">
        <f t="shared" si="37"/>
        <v>1</v>
      </c>
      <c r="CN29" s="369">
        <f t="shared" si="38"/>
        <v>1</v>
      </c>
      <c r="CO29" s="490">
        <f t="shared" si="39"/>
        <v>1</v>
      </c>
      <c r="CP29" s="491">
        <f t="shared" si="40"/>
        <v>40632628</v>
      </c>
      <c r="CQ29" s="492">
        <f t="shared" si="41"/>
        <v>0</v>
      </c>
    </row>
    <row r="30" spans="2:95" ht="27" thickTop="1" thickBot="1">
      <c r="B30" s="446" t="s">
        <v>326</v>
      </c>
      <c r="C30" s="447">
        <v>0</v>
      </c>
      <c r="D30" s="447">
        <v>0</v>
      </c>
      <c r="E30" s="448">
        <v>0</v>
      </c>
      <c r="H30" s="485" t="s">
        <v>326</v>
      </c>
      <c r="I30" s="486">
        <v>8725637.0035004877</v>
      </c>
      <c r="J30" s="486">
        <v>1657871.0306650926</v>
      </c>
      <c r="K30" s="798">
        <v>10383508.03416558</v>
      </c>
      <c r="L30" s="799"/>
      <c r="M30" s="800"/>
      <c r="N30" s="368">
        <f t="shared" si="0"/>
        <v>1</v>
      </c>
      <c r="O30" s="369">
        <f t="shared" si="6"/>
        <v>1</v>
      </c>
      <c r="P30" s="369">
        <f t="shared" si="7"/>
        <v>1</v>
      </c>
      <c r="Q30" s="369">
        <f t="shared" si="8"/>
        <v>1</v>
      </c>
      <c r="R30" s="443">
        <f t="shared" si="9"/>
        <v>1</v>
      </c>
      <c r="S30" s="444">
        <f t="shared" si="10"/>
        <v>10383508</v>
      </c>
      <c r="T30" s="445">
        <f t="shared" si="11"/>
        <v>3.4165579825639725E-2</v>
      </c>
      <c r="W30" s="485" t="s">
        <v>326</v>
      </c>
      <c r="X30" s="486">
        <v>9905112.993249245</v>
      </c>
      <c r="Y30" s="486">
        <v>1881971.4687173567</v>
      </c>
      <c r="Z30" s="798">
        <v>11787084.461966602</v>
      </c>
      <c r="AA30" s="799"/>
      <c r="AB30" s="800"/>
      <c r="AC30" s="368">
        <f t="shared" si="1"/>
        <v>1</v>
      </c>
      <c r="AD30" s="369">
        <f t="shared" si="12"/>
        <v>1</v>
      </c>
      <c r="AE30" s="369">
        <f t="shared" si="13"/>
        <v>1</v>
      </c>
      <c r="AF30" s="369">
        <f t="shared" si="14"/>
        <v>1</v>
      </c>
      <c r="AG30" s="490">
        <f t="shared" si="15"/>
        <v>1</v>
      </c>
      <c r="AH30" s="491">
        <f t="shared" si="16"/>
        <v>11787084</v>
      </c>
      <c r="AI30" s="492">
        <f t="shared" si="17"/>
        <v>0.46196660213172436</v>
      </c>
      <c r="AL30" s="485" t="s">
        <v>326</v>
      </c>
      <c r="AM30" s="486">
        <v>18981074.089924049</v>
      </c>
      <c r="AN30" s="486">
        <v>3606404.0770855695</v>
      </c>
      <c r="AO30" s="745">
        <v>22587478.167009618</v>
      </c>
      <c r="AP30" s="746"/>
      <c r="AQ30" s="747"/>
      <c r="AR30" s="368">
        <f t="shared" si="2"/>
        <v>1</v>
      </c>
      <c r="AS30" s="369">
        <f t="shared" si="18"/>
        <v>1</v>
      </c>
      <c r="AT30" s="369">
        <f t="shared" si="19"/>
        <v>1</v>
      </c>
      <c r="AU30" s="369">
        <f t="shared" si="20"/>
        <v>1</v>
      </c>
      <c r="AV30" s="490">
        <f t="shared" si="21"/>
        <v>1</v>
      </c>
      <c r="AW30" s="491">
        <f t="shared" si="22"/>
        <v>22587478</v>
      </c>
      <c r="AX30" s="492">
        <f t="shared" si="23"/>
        <v>0.1670096181333065</v>
      </c>
      <c r="BA30" s="485" t="s">
        <v>326</v>
      </c>
      <c r="BB30" s="486">
        <v>8418702.2620627619</v>
      </c>
      <c r="BC30" s="486">
        <v>1599553.4297919248</v>
      </c>
      <c r="BD30" s="745">
        <v>10018255.691854687</v>
      </c>
      <c r="BE30" s="746"/>
      <c r="BF30" s="747"/>
      <c r="BG30" s="368">
        <f t="shared" si="3"/>
        <v>1</v>
      </c>
      <c r="BH30" s="369">
        <f t="shared" si="24"/>
        <v>1</v>
      </c>
      <c r="BI30" s="369">
        <f t="shared" si="25"/>
        <v>1</v>
      </c>
      <c r="BJ30" s="369">
        <f t="shared" si="26"/>
        <v>1</v>
      </c>
      <c r="BK30" s="490">
        <f t="shared" si="27"/>
        <v>1</v>
      </c>
      <c r="BL30" s="491">
        <f t="shared" si="28"/>
        <v>10018256</v>
      </c>
      <c r="BM30" s="492">
        <f t="shared" si="29"/>
        <v>-0.3081453125923872</v>
      </c>
      <c r="BP30" s="485" t="s">
        <v>326</v>
      </c>
      <c r="BQ30" s="486">
        <v>18547609.386283088</v>
      </c>
      <c r="BR30" s="486">
        <v>3524045.7833937868</v>
      </c>
      <c r="BS30" s="745">
        <f>+'[3]ANEXO2D COSTO TOTAL'!E18</f>
        <v>22071655.169676874</v>
      </c>
      <c r="BT30" s="746"/>
      <c r="BU30" s="747"/>
      <c r="BV30" s="368">
        <f t="shared" si="4"/>
        <v>1</v>
      </c>
      <c r="BW30" s="369">
        <f t="shared" si="30"/>
        <v>1</v>
      </c>
      <c r="BX30" s="369">
        <f t="shared" si="31"/>
        <v>1</v>
      </c>
      <c r="BY30" s="369">
        <f t="shared" si="32"/>
        <v>1</v>
      </c>
      <c r="BZ30" s="490">
        <f t="shared" si="33"/>
        <v>1</v>
      </c>
      <c r="CA30" s="491">
        <f t="shared" si="34"/>
        <v>22071655</v>
      </c>
      <c r="CB30" s="492">
        <f t="shared" si="35"/>
        <v>0.16967687383294106</v>
      </c>
      <c r="CE30" s="485" t="s">
        <v>326</v>
      </c>
      <c r="CF30" s="486">
        <v>17099946.34402813</v>
      </c>
      <c r="CG30" s="486">
        <v>3248989.805365345</v>
      </c>
      <c r="CH30" s="745">
        <v>20348936.149393477</v>
      </c>
      <c r="CI30" s="746"/>
      <c r="CJ30" s="747"/>
      <c r="CK30" s="368">
        <f t="shared" si="5"/>
        <v>1</v>
      </c>
      <c r="CL30" s="369">
        <f t="shared" si="36"/>
        <v>1</v>
      </c>
      <c r="CM30" s="369">
        <f t="shared" si="37"/>
        <v>1</v>
      </c>
      <c r="CN30" s="369">
        <f t="shared" si="38"/>
        <v>1</v>
      </c>
      <c r="CO30" s="490">
        <f t="shared" si="39"/>
        <v>1</v>
      </c>
      <c r="CP30" s="491">
        <f t="shared" si="40"/>
        <v>20348936</v>
      </c>
      <c r="CQ30" s="492">
        <f t="shared" si="41"/>
        <v>0.1493934765458107</v>
      </c>
    </row>
    <row r="31" spans="2:95" ht="27" thickTop="1" thickBot="1">
      <c r="B31" s="446" t="s">
        <v>327</v>
      </c>
      <c r="C31" s="447">
        <v>0</v>
      </c>
      <c r="D31" s="447">
        <v>0</v>
      </c>
      <c r="E31" s="448">
        <v>0</v>
      </c>
      <c r="H31" s="485" t="s">
        <v>327</v>
      </c>
      <c r="I31" s="486">
        <v>15986446.527000977</v>
      </c>
      <c r="J31" s="486">
        <v>3037424.8401301857</v>
      </c>
      <c r="K31" s="798">
        <v>19023871.367131162</v>
      </c>
      <c r="L31" s="799"/>
      <c r="M31" s="800"/>
      <c r="N31" s="368">
        <f t="shared" si="0"/>
        <v>1</v>
      </c>
      <c r="O31" s="369">
        <f t="shared" si="6"/>
        <v>1</v>
      </c>
      <c r="P31" s="369">
        <f t="shared" si="7"/>
        <v>1</v>
      </c>
      <c r="Q31" s="369">
        <f t="shared" si="8"/>
        <v>1</v>
      </c>
      <c r="R31" s="443">
        <f t="shared" si="9"/>
        <v>1</v>
      </c>
      <c r="S31" s="444">
        <f t="shared" si="10"/>
        <v>19023871</v>
      </c>
      <c r="T31" s="445">
        <f t="shared" si="11"/>
        <v>0.36713116243481636</v>
      </c>
      <c r="W31" s="485" t="s">
        <v>327</v>
      </c>
      <c r="X31" s="486">
        <v>24347473.98649849</v>
      </c>
      <c r="Y31" s="486">
        <v>4626020.0574347135</v>
      </c>
      <c r="Z31" s="798">
        <v>28973494.043933205</v>
      </c>
      <c r="AA31" s="799"/>
      <c r="AB31" s="800"/>
      <c r="AC31" s="368">
        <f t="shared" si="1"/>
        <v>1</v>
      </c>
      <c r="AD31" s="369">
        <f t="shared" si="12"/>
        <v>1</v>
      </c>
      <c r="AE31" s="369">
        <f t="shared" si="13"/>
        <v>1</v>
      </c>
      <c r="AF31" s="369">
        <f t="shared" si="14"/>
        <v>1</v>
      </c>
      <c r="AG31" s="490">
        <f t="shared" si="15"/>
        <v>1</v>
      </c>
      <c r="AH31" s="491">
        <f t="shared" si="16"/>
        <v>28973494</v>
      </c>
      <c r="AI31" s="492">
        <f t="shared" si="17"/>
        <v>4.3933205306529999E-2</v>
      </c>
      <c r="AL31" s="485" t="s">
        <v>327</v>
      </c>
      <c r="AM31" s="486">
        <v>24793925.179848105</v>
      </c>
      <c r="AN31" s="486">
        <v>4710845.7841711398</v>
      </c>
      <c r="AO31" s="745">
        <v>29504770.964019246</v>
      </c>
      <c r="AP31" s="746"/>
      <c r="AQ31" s="747"/>
      <c r="AR31" s="368">
        <f t="shared" si="2"/>
        <v>1</v>
      </c>
      <c r="AS31" s="369">
        <f t="shared" si="18"/>
        <v>1</v>
      </c>
      <c r="AT31" s="369">
        <f t="shared" si="19"/>
        <v>1</v>
      </c>
      <c r="AU31" s="369">
        <f t="shared" si="20"/>
        <v>1</v>
      </c>
      <c r="AV31" s="490">
        <f t="shared" si="21"/>
        <v>1</v>
      </c>
      <c r="AW31" s="491">
        <f t="shared" si="22"/>
        <v>29504771</v>
      </c>
      <c r="AX31" s="492">
        <f t="shared" si="23"/>
        <v>-3.5980753600597382E-2</v>
      </c>
      <c r="BA31" s="485" t="s">
        <v>327</v>
      </c>
      <c r="BB31" s="486">
        <v>30256340.524125524</v>
      </c>
      <c r="BC31" s="486">
        <v>5748704.6995838499</v>
      </c>
      <c r="BD31" s="745">
        <v>36005045.223709375</v>
      </c>
      <c r="BE31" s="746"/>
      <c r="BF31" s="747"/>
      <c r="BG31" s="368">
        <f t="shared" si="3"/>
        <v>1</v>
      </c>
      <c r="BH31" s="369">
        <f t="shared" si="24"/>
        <v>1</v>
      </c>
      <c r="BI31" s="369">
        <f t="shared" si="25"/>
        <v>1</v>
      </c>
      <c r="BJ31" s="369">
        <f t="shared" si="26"/>
        <v>1</v>
      </c>
      <c r="BK31" s="490">
        <f t="shared" si="27"/>
        <v>1</v>
      </c>
      <c r="BL31" s="491">
        <f t="shared" si="28"/>
        <v>36005045</v>
      </c>
      <c r="BM31" s="492">
        <f t="shared" si="29"/>
        <v>0.22370937466621399</v>
      </c>
      <c r="BP31" s="485" t="s">
        <v>327</v>
      </c>
      <c r="BQ31" s="486">
        <v>22672178.772566181</v>
      </c>
      <c r="BR31" s="486">
        <v>4307713.9667875748</v>
      </c>
      <c r="BS31" s="745">
        <f>+'[3]ANEXO2D COSTO TOTAL'!E19</f>
        <v>26979892.739353754</v>
      </c>
      <c r="BT31" s="746"/>
      <c r="BU31" s="747"/>
      <c r="BV31" s="368">
        <f t="shared" si="4"/>
        <v>1</v>
      </c>
      <c r="BW31" s="369">
        <f t="shared" si="30"/>
        <v>1</v>
      </c>
      <c r="BX31" s="369">
        <f t="shared" si="31"/>
        <v>1</v>
      </c>
      <c r="BY31" s="369">
        <f t="shared" si="32"/>
        <v>1</v>
      </c>
      <c r="BZ31" s="490">
        <f t="shared" si="33"/>
        <v>1</v>
      </c>
      <c r="CA31" s="491">
        <f t="shared" si="34"/>
        <v>26979893</v>
      </c>
      <c r="CB31" s="492">
        <f t="shared" si="35"/>
        <v>-0.26064624637365341</v>
      </c>
      <c r="CE31" s="485" t="s">
        <v>327</v>
      </c>
      <c r="CF31" s="486">
        <v>22781652.68805626</v>
      </c>
      <c r="CG31" s="486">
        <v>4328514.0107306894</v>
      </c>
      <c r="CH31" s="745">
        <v>27110166.698786952</v>
      </c>
      <c r="CI31" s="746"/>
      <c r="CJ31" s="747"/>
      <c r="CK31" s="368">
        <f t="shared" si="5"/>
        <v>1</v>
      </c>
      <c r="CL31" s="369">
        <f t="shared" si="36"/>
        <v>1</v>
      </c>
      <c r="CM31" s="369">
        <f t="shared" si="37"/>
        <v>1</v>
      </c>
      <c r="CN31" s="369">
        <f t="shared" si="38"/>
        <v>1</v>
      </c>
      <c r="CO31" s="490">
        <f t="shared" si="39"/>
        <v>1</v>
      </c>
      <c r="CP31" s="491">
        <f t="shared" si="40"/>
        <v>27110167</v>
      </c>
      <c r="CQ31" s="492">
        <f t="shared" si="41"/>
        <v>-0.30121304839849472</v>
      </c>
    </row>
    <row r="32" spans="2:95" ht="39.75" thickTop="1" thickBot="1">
      <c r="B32" s="446" t="s">
        <v>310</v>
      </c>
      <c r="C32" s="449">
        <v>74707474</v>
      </c>
      <c r="D32" s="447">
        <v>14194420.060000001</v>
      </c>
      <c r="E32" s="448">
        <v>88901894.060000002</v>
      </c>
      <c r="H32" s="485" t="s">
        <v>310</v>
      </c>
      <c r="I32" s="487">
        <v>74707474</v>
      </c>
      <c r="J32" s="486">
        <v>14194420.060000001</v>
      </c>
      <c r="K32" s="798">
        <v>88901894.060000002</v>
      </c>
      <c r="L32" s="799"/>
      <c r="M32" s="800"/>
      <c r="N32" s="368">
        <f t="shared" ref="N32" si="42">IF(EXACT(VLOOKUP(H32,ACT_PRESUPUESTO,1,FALSE),H32),1,0)</f>
        <v>1</v>
      </c>
      <c r="O32" s="369">
        <f t="shared" ref="O32" si="43">IF(I32=0,0,1)</f>
        <v>1</v>
      </c>
      <c r="P32" s="369">
        <f t="shared" ref="P32" si="44">IF(J32=0,0,1)</f>
        <v>1</v>
      </c>
      <c r="Q32" s="369">
        <f t="shared" si="8"/>
        <v>1</v>
      </c>
      <c r="R32" s="443">
        <f t="shared" si="9"/>
        <v>1</v>
      </c>
      <c r="S32" s="444">
        <f t="shared" si="10"/>
        <v>88901894</v>
      </c>
      <c r="T32" s="445">
        <f t="shared" si="11"/>
        <v>6.0000002384185791E-2</v>
      </c>
      <c r="W32" s="485" t="s">
        <v>310</v>
      </c>
      <c r="X32" s="487">
        <v>74707474</v>
      </c>
      <c r="Y32" s="486">
        <v>14194420.060000001</v>
      </c>
      <c r="Z32" s="798">
        <v>88901894.060000002</v>
      </c>
      <c r="AA32" s="799"/>
      <c r="AB32" s="800"/>
      <c r="AC32" s="368">
        <f t="shared" si="1"/>
        <v>1</v>
      </c>
      <c r="AD32" s="369">
        <f t="shared" si="12"/>
        <v>1</v>
      </c>
      <c r="AE32" s="369">
        <f t="shared" si="13"/>
        <v>1</v>
      </c>
      <c r="AF32" s="369">
        <f t="shared" si="14"/>
        <v>1</v>
      </c>
      <c r="AG32" s="490">
        <f t="shared" si="15"/>
        <v>1</v>
      </c>
      <c r="AH32" s="491">
        <f t="shared" si="16"/>
        <v>88901894</v>
      </c>
      <c r="AI32" s="492">
        <f t="shared" si="17"/>
        <v>6.0000002384185791E-2</v>
      </c>
      <c r="AL32" s="485" t="s">
        <v>310</v>
      </c>
      <c r="AM32" s="487">
        <v>74707474</v>
      </c>
      <c r="AN32" s="486">
        <v>14194420.060000001</v>
      </c>
      <c r="AO32" s="745">
        <v>88901894.060000002</v>
      </c>
      <c r="AP32" s="746"/>
      <c r="AQ32" s="747"/>
      <c r="AR32" s="368">
        <f t="shared" si="2"/>
        <v>1</v>
      </c>
      <c r="AS32" s="369">
        <f t="shared" si="18"/>
        <v>1</v>
      </c>
      <c r="AT32" s="369">
        <f t="shared" si="19"/>
        <v>1</v>
      </c>
      <c r="AU32" s="369">
        <f t="shared" si="20"/>
        <v>1</v>
      </c>
      <c r="AV32" s="490">
        <f t="shared" si="21"/>
        <v>1</v>
      </c>
      <c r="AW32" s="491">
        <f t="shared" si="22"/>
        <v>88901894</v>
      </c>
      <c r="AX32" s="492">
        <f t="shared" si="23"/>
        <v>6.0000002384185791E-2</v>
      </c>
      <c r="BA32" s="485" t="s">
        <v>310</v>
      </c>
      <c r="BB32" s="487">
        <v>74707474</v>
      </c>
      <c r="BC32" s="486">
        <v>14194420.060000001</v>
      </c>
      <c r="BD32" s="745">
        <v>88901894.060000002</v>
      </c>
      <c r="BE32" s="746"/>
      <c r="BF32" s="747"/>
      <c r="BG32" s="368">
        <f t="shared" si="3"/>
        <v>1</v>
      </c>
      <c r="BH32" s="369">
        <f t="shared" si="24"/>
        <v>1</v>
      </c>
      <c r="BI32" s="369">
        <f t="shared" si="25"/>
        <v>1</v>
      </c>
      <c r="BJ32" s="369">
        <f t="shared" si="26"/>
        <v>1</v>
      </c>
      <c r="BK32" s="490">
        <f t="shared" si="27"/>
        <v>1</v>
      </c>
      <c r="BL32" s="491">
        <f t="shared" si="28"/>
        <v>88901894</v>
      </c>
      <c r="BM32" s="492">
        <f t="shared" si="29"/>
        <v>6.0000002384185791E-2</v>
      </c>
      <c r="BP32" s="485" t="s">
        <v>310</v>
      </c>
      <c r="BQ32" s="487">
        <v>74707474</v>
      </c>
      <c r="BR32" s="486">
        <v>14194420.060000001</v>
      </c>
      <c r="BS32" s="745">
        <f>+'[3]ANEXO2D COSTO TOTAL'!E20</f>
        <v>88901894.060000002</v>
      </c>
      <c r="BT32" s="746"/>
      <c r="BU32" s="747"/>
      <c r="BV32" s="368">
        <f t="shared" si="4"/>
        <v>1</v>
      </c>
      <c r="BW32" s="369">
        <f t="shared" si="30"/>
        <v>1</v>
      </c>
      <c r="BX32" s="369">
        <f t="shared" si="31"/>
        <v>1</v>
      </c>
      <c r="BY32" s="369">
        <f t="shared" si="32"/>
        <v>1</v>
      </c>
      <c r="BZ32" s="490">
        <f t="shared" si="33"/>
        <v>1</v>
      </c>
      <c r="CA32" s="491">
        <f t="shared" si="34"/>
        <v>88901894</v>
      </c>
      <c r="CB32" s="492">
        <f t="shared" si="35"/>
        <v>6.0000002384185791E-2</v>
      </c>
      <c r="CE32" s="485" t="s">
        <v>310</v>
      </c>
      <c r="CF32" s="487">
        <v>74707474</v>
      </c>
      <c r="CG32" s="486">
        <v>14194420.060000001</v>
      </c>
      <c r="CH32" s="745">
        <v>88901894.060000002</v>
      </c>
      <c r="CI32" s="746"/>
      <c r="CJ32" s="747"/>
      <c r="CK32" s="368">
        <f t="shared" si="5"/>
        <v>1</v>
      </c>
      <c r="CL32" s="369">
        <f t="shared" si="36"/>
        <v>1</v>
      </c>
      <c r="CM32" s="369">
        <f t="shared" si="37"/>
        <v>1</v>
      </c>
      <c r="CN32" s="369">
        <f t="shared" si="38"/>
        <v>1</v>
      </c>
      <c r="CO32" s="490">
        <f t="shared" si="39"/>
        <v>1</v>
      </c>
      <c r="CP32" s="491">
        <f t="shared" si="40"/>
        <v>88901894</v>
      </c>
      <c r="CQ32" s="492">
        <f t="shared" si="41"/>
        <v>6.0000002384185791E-2</v>
      </c>
    </row>
    <row r="33" spans="1:95" ht="16.5" thickTop="1" thickBot="1">
      <c r="B33" s="450" t="s">
        <v>311</v>
      </c>
      <c r="C33" s="451">
        <v>74707474</v>
      </c>
      <c r="D33" s="451">
        <v>14194420.060000001</v>
      </c>
      <c r="E33" s="452">
        <v>88901894.060000002</v>
      </c>
      <c r="H33" s="488" t="s">
        <v>311</v>
      </c>
      <c r="I33" s="489">
        <v>659220107.55850542</v>
      </c>
      <c r="J33" s="489">
        <v>126965357.3455811</v>
      </c>
      <c r="K33" s="798">
        <v>784471928.57462144</v>
      </c>
      <c r="L33" s="799"/>
      <c r="M33" s="801"/>
      <c r="N33" s="443"/>
      <c r="O33" s="443"/>
      <c r="P33" s="443"/>
      <c r="Q33" s="443"/>
      <c r="R33" s="443"/>
      <c r="S33" s="443"/>
      <c r="T33" s="445"/>
      <c r="W33" s="488" t="s">
        <v>311</v>
      </c>
      <c r="X33" s="489">
        <v>737631272.92574167</v>
      </c>
      <c r="Y33" s="489">
        <v>142589504.08460799</v>
      </c>
      <c r="Z33" s="805">
        <v>877781213.82163262</v>
      </c>
      <c r="AA33" s="806"/>
      <c r="AB33" s="807"/>
      <c r="AC33" s="443"/>
      <c r="AD33" s="443"/>
      <c r="AE33" s="443"/>
      <c r="AF33" s="443"/>
      <c r="AG33" s="490"/>
      <c r="AH33" s="490"/>
      <c r="AI33" s="492"/>
      <c r="AL33" s="488" t="s">
        <v>311</v>
      </c>
      <c r="AM33" s="489">
        <v>747398341.98916447</v>
      </c>
      <c r="AN33" s="489">
        <v>143094724.11502683</v>
      </c>
      <c r="AO33" s="745">
        <v>889404027.12710595</v>
      </c>
      <c r="AP33" s="746"/>
      <c r="AQ33" s="747"/>
      <c r="AR33" s="443"/>
      <c r="AS33" s="443"/>
      <c r="AT33" s="443"/>
      <c r="AU33" s="443"/>
      <c r="AV33" s="490"/>
      <c r="AW33" s="490"/>
      <c r="AX33" s="492"/>
      <c r="BA33" s="488" t="s">
        <v>311</v>
      </c>
      <c r="BB33" s="489">
        <v>737759625.88269043</v>
      </c>
      <c r="BC33" s="489">
        <v>142614550.53750309</v>
      </c>
      <c r="BD33" s="791">
        <v>877933953.07040203</v>
      </c>
      <c r="BE33" s="792"/>
      <c r="BF33" s="793"/>
      <c r="BG33" s="443"/>
      <c r="BH33" s="443"/>
      <c r="BI33" s="443"/>
      <c r="BJ33" s="443"/>
      <c r="BK33" s="490"/>
      <c r="BL33" s="490"/>
      <c r="BM33" s="492"/>
      <c r="BP33" s="488" t="s">
        <v>311</v>
      </c>
      <c r="BQ33" s="489">
        <v>735495720.24911404</v>
      </c>
      <c r="BR33" s="489">
        <v>140527855.86072543</v>
      </c>
      <c r="BS33" s="745">
        <f>+'[3]ANEXO2D COSTO TOTAL'!E21</f>
        <v>875239905.92644572</v>
      </c>
      <c r="BT33" s="746"/>
      <c r="BU33" s="747"/>
      <c r="BV33" s="443"/>
      <c r="BW33" s="443"/>
      <c r="BX33" s="443"/>
      <c r="BY33" s="443"/>
      <c r="BZ33" s="490"/>
      <c r="CA33" s="490"/>
      <c r="CB33" s="492"/>
      <c r="CE33" s="488" t="s">
        <v>311</v>
      </c>
      <c r="CF33" s="489">
        <v>734314274.78430939</v>
      </c>
      <c r="CG33" s="489">
        <v>140328053.12438414</v>
      </c>
      <c r="CH33" s="745">
        <v>873833986.90332818</v>
      </c>
      <c r="CI33" s="746"/>
      <c r="CJ33" s="747"/>
      <c r="CK33" s="443"/>
      <c r="CL33" s="443"/>
      <c r="CM33" s="443"/>
      <c r="CN33" s="443"/>
      <c r="CO33" s="490"/>
      <c r="CP33" s="490"/>
      <c r="CQ33" s="492"/>
    </row>
    <row r="35" spans="1:95" ht="26.25" thickBot="1">
      <c r="S35" s="421" t="s">
        <v>90</v>
      </c>
      <c r="T35" s="422">
        <f>SUM(T18:T33)</f>
        <v>-0.42537860292941332</v>
      </c>
      <c r="AH35" s="421" t="s">
        <v>90</v>
      </c>
      <c r="AI35" s="422">
        <f>SUM(AI18:AI33)</f>
        <v>-0.1783673781901598</v>
      </c>
      <c r="AW35" s="421" t="s">
        <v>90</v>
      </c>
      <c r="AX35" s="422">
        <f>SUM(AX18:AX33)</f>
        <v>1.1271058395504951</v>
      </c>
      <c r="BL35" s="421" t="s">
        <v>90</v>
      </c>
      <c r="BM35" s="422">
        <f>SUM(BM18:BM33)</f>
        <v>7.0401560515165329E-2</v>
      </c>
      <c r="CA35" s="421" t="s">
        <v>90</v>
      </c>
      <c r="CB35" s="422">
        <f>SUM(CB18:CB33)</f>
        <v>-7.3554355651140213E-2</v>
      </c>
      <c r="CP35" s="421" t="s">
        <v>90</v>
      </c>
      <c r="CQ35" s="422">
        <f>SUM(CQ18:CQ33)</f>
        <v>0.90332823246717453</v>
      </c>
    </row>
    <row r="36" spans="1:95" ht="14.25" thickTop="1" thickBot="1">
      <c r="I36" s="453" t="s">
        <v>330</v>
      </c>
      <c r="J36" s="454">
        <v>0.17</v>
      </c>
      <c r="S36" s="748" t="s">
        <v>91</v>
      </c>
      <c r="T36" s="750">
        <f>IFERROR((T35/K33),0)</f>
        <v>-5.4224834240062932E-10</v>
      </c>
      <c r="X36" s="453" t="s">
        <v>330</v>
      </c>
      <c r="Y36" s="454">
        <v>0.28000000000000003</v>
      </c>
      <c r="AH36" s="748" t="s">
        <v>91</v>
      </c>
      <c r="AI36" s="750">
        <f>IFERROR((AI35/Z33),0)</f>
        <v>-2.0320254680957949E-10</v>
      </c>
      <c r="AM36" s="453" t="s">
        <v>330</v>
      </c>
      <c r="AN36" s="454">
        <v>0.245</v>
      </c>
      <c r="AW36" s="748" t="s">
        <v>91</v>
      </c>
      <c r="AX36" s="750">
        <f>IFERROR((AX35/AO33),0)</f>
        <v>1.2672596538506779E-9</v>
      </c>
      <c r="BB36" s="453" t="s">
        <v>330</v>
      </c>
      <c r="BC36" s="454">
        <v>0.23</v>
      </c>
      <c r="BL36" s="748" t="s">
        <v>91</v>
      </c>
      <c r="BM36" s="750">
        <f>IFERROR((BM35/BD33),0)</f>
        <v>8.0190041937607791E-11</v>
      </c>
      <c r="BQ36" s="453" t="s">
        <v>330</v>
      </c>
      <c r="BR36" s="454">
        <v>0.28000000000000003</v>
      </c>
      <c r="CA36" s="748" t="s">
        <v>91</v>
      </c>
      <c r="CB36" s="750">
        <f>IFERROR((CB35/BS33),0)</f>
        <v>-8.4039079060594902E-11</v>
      </c>
      <c r="CF36" s="453" t="s">
        <v>330</v>
      </c>
      <c r="CG36" s="454">
        <v>0.14000000000000001</v>
      </c>
      <c r="CP36" s="748" t="s">
        <v>91</v>
      </c>
      <c r="CQ36" s="750">
        <f>IFERROR((CQ35/CH33),0)</f>
        <v>1.0337526875881395E-9</v>
      </c>
    </row>
    <row r="37" spans="1:95" ht="14.25" customHeight="1" thickTop="1" thickBot="1">
      <c r="D37" s="802" t="s">
        <v>121</v>
      </c>
      <c r="E37" s="803"/>
      <c r="I37" s="453" t="s">
        <v>331</v>
      </c>
      <c r="J37" s="454">
        <v>0.03</v>
      </c>
      <c r="S37" s="749"/>
      <c r="T37" s="751"/>
      <c r="X37" s="453" t="s">
        <v>331</v>
      </c>
      <c r="Y37" s="454">
        <v>0.05</v>
      </c>
      <c r="AH37" s="749"/>
      <c r="AI37" s="751"/>
      <c r="AM37" s="453" t="s">
        <v>331</v>
      </c>
      <c r="AN37" s="454">
        <v>0.05</v>
      </c>
      <c r="AW37" s="749"/>
      <c r="AX37" s="751"/>
      <c r="BB37" s="453" t="s">
        <v>331</v>
      </c>
      <c r="BC37" s="454">
        <v>0.05</v>
      </c>
      <c r="BL37" s="749"/>
      <c r="BM37" s="751"/>
      <c r="BQ37" s="453" t="s">
        <v>331</v>
      </c>
      <c r="BR37" s="454">
        <v>0.05</v>
      </c>
      <c r="CA37" s="749"/>
      <c r="CB37" s="751"/>
      <c r="CF37" s="453" t="s">
        <v>331</v>
      </c>
      <c r="CG37" s="454">
        <v>0.05</v>
      </c>
      <c r="CP37" s="749"/>
      <c r="CQ37" s="751"/>
    </row>
    <row r="38" spans="1:95" ht="13.5" customHeight="1" thickTop="1">
      <c r="D38" s="372" t="s">
        <v>108</v>
      </c>
      <c r="E38" s="372" t="s">
        <v>122</v>
      </c>
    </row>
    <row r="39" spans="1:95" ht="15.75">
      <c r="D39" s="372">
        <v>11</v>
      </c>
      <c r="E39" s="372">
        <v>15</v>
      </c>
      <c r="I39" s="370" t="s">
        <v>105</v>
      </c>
      <c r="J39" s="371">
        <f>+J36+J37</f>
        <v>0.2</v>
      </c>
      <c r="X39" s="370" t="s">
        <v>105</v>
      </c>
      <c r="Y39" s="371">
        <f>+Y36+Y37</f>
        <v>0.33</v>
      </c>
      <c r="AM39" s="370" t="s">
        <v>105</v>
      </c>
      <c r="AN39" s="371">
        <f>+AN36+AN37</f>
        <v>0.29499999999999998</v>
      </c>
      <c r="BB39" s="370" t="s">
        <v>105</v>
      </c>
      <c r="BC39" s="371">
        <f>+BC36+BC37</f>
        <v>0.28000000000000003</v>
      </c>
      <c r="BQ39" s="370" t="s">
        <v>105</v>
      </c>
      <c r="BR39" s="371">
        <f>+BR36+BR37</f>
        <v>0.33</v>
      </c>
      <c r="CF39" s="370" t="s">
        <v>105</v>
      </c>
      <c r="CG39" s="371">
        <f>+CG36+CG37</f>
        <v>0.19</v>
      </c>
    </row>
    <row r="41" spans="1:95" ht="16.5" thickBot="1">
      <c r="H41" s="738" t="str">
        <f>+J3</f>
        <v>Daniel José Nieves Vergara</v>
      </c>
      <c r="I41" s="739"/>
      <c r="J41" s="740"/>
      <c r="L41" s="373">
        <f>IF(K33&lt;'10. EVALUACIÓN'!$D$10,0,1)</f>
        <v>0</v>
      </c>
      <c r="N41" s="373">
        <f>IF(J39&gt;'10. EVALUACIÓN'!$D$11,0,1)</f>
        <v>1</v>
      </c>
      <c r="P41" s="373">
        <f>IF(K33&gt;'10. EVALUACIÓN'!$D$9,0,1)</f>
        <v>1</v>
      </c>
      <c r="R41" s="373">
        <f>PRODUCT(R18:R31)</f>
        <v>1</v>
      </c>
      <c r="T41" s="373">
        <f>IF(T36&gt;0.5,0,1)</f>
        <v>1</v>
      </c>
      <c r="W41" s="738" t="str">
        <f>+Y3</f>
        <v>CONDEIN SAS</v>
      </c>
      <c r="X41" s="739"/>
      <c r="Y41" s="740"/>
      <c r="AA41" s="373">
        <f>IF(Z33&lt;'10. EVALUACIÓN'!$D$10,0,1)</f>
        <v>1</v>
      </c>
      <c r="AC41" s="373">
        <f>IF(Y39&gt;'10. EVALUACIÓN'!$D$11,0,1)</f>
        <v>1</v>
      </c>
      <c r="AE41" s="373">
        <f>IF(Z33&gt;'10. EVALUACIÓN'!$D$9,0,1)</f>
        <v>1</v>
      </c>
      <c r="AG41" s="373">
        <f>PRODUCT(AG18:AG31)</f>
        <v>1</v>
      </c>
      <c r="AI41" s="373">
        <f>IF(AI36&gt;0.5,0,1)</f>
        <v>1</v>
      </c>
      <c r="AL41" s="738" t="str">
        <f>+AN3</f>
        <v>INGAP S.A.S</v>
      </c>
      <c r="AM41" s="739"/>
      <c r="AN41" s="740"/>
      <c r="AP41" s="373">
        <f>IF(AO33&lt;'10. EVALUACIÓN'!$D$10,0,1)</f>
        <v>1</v>
      </c>
      <c r="AR41" s="373">
        <f>IF(AN39&gt;'10. EVALUACIÓN'!$D$11,0,1)</f>
        <v>1</v>
      </c>
      <c r="AT41" s="373">
        <f>IF(AO33&gt;'10. EVALUACIÓN'!$D$9,0,1)</f>
        <v>1</v>
      </c>
      <c r="AV41" s="373">
        <f>PRODUCT(AV18:AV31)</f>
        <v>1</v>
      </c>
      <c r="AX41" s="373">
        <f>IF(AX36&gt;0.5,0,1)</f>
        <v>1</v>
      </c>
      <c r="BA41" s="738" t="str">
        <f>+BC3</f>
        <v>ENETEL S.A.S</v>
      </c>
      <c r="BB41" s="739"/>
      <c r="BC41" s="740"/>
      <c r="BE41" s="373">
        <f>IF(BD33&lt;'10. EVALUACIÓN'!$D$10,0,1)</f>
        <v>1</v>
      </c>
      <c r="BG41" s="373">
        <f>IF(BC39&gt;'10. EVALUACIÓN'!$D$11,0,1)</f>
        <v>1</v>
      </c>
      <c r="BI41" s="373">
        <f>IF(BD33&gt;'10. EVALUACIÓN'!$D$9,0,1)</f>
        <v>1</v>
      </c>
      <c r="BK41" s="373">
        <f>PRODUCT(BK18:BK31)</f>
        <v>1</v>
      </c>
      <c r="BM41" s="373">
        <f>IF(BM36&gt;0.5,0,1)</f>
        <v>1</v>
      </c>
      <c r="BP41" s="738" t="str">
        <f>+BR3</f>
        <v>Viacol Ingenieros Contratistas</v>
      </c>
      <c r="BQ41" s="739"/>
      <c r="BR41" s="740"/>
      <c r="BT41" s="373">
        <f>IF(BS33&lt;'10. EVALUACIÓN'!$D$10,0,1)</f>
        <v>1</v>
      </c>
      <c r="BV41" s="373">
        <f>IF(BR39&gt;'10. EVALUACIÓN'!$D$11,0,1)</f>
        <v>1</v>
      </c>
      <c r="BX41" s="373">
        <f>IF(BS33&gt;'10. EVALUACIÓN'!$D$9,0,1)</f>
        <v>1</v>
      </c>
      <c r="BZ41" s="373">
        <f>PRODUCT(BZ18:BZ31)</f>
        <v>1</v>
      </c>
      <c r="CB41" s="373">
        <f>IF(CB36&gt;0.5,0,1)</f>
        <v>1</v>
      </c>
      <c r="CE41" s="738" t="str">
        <f>+CG3</f>
        <v>WORLDTEK SAS</v>
      </c>
      <c r="CF41" s="739"/>
      <c r="CG41" s="740"/>
      <c r="CI41" s="373">
        <f>IF(CH33&lt;'10. EVALUACIÓN'!$D$10,0,1)</f>
        <v>1</v>
      </c>
      <c r="CK41" s="373">
        <f>IF(CG39&gt;'10. EVALUACIÓN'!$D$11,0,1)</f>
        <v>1</v>
      </c>
      <c r="CM41" s="373">
        <f>IF(CH33&gt;'10. EVALUACIÓN'!$D$9,0,1)</f>
        <v>1</v>
      </c>
      <c r="CO41" s="373">
        <f>PRODUCT(CO18:CO31)</f>
        <v>1</v>
      </c>
      <c r="CQ41" s="373">
        <f>IF(CQ36&gt;0.5,0,1)</f>
        <v>1</v>
      </c>
    </row>
    <row r="42" spans="1:95" ht="13.5" thickBot="1">
      <c r="H42" s="741" t="str">
        <f>+IF(N41*P41*R41*T41*L41=1,"OK","NO HABILITADO")</f>
        <v>NO HABILITADO</v>
      </c>
      <c r="I42" s="742"/>
      <c r="J42" s="743"/>
      <c r="W42" s="741" t="str">
        <f>+IF(AC41*AE41*AG41*AI41*AA41=1,"OK","NO HABILITADO")</f>
        <v>OK</v>
      </c>
      <c r="X42" s="742"/>
      <c r="Y42" s="743"/>
      <c r="AL42" s="741" t="str">
        <f>+IF(AR41*AT41*AV41*AX41*AP41=1,"OK","NO HABILITADO")</f>
        <v>OK</v>
      </c>
      <c r="AM42" s="742"/>
      <c r="AN42" s="743"/>
      <c r="BA42" s="741" t="str">
        <f>+IF(BG41*BI41*BK41*BM41*BE41=1,"OK","NO HABILITADO")</f>
        <v>OK</v>
      </c>
      <c r="BB42" s="742"/>
      <c r="BC42" s="743"/>
      <c r="BP42" s="741" t="str">
        <f>+IF(BV41*BX41*BZ41*CB41*BT41=1,"OK","NO HABILITADO")</f>
        <v>OK</v>
      </c>
      <c r="BQ42" s="742"/>
      <c r="BR42" s="743"/>
      <c r="CE42" s="741" t="str">
        <f>+IF(CK41*CM41*CO41*CQ41*CI41=1,"OK","NO HABILITADO")</f>
        <v>OK</v>
      </c>
      <c r="CF42" s="742"/>
      <c r="CG42" s="743"/>
    </row>
    <row r="43" spans="1:95" ht="12.75" customHeight="1">
      <c r="L43" s="744" t="s">
        <v>413</v>
      </c>
      <c r="N43" s="744" t="s">
        <v>154</v>
      </c>
      <c r="P43" s="744" t="s">
        <v>332</v>
      </c>
      <c r="R43" s="744" t="s">
        <v>155</v>
      </c>
      <c r="T43" s="744" t="s">
        <v>156</v>
      </c>
      <c r="AA43" s="744" t="s">
        <v>413</v>
      </c>
      <c r="AC43" s="744" t="s">
        <v>154</v>
      </c>
      <c r="AE43" s="744" t="s">
        <v>332</v>
      </c>
      <c r="AG43" s="744" t="s">
        <v>155</v>
      </c>
      <c r="AI43" s="744" t="s">
        <v>156</v>
      </c>
      <c r="AP43" s="744" t="s">
        <v>413</v>
      </c>
      <c r="AR43" s="744" t="s">
        <v>154</v>
      </c>
      <c r="AT43" s="744" t="s">
        <v>332</v>
      </c>
      <c r="AV43" s="744" t="s">
        <v>155</v>
      </c>
      <c r="AX43" s="744" t="s">
        <v>156</v>
      </c>
      <c r="BE43" s="744" t="s">
        <v>413</v>
      </c>
      <c r="BG43" s="744" t="s">
        <v>154</v>
      </c>
      <c r="BI43" s="744" t="s">
        <v>332</v>
      </c>
      <c r="BK43" s="744" t="s">
        <v>155</v>
      </c>
      <c r="BM43" s="744" t="s">
        <v>156</v>
      </c>
      <c r="BT43" s="744" t="s">
        <v>413</v>
      </c>
      <c r="BV43" s="744" t="s">
        <v>154</v>
      </c>
      <c r="BX43" s="744" t="s">
        <v>332</v>
      </c>
      <c r="BZ43" s="744" t="s">
        <v>155</v>
      </c>
      <c r="CB43" s="744" t="s">
        <v>156</v>
      </c>
      <c r="CI43" s="744" t="s">
        <v>413</v>
      </c>
      <c r="CK43" s="744" t="s">
        <v>154</v>
      </c>
      <c r="CM43" s="744" t="s">
        <v>332</v>
      </c>
      <c r="CO43" s="744" t="s">
        <v>155</v>
      </c>
      <c r="CQ43" s="744" t="s">
        <v>156</v>
      </c>
    </row>
    <row r="44" spans="1:95">
      <c r="L44" s="744"/>
      <c r="N44" s="744"/>
      <c r="P44" s="744"/>
      <c r="R44" s="744"/>
      <c r="T44" s="744"/>
      <c r="AA44" s="744"/>
      <c r="AC44" s="744"/>
      <c r="AE44" s="744"/>
      <c r="AG44" s="744"/>
      <c r="AI44" s="744"/>
      <c r="AP44" s="744"/>
      <c r="AR44" s="744"/>
      <c r="AT44" s="744"/>
      <c r="AV44" s="744"/>
      <c r="AX44" s="744"/>
      <c r="BE44" s="744"/>
      <c r="BG44" s="744"/>
      <c r="BI44" s="744"/>
      <c r="BK44" s="744"/>
      <c r="BM44" s="744"/>
      <c r="BT44" s="744"/>
      <c r="BV44" s="744"/>
      <c r="BX44" s="744"/>
      <c r="BZ44" s="744"/>
      <c r="CB44" s="744"/>
      <c r="CI44" s="744"/>
      <c r="CK44" s="744"/>
      <c r="CM44" s="744"/>
      <c r="CO44" s="744"/>
      <c r="CQ44" s="744"/>
    </row>
    <row r="45" spans="1:95" hidden="1">
      <c r="L45" s="744"/>
      <c r="N45" s="744"/>
      <c r="P45" s="744"/>
      <c r="R45" s="744"/>
      <c r="T45" s="744"/>
      <c r="AA45" s="744"/>
      <c r="AC45" s="744"/>
      <c r="AE45" s="744"/>
      <c r="AG45" s="744"/>
      <c r="AI45" s="744"/>
      <c r="AP45" s="744"/>
      <c r="AR45" s="744"/>
      <c r="AT45" s="744"/>
      <c r="AV45" s="744"/>
      <c r="AX45" s="744"/>
      <c r="BE45" s="744"/>
      <c r="BG45" s="744"/>
      <c r="BI45" s="744"/>
      <c r="BK45" s="744"/>
      <c r="BM45" s="744"/>
      <c r="BT45" s="744"/>
      <c r="BV45" s="744"/>
      <c r="BX45" s="744"/>
      <c r="BZ45" s="744"/>
      <c r="CB45" s="744"/>
      <c r="CI45" s="744"/>
      <c r="CK45" s="744"/>
      <c r="CM45" s="744"/>
      <c r="CO45" s="744"/>
      <c r="CQ45" s="744"/>
    </row>
    <row r="46" spans="1:95" ht="30" hidden="1">
      <c r="A46" s="804" t="s">
        <v>114</v>
      </c>
      <c r="B46" s="804"/>
      <c r="C46" s="437" t="s">
        <v>95</v>
      </c>
      <c r="E46" s="437" t="s">
        <v>3</v>
      </c>
      <c r="F46" s="374" t="s">
        <v>333</v>
      </c>
      <c r="L46" s="744"/>
      <c r="N46" s="744"/>
      <c r="P46" s="744"/>
      <c r="R46" s="744"/>
      <c r="T46" s="744"/>
      <c r="AA46" s="744"/>
      <c r="AC46" s="744"/>
      <c r="AE46" s="744"/>
      <c r="AG46" s="744"/>
      <c r="AI46" s="744"/>
      <c r="AP46" s="744"/>
      <c r="AR46" s="744"/>
      <c r="AT46" s="744"/>
      <c r="AV46" s="744"/>
      <c r="AX46" s="744"/>
      <c r="BE46" s="744"/>
      <c r="BG46" s="744"/>
      <c r="BI46" s="744"/>
      <c r="BK46" s="744"/>
      <c r="BM46" s="744"/>
      <c r="BT46" s="744"/>
      <c r="BV46" s="744"/>
      <c r="BX46" s="744"/>
      <c r="BZ46" s="744"/>
      <c r="CB46" s="744"/>
      <c r="CI46" s="744"/>
      <c r="CK46" s="744"/>
      <c r="CM46" s="744"/>
      <c r="CO46" s="744"/>
      <c r="CQ46" s="744"/>
    </row>
    <row r="47" spans="1:95" ht="15" hidden="1">
      <c r="A47" s="372">
        <v>1</v>
      </c>
      <c r="B47" s="372" t="str">
        <f t="shared" ref="B47:B52" si="45">VLOOKUP(A47,LISTA_OFERENTES,2,FALSE)</f>
        <v>Daniel José Nieves Vergara</v>
      </c>
      <c r="C47" s="372" t="str">
        <f>IF(HLOOKUP(B47,EST_EXP,2,FALSE)="OK","H","NH")</f>
        <v>NH</v>
      </c>
      <c r="E47" s="372">
        <v>1</v>
      </c>
      <c r="F47" s="375">
        <f ca="1">INDIRECT(G47,TRUE)</f>
        <v>784471928.57462144</v>
      </c>
      <c r="G47" s="376" t="str">
        <f>ADDRESS(33,H47,1,1)</f>
        <v>$K$33</v>
      </c>
      <c r="H47" s="376">
        <f>D39</f>
        <v>11</v>
      </c>
      <c r="L47" s="744"/>
      <c r="N47" s="744"/>
      <c r="P47" s="744"/>
      <c r="R47" s="744"/>
      <c r="T47" s="744"/>
      <c r="W47" s="376">
        <f>S39</f>
        <v>0</v>
      </c>
      <c r="AA47" s="744"/>
      <c r="AC47" s="744"/>
      <c r="AE47" s="744"/>
      <c r="AG47" s="744"/>
      <c r="AI47" s="744"/>
      <c r="AL47" s="376">
        <f>AH39</f>
        <v>0</v>
      </c>
      <c r="AP47" s="744"/>
      <c r="AR47" s="744"/>
      <c r="AT47" s="744"/>
      <c r="AV47" s="744"/>
      <c r="AX47" s="744"/>
      <c r="BA47" s="376">
        <f>AW39</f>
        <v>0</v>
      </c>
      <c r="BE47" s="744"/>
      <c r="BG47" s="744"/>
      <c r="BI47" s="744"/>
      <c r="BK47" s="744"/>
      <c r="BM47" s="744"/>
      <c r="BP47" s="376">
        <f>BL39</f>
        <v>0</v>
      </c>
      <c r="BT47" s="744"/>
      <c r="BV47" s="744"/>
      <c r="BX47" s="744"/>
      <c r="BZ47" s="744"/>
      <c r="CB47" s="744"/>
      <c r="CE47" s="376">
        <f>CA39</f>
        <v>0</v>
      </c>
      <c r="CI47" s="744"/>
      <c r="CK47" s="744"/>
      <c r="CM47" s="744"/>
      <c r="CO47" s="744"/>
      <c r="CQ47" s="744"/>
    </row>
    <row r="48" spans="1:95" ht="15" hidden="1">
      <c r="A48" s="372">
        <v>2</v>
      </c>
      <c r="B48" s="372" t="str">
        <f t="shared" si="45"/>
        <v>CONDEIN SAS</v>
      </c>
      <c r="C48" s="372" t="str">
        <f t="shared" ref="C48:C52" si="46">IF(HLOOKUP(B48,EST_EXP,2,FALSE)="OK","H","NH")</f>
        <v>H</v>
      </c>
      <c r="E48" s="372">
        <v>2</v>
      </c>
      <c r="F48" s="375">
        <f ca="1">INDIRECT(G48,TRUE)</f>
        <v>877781213.82163262</v>
      </c>
      <c r="G48" s="376" t="str">
        <f t="shared" ref="G48:G52" si="47">ADDRESS(33,H48,1,1)</f>
        <v>$Z$33</v>
      </c>
      <c r="H48" s="376">
        <f>$H47+$E$39</f>
        <v>26</v>
      </c>
      <c r="L48" s="744"/>
      <c r="N48" s="744"/>
      <c r="P48" s="744"/>
      <c r="R48" s="744"/>
      <c r="T48" s="744"/>
      <c r="W48" s="376">
        <f>$H47+$E$39</f>
        <v>26</v>
      </c>
      <c r="AA48" s="744"/>
      <c r="AC48" s="744"/>
      <c r="AE48" s="744"/>
      <c r="AG48" s="744"/>
      <c r="AI48" s="744"/>
      <c r="AL48" s="376">
        <f>$H47+$E$39</f>
        <v>26</v>
      </c>
      <c r="AP48" s="744"/>
      <c r="AR48" s="744"/>
      <c r="AT48" s="744"/>
      <c r="AV48" s="744"/>
      <c r="AX48" s="744"/>
      <c r="BA48" s="376">
        <f>$H47+$E$39</f>
        <v>26</v>
      </c>
      <c r="BE48" s="744"/>
      <c r="BG48" s="744"/>
      <c r="BI48" s="744"/>
      <c r="BK48" s="744"/>
      <c r="BM48" s="744"/>
      <c r="BP48" s="376">
        <f>$H47+$E$39</f>
        <v>26</v>
      </c>
      <c r="BT48" s="744"/>
      <c r="BV48" s="744"/>
      <c r="BX48" s="744"/>
      <c r="BZ48" s="744"/>
      <c r="CB48" s="744"/>
      <c r="CE48" s="376">
        <f>$H47+$E$39</f>
        <v>26</v>
      </c>
      <c r="CI48" s="744"/>
      <c r="CK48" s="744"/>
      <c r="CM48" s="744"/>
      <c r="CO48" s="744"/>
      <c r="CQ48" s="744"/>
    </row>
    <row r="49" spans="1:95" ht="15" hidden="1">
      <c r="A49" s="372">
        <v>3</v>
      </c>
      <c r="B49" s="372" t="str">
        <f t="shared" si="45"/>
        <v>INGAP S.A.S</v>
      </c>
      <c r="C49" s="372" t="str">
        <f t="shared" si="46"/>
        <v>H</v>
      </c>
      <c r="E49" s="372">
        <v>3</v>
      </c>
      <c r="F49" s="375">
        <f t="shared" ref="F49:F52" ca="1" si="48">INDIRECT(G49,TRUE)</f>
        <v>889404027.12710595</v>
      </c>
      <c r="G49" s="376" t="str">
        <f t="shared" si="47"/>
        <v>$AO$33</v>
      </c>
      <c r="H49" s="376">
        <f t="shared" ref="H49:H52" si="49">$H48+$E$39</f>
        <v>41</v>
      </c>
      <c r="L49" s="744"/>
      <c r="N49" s="744"/>
      <c r="P49" s="744"/>
      <c r="R49" s="744"/>
      <c r="T49" s="744"/>
      <c r="W49" s="376">
        <f t="shared" ref="W49:W52" si="50">$H48+$E$39</f>
        <v>41</v>
      </c>
      <c r="AA49" s="744"/>
      <c r="AC49" s="744"/>
      <c r="AE49" s="744"/>
      <c r="AG49" s="744"/>
      <c r="AI49" s="744"/>
      <c r="AL49" s="376">
        <f t="shared" ref="AL49:AL52" si="51">$H48+$E$39</f>
        <v>41</v>
      </c>
      <c r="AP49" s="744"/>
      <c r="AR49" s="744"/>
      <c r="AT49" s="744"/>
      <c r="AV49" s="744"/>
      <c r="AX49" s="744"/>
      <c r="BA49" s="376">
        <f t="shared" ref="BA49:BA52" si="52">$H48+$E$39</f>
        <v>41</v>
      </c>
      <c r="BE49" s="744"/>
      <c r="BG49" s="744"/>
      <c r="BI49" s="744"/>
      <c r="BK49" s="744"/>
      <c r="BM49" s="744"/>
      <c r="BP49" s="376">
        <f t="shared" ref="BP49:BP52" si="53">$H48+$E$39</f>
        <v>41</v>
      </c>
      <c r="BT49" s="744"/>
      <c r="BV49" s="744"/>
      <c r="BX49" s="744"/>
      <c r="BZ49" s="744"/>
      <c r="CB49" s="744"/>
      <c r="CE49" s="376">
        <f t="shared" ref="CE49:CE52" si="54">$H48+$E$39</f>
        <v>41</v>
      </c>
      <c r="CI49" s="744"/>
      <c r="CK49" s="744"/>
      <c r="CM49" s="744"/>
      <c r="CO49" s="744"/>
      <c r="CQ49" s="744"/>
    </row>
    <row r="50" spans="1:95" ht="15" hidden="1">
      <c r="A50" s="372">
        <v>4</v>
      </c>
      <c r="B50" s="372" t="str">
        <f t="shared" si="45"/>
        <v>ENETEL S.A.S</v>
      </c>
      <c r="C50" s="372" t="str">
        <f t="shared" si="46"/>
        <v>H</v>
      </c>
      <c r="E50" s="372">
        <v>4</v>
      </c>
      <c r="F50" s="375">
        <f t="shared" ca="1" si="48"/>
        <v>877933953.07040203</v>
      </c>
      <c r="G50" s="376" t="str">
        <f t="shared" si="47"/>
        <v>$BD$33</v>
      </c>
      <c r="H50" s="376">
        <f t="shared" si="49"/>
        <v>56</v>
      </c>
      <c r="L50" s="744"/>
      <c r="N50" s="744"/>
      <c r="P50" s="744"/>
      <c r="R50" s="744"/>
      <c r="T50" s="744"/>
      <c r="W50" s="376">
        <f t="shared" si="50"/>
        <v>56</v>
      </c>
      <c r="AA50" s="744"/>
      <c r="AC50" s="744"/>
      <c r="AE50" s="744"/>
      <c r="AG50" s="744"/>
      <c r="AI50" s="744"/>
      <c r="AL50" s="376">
        <f t="shared" si="51"/>
        <v>56</v>
      </c>
      <c r="AP50" s="744"/>
      <c r="AR50" s="744"/>
      <c r="AT50" s="744"/>
      <c r="AV50" s="744"/>
      <c r="AX50" s="744"/>
      <c r="BA50" s="376">
        <f t="shared" si="52"/>
        <v>56</v>
      </c>
      <c r="BE50" s="744"/>
      <c r="BG50" s="744"/>
      <c r="BI50" s="744"/>
      <c r="BK50" s="744"/>
      <c r="BM50" s="744"/>
      <c r="BP50" s="376">
        <f t="shared" si="53"/>
        <v>56</v>
      </c>
      <c r="BT50" s="744"/>
      <c r="BV50" s="744"/>
      <c r="BX50" s="744"/>
      <c r="BZ50" s="744"/>
      <c r="CB50" s="744"/>
      <c r="CE50" s="376">
        <f t="shared" si="54"/>
        <v>56</v>
      </c>
      <c r="CI50" s="744"/>
      <c r="CK50" s="744"/>
      <c r="CM50" s="744"/>
      <c r="CO50" s="744"/>
      <c r="CQ50" s="744"/>
    </row>
    <row r="51" spans="1:95" ht="15" hidden="1">
      <c r="A51" s="372">
        <v>5</v>
      </c>
      <c r="B51" s="372" t="str">
        <f t="shared" si="45"/>
        <v>Viacol Ingenieros Contratistas</v>
      </c>
      <c r="C51" s="372" t="str">
        <f t="shared" si="46"/>
        <v>H</v>
      </c>
      <c r="E51" s="372">
        <v>5</v>
      </c>
      <c r="F51" s="375">
        <f t="shared" ca="1" si="48"/>
        <v>875239905.92644572</v>
      </c>
      <c r="G51" s="376" t="str">
        <f t="shared" si="47"/>
        <v>$BS$33</v>
      </c>
      <c r="H51" s="376">
        <f t="shared" si="49"/>
        <v>71</v>
      </c>
      <c r="L51" s="744"/>
      <c r="N51" s="744"/>
      <c r="P51" s="744"/>
      <c r="R51" s="744"/>
      <c r="T51" s="744"/>
      <c r="W51" s="376">
        <f t="shared" si="50"/>
        <v>71</v>
      </c>
      <c r="AA51" s="744"/>
      <c r="AC51" s="744"/>
      <c r="AE51" s="744"/>
      <c r="AG51" s="744"/>
      <c r="AI51" s="744"/>
      <c r="AL51" s="376">
        <f t="shared" si="51"/>
        <v>71</v>
      </c>
      <c r="AP51" s="744"/>
      <c r="AR51" s="744"/>
      <c r="AT51" s="744"/>
      <c r="AV51" s="744"/>
      <c r="AX51" s="744"/>
      <c r="BA51" s="376">
        <f t="shared" si="52"/>
        <v>71</v>
      </c>
      <c r="BE51" s="744"/>
      <c r="BG51" s="744"/>
      <c r="BI51" s="744"/>
      <c r="BK51" s="744"/>
      <c r="BM51" s="744"/>
      <c r="BP51" s="376">
        <f t="shared" si="53"/>
        <v>71</v>
      </c>
      <c r="BT51" s="744"/>
      <c r="BV51" s="744"/>
      <c r="BX51" s="744"/>
      <c r="BZ51" s="744"/>
      <c r="CB51" s="744"/>
      <c r="CE51" s="376">
        <f t="shared" si="54"/>
        <v>71</v>
      </c>
      <c r="CI51" s="744"/>
      <c r="CK51" s="744"/>
      <c r="CM51" s="744"/>
      <c r="CO51" s="744"/>
      <c r="CQ51" s="744"/>
    </row>
    <row r="52" spans="1:95" ht="15" hidden="1">
      <c r="A52" s="372">
        <v>6</v>
      </c>
      <c r="B52" s="372" t="str">
        <f t="shared" si="45"/>
        <v>WORLDTEK SAS</v>
      </c>
      <c r="C52" s="372" t="str">
        <f t="shared" si="46"/>
        <v>H</v>
      </c>
      <c r="E52" s="372">
        <v>6</v>
      </c>
      <c r="F52" s="375">
        <f t="shared" ca="1" si="48"/>
        <v>873833986.90332818</v>
      </c>
      <c r="G52" s="376" t="str">
        <f t="shared" si="47"/>
        <v>$CH$33</v>
      </c>
      <c r="H52" s="376">
        <f t="shared" si="49"/>
        <v>86</v>
      </c>
      <c r="L52" s="744"/>
      <c r="N52" s="744"/>
      <c r="P52" s="744"/>
      <c r="R52" s="744"/>
      <c r="T52" s="744"/>
      <c r="W52" s="376">
        <f t="shared" si="50"/>
        <v>86</v>
      </c>
      <c r="AA52" s="744"/>
      <c r="AC52" s="744"/>
      <c r="AE52" s="744"/>
      <c r="AG52" s="744"/>
      <c r="AI52" s="744"/>
      <c r="AL52" s="376">
        <f t="shared" si="51"/>
        <v>86</v>
      </c>
      <c r="AP52" s="744"/>
      <c r="AR52" s="744"/>
      <c r="AT52" s="744"/>
      <c r="AV52" s="744"/>
      <c r="AX52" s="744"/>
      <c r="BA52" s="376">
        <f t="shared" si="52"/>
        <v>86</v>
      </c>
      <c r="BE52" s="744"/>
      <c r="BG52" s="744"/>
      <c r="BI52" s="744"/>
      <c r="BK52" s="744"/>
      <c r="BM52" s="744"/>
      <c r="BP52" s="376">
        <f t="shared" si="53"/>
        <v>86</v>
      </c>
      <c r="BT52" s="744"/>
      <c r="BV52" s="744"/>
      <c r="BX52" s="744"/>
      <c r="BZ52" s="744"/>
      <c r="CB52" s="744"/>
      <c r="CE52" s="376">
        <f t="shared" si="54"/>
        <v>86</v>
      </c>
      <c r="CI52" s="744"/>
      <c r="CK52" s="744"/>
      <c r="CM52" s="744"/>
      <c r="CO52" s="744"/>
      <c r="CQ52" s="744"/>
    </row>
    <row r="53" spans="1:95" hidden="1">
      <c r="L53" s="744"/>
      <c r="N53" s="744"/>
      <c r="P53" s="744"/>
      <c r="R53" s="744"/>
      <c r="T53" s="744"/>
      <c r="AA53" s="744"/>
      <c r="AC53" s="744"/>
      <c r="AE53" s="744"/>
      <c r="AG53" s="744"/>
      <c r="AI53" s="744"/>
      <c r="AP53" s="744"/>
      <c r="AR53" s="744"/>
      <c r="AT53" s="744"/>
      <c r="AV53" s="744"/>
      <c r="AX53" s="744"/>
      <c r="BE53" s="744"/>
      <c r="BG53" s="744"/>
      <c r="BI53" s="744"/>
      <c r="BK53" s="744"/>
      <c r="BM53" s="744"/>
      <c r="BT53" s="744"/>
      <c r="BV53" s="744"/>
      <c r="BX53" s="744"/>
      <c r="BZ53" s="744"/>
      <c r="CB53" s="744"/>
      <c r="CI53" s="744"/>
      <c r="CK53" s="744"/>
      <c r="CM53" s="744"/>
      <c r="CO53" s="744"/>
      <c r="CQ53" s="744"/>
    </row>
    <row r="54" spans="1:95" hidden="1"/>
    <row r="55" spans="1:95" hidden="1"/>
    <row r="56" spans="1:95" ht="15" hidden="1">
      <c r="D56" s="802" t="s">
        <v>110</v>
      </c>
      <c r="E56" s="803"/>
    </row>
    <row r="57" spans="1:95" ht="15" hidden="1">
      <c r="D57" s="372" t="s">
        <v>108</v>
      </c>
      <c r="E57" s="372" t="s">
        <v>107</v>
      </c>
    </row>
    <row r="58" spans="1:95" ht="15" hidden="1">
      <c r="D58" s="377">
        <v>10</v>
      </c>
      <c r="E58" s="377">
        <v>15</v>
      </c>
    </row>
    <row r="59" spans="1:95" hidden="1"/>
    <row r="60" spans="1:95" ht="15" hidden="1">
      <c r="D60" s="437" t="s">
        <v>3</v>
      </c>
      <c r="E60" s="374" t="s">
        <v>111</v>
      </c>
      <c r="F60" s="367"/>
      <c r="G60" s="367"/>
    </row>
    <row r="61" spans="1:95" ht="15" hidden="1">
      <c r="D61" s="372">
        <v>1</v>
      </c>
      <c r="E61" s="378">
        <f ca="1">INDIRECT(F61,TRUE)</f>
        <v>0.2</v>
      </c>
      <c r="F61" s="376" t="str">
        <f>ADDRESS(39,G61,1,1)</f>
        <v>$J$39</v>
      </c>
      <c r="G61" s="376">
        <f>D58</f>
        <v>10</v>
      </c>
    </row>
    <row r="62" spans="1:95" ht="15" hidden="1">
      <c r="D62" s="372">
        <v>2</v>
      </c>
      <c r="E62" s="378">
        <f t="shared" ref="E62:E66" ca="1" si="55">INDIRECT(F62,TRUE)</f>
        <v>0.33</v>
      </c>
      <c r="F62" s="376" t="str">
        <f t="shared" ref="F62:F66" si="56">ADDRESS(39,G62,1,1)</f>
        <v>$Y$39</v>
      </c>
      <c r="G62" s="376">
        <f>+G61+$E$58</f>
        <v>25</v>
      </c>
    </row>
    <row r="63" spans="1:95" ht="15" hidden="1">
      <c r="D63" s="372">
        <v>3</v>
      </c>
      <c r="E63" s="378">
        <f t="shared" ca="1" si="55"/>
        <v>0.29499999999999998</v>
      </c>
      <c r="F63" s="376" t="str">
        <f t="shared" si="56"/>
        <v>$AN$39</v>
      </c>
      <c r="G63" s="376">
        <f t="shared" ref="G63:G66" si="57">+G62+$E$58</f>
        <v>40</v>
      </c>
    </row>
    <row r="64" spans="1:95" ht="15" hidden="1">
      <c r="D64" s="372">
        <v>4</v>
      </c>
      <c r="E64" s="378">
        <f t="shared" ca="1" si="55"/>
        <v>0.28000000000000003</v>
      </c>
      <c r="F64" s="376" t="str">
        <f t="shared" si="56"/>
        <v>$BC$39</v>
      </c>
      <c r="G64" s="376">
        <f t="shared" si="57"/>
        <v>55</v>
      </c>
    </row>
    <row r="65" spans="4:7" ht="15" hidden="1">
      <c r="D65" s="372">
        <v>5</v>
      </c>
      <c r="E65" s="378">
        <f t="shared" ca="1" si="55"/>
        <v>0.33</v>
      </c>
      <c r="F65" s="376" t="str">
        <f t="shared" si="56"/>
        <v>$BR$39</v>
      </c>
      <c r="G65" s="376">
        <f t="shared" si="57"/>
        <v>70</v>
      </c>
    </row>
    <row r="66" spans="4:7" ht="15" hidden="1">
      <c r="D66" s="372">
        <v>6</v>
      </c>
      <c r="E66" s="378">
        <f t="shared" ca="1" si="55"/>
        <v>0.19</v>
      </c>
      <c r="F66" s="376" t="str">
        <f t="shared" si="56"/>
        <v>$CG$39</v>
      </c>
      <c r="G66" s="376">
        <f t="shared" si="57"/>
        <v>85</v>
      </c>
    </row>
  </sheetData>
  <sheetProtection algorithmName="SHA-512" hashValue="tBhCelovQ3d7Q0ym053frX8JyC3DO9CNnbBFBuVN+yQHnB4w7EXNAAn7KTggnY9lSr+YbiE5wkc9SASXIAWh+g==" saltValue="aNpGLw28Lf78xNg0TRGTIQ==" spinCount="100000" sheet="1" objects="1" scenarios="1"/>
  <mergeCells count="289">
    <mergeCell ref="N43:N53"/>
    <mergeCell ref="P43:P53"/>
    <mergeCell ref="R43:R53"/>
    <mergeCell ref="T43:T53"/>
    <mergeCell ref="S36:S37"/>
    <mergeCell ref="T36:T37"/>
    <mergeCell ref="H42:J42"/>
    <mergeCell ref="R3:R10"/>
    <mergeCell ref="S3:S10"/>
    <mergeCell ref="T3:T10"/>
    <mergeCell ref="N3:N10"/>
    <mergeCell ref="O3:O10"/>
    <mergeCell ref="P3:P10"/>
    <mergeCell ref="Q3:Q10"/>
    <mergeCell ref="N13:T17"/>
    <mergeCell ref="H41:J41"/>
    <mergeCell ref="H3:H4"/>
    <mergeCell ref="I3:I4"/>
    <mergeCell ref="J3:K4"/>
    <mergeCell ref="H5:H10"/>
    <mergeCell ref="I5:K5"/>
    <mergeCell ref="I6:K8"/>
    <mergeCell ref="I9:I10"/>
    <mergeCell ref="J9:K10"/>
    <mergeCell ref="H13:M13"/>
    <mergeCell ref="H14:M14"/>
    <mergeCell ref="H15:M15"/>
    <mergeCell ref="H16:M16"/>
    <mergeCell ref="K17:M17"/>
    <mergeCell ref="C9:C10"/>
    <mergeCell ref="C5:E5"/>
    <mergeCell ref="C6:E8"/>
    <mergeCell ref="D9:E10"/>
    <mergeCell ref="B13:E13"/>
    <mergeCell ref="B14:E14"/>
    <mergeCell ref="B15:E15"/>
    <mergeCell ref="B16:E16"/>
    <mergeCell ref="B5:B10"/>
    <mergeCell ref="B11:E11"/>
    <mergeCell ref="Z31:AB31"/>
    <mergeCell ref="Z32:AB32"/>
    <mergeCell ref="Z33:AB33"/>
    <mergeCell ref="AC3:AC10"/>
    <mergeCell ref="AD3:AD10"/>
    <mergeCell ref="AE3:AE10"/>
    <mergeCell ref="AF3:AF10"/>
    <mergeCell ref="AG3:AG10"/>
    <mergeCell ref="W3:W4"/>
    <mergeCell ref="X3:X4"/>
    <mergeCell ref="Y3:Z4"/>
    <mergeCell ref="W5:W10"/>
    <mergeCell ref="X9:X10"/>
    <mergeCell ref="Z22:AB22"/>
    <mergeCell ref="Z23:AB23"/>
    <mergeCell ref="Z24:AB24"/>
    <mergeCell ref="Z25:AB25"/>
    <mergeCell ref="Z26:AB26"/>
    <mergeCell ref="Z27:AB27"/>
    <mergeCell ref="Z28:AB28"/>
    <mergeCell ref="Z29:AB29"/>
    <mergeCell ref="Z30:AB30"/>
    <mergeCell ref="AO20:AQ20"/>
    <mergeCell ref="AO21:AQ21"/>
    <mergeCell ref="AO22:AQ22"/>
    <mergeCell ref="AO23:AQ23"/>
    <mergeCell ref="AR3:AR10"/>
    <mergeCell ref="AS3:AS10"/>
    <mergeCell ref="AT3:AT10"/>
    <mergeCell ref="AL3:AL4"/>
    <mergeCell ref="AM3:AM4"/>
    <mergeCell ref="AN3:AO4"/>
    <mergeCell ref="D56:E56"/>
    <mergeCell ref="A46:B46"/>
    <mergeCell ref="D37:E37"/>
    <mergeCell ref="CA3:CA10"/>
    <mergeCell ref="CB3:CB10"/>
    <mergeCell ref="BX3:BX10"/>
    <mergeCell ref="BY3:BY10"/>
    <mergeCell ref="BZ3:BZ10"/>
    <mergeCell ref="CE3:CE4"/>
    <mergeCell ref="BG13:BM17"/>
    <mergeCell ref="BE43:BE53"/>
    <mergeCell ref="BG43:BG53"/>
    <mergeCell ref="BG3:BG10"/>
    <mergeCell ref="AR13:AX17"/>
    <mergeCell ref="AP43:AP53"/>
    <mergeCell ref="AR43:AR53"/>
    <mergeCell ref="AT43:AT53"/>
    <mergeCell ref="AL13:AQ13"/>
    <mergeCell ref="AL14:AQ14"/>
    <mergeCell ref="AL15:AQ15"/>
    <mergeCell ref="AL16:AQ16"/>
    <mergeCell ref="AO17:AQ17"/>
    <mergeCell ref="AO18:AQ18"/>
    <mergeCell ref="AO19:AQ19"/>
    <mergeCell ref="K33:M33"/>
    <mergeCell ref="L43:L53"/>
    <mergeCell ref="K18:M18"/>
    <mergeCell ref="K19:M19"/>
    <mergeCell ref="K20:M20"/>
    <mergeCell ref="K21:M21"/>
    <mergeCell ref="K22:M22"/>
    <mergeCell ref="K23:M23"/>
    <mergeCell ref="K24:M24"/>
    <mergeCell ref="K25:M25"/>
    <mergeCell ref="K26:M26"/>
    <mergeCell ref="K27:M27"/>
    <mergeCell ref="K28:M28"/>
    <mergeCell ref="K29:M29"/>
    <mergeCell ref="K30:M30"/>
    <mergeCell ref="K31:M31"/>
    <mergeCell ref="K32:M32"/>
    <mergeCell ref="AH36:AH37"/>
    <mergeCell ref="AI36:AI37"/>
    <mergeCell ref="AI43:AI53"/>
    <mergeCell ref="X5:AB5"/>
    <mergeCell ref="X6:AB8"/>
    <mergeCell ref="Y9:AB10"/>
    <mergeCell ref="AH3:AH10"/>
    <mergeCell ref="AI3:AI10"/>
    <mergeCell ref="W13:AB13"/>
    <mergeCell ref="AC13:AI17"/>
    <mergeCell ref="W14:AB14"/>
    <mergeCell ref="W15:AB15"/>
    <mergeCell ref="W16:AB16"/>
    <mergeCell ref="Z17:AB17"/>
    <mergeCell ref="Z18:AB18"/>
    <mergeCell ref="W41:Y41"/>
    <mergeCell ref="W42:Y42"/>
    <mergeCell ref="AA43:AA53"/>
    <mergeCell ref="AC43:AC53"/>
    <mergeCell ref="AE43:AE53"/>
    <mergeCell ref="AG43:AG53"/>
    <mergeCell ref="Z19:AB19"/>
    <mergeCell ref="Z20:AB20"/>
    <mergeCell ref="Z21:AB21"/>
    <mergeCell ref="AU3:AU10"/>
    <mergeCell ref="AV3:AV10"/>
    <mergeCell ref="AW3:AW10"/>
    <mergeCell ref="AX3:AX10"/>
    <mergeCell ref="AL5:AL10"/>
    <mergeCell ref="AM5:AQ5"/>
    <mergeCell ref="AM6:AQ8"/>
    <mergeCell ref="AM9:AM10"/>
    <mergeCell ref="AN9:AQ10"/>
    <mergeCell ref="AO24:AQ24"/>
    <mergeCell ref="AO25:AQ25"/>
    <mergeCell ref="AO26:AQ26"/>
    <mergeCell ref="AO27:AQ27"/>
    <mergeCell ref="AO28:AQ28"/>
    <mergeCell ref="AO29:AQ29"/>
    <mergeCell ref="AO30:AQ30"/>
    <mergeCell ref="AO31:AQ31"/>
    <mergeCell ref="AO32:AQ32"/>
    <mergeCell ref="AO33:AQ33"/>
    <mergeCell ref="AW36:AW37"/>
    <mergeCell ref="AX36:AX37"/>
    <mergeCell ref="AL41:AN41"/>
    <mergeCell ref="AL42:AN42"/>
    <mergeCell ref="AV43:AV53"/>
    <mergeCell ref="AX43:AX53"/>
    <mergeCell ref="BA3:BA4"/>
    <mergeCell ref="BB3:BB4"/>
    <mergeCell ref="BA13:BF13"/>
    <mergeCell ref="BA14:BF14"/>
    <mergeCell ref="BA15:BF15"/>
    <mergeCell ref="BA16:BF16"/>
    <mergeCell ref="BD17:BF17"/>
    <mergeCell ref="BD18:BF18"/>
    <mergeCell ref="BD19:BF19"/>
    <mergeCell ref="BD20:BF20"/>
    <mergeCell ref="BD21:BF21"/>
    <mergeCell ref="BD22:BF22"/>
    <mergeCell ref="BD23:BF23"/>
    <mergeCell ref="BD24:BF24"/>
    <mergeCell ref="BD25:BF25"/>
    <mergeCell ref="BD26:BF26"/>
    <mergeCell ref="BD27:BF27"/>
    <mergeCell ref="BC3:BD4"/>
    <mergeCell ref="BH3:BH10"/>
    <mergeCell ref="BI3:BI10"/>
    <mergeCell ref="BJ3:BJ10"/>
    <mergeCell ref="BK3:BK10"/>
    <mergeCell ref="BL3:BL10"/>
    <mergeCell ref="BM3:BM10"/>
    <mergeCell ref="BA5:BA10"/>
    <mergeCell ref="BB5:BF5"/>
    <mergeCell ref="BB6:BF8"/>
    <mergeCell ref="BB9:BB10"/>
    <mergeCell ref="BC9:BF10"/>
    <mergeCell ref="BD28:BF28"/>
    <mergeCell ref="BD29:BF29"/>
    <mergeCell ref="BD30:BF30"/>
    <mergeCell ref="BD31:BF31"/>
    <mergeCell ref="BD32:BF32"/>
    <mergeCell ref="BD33:BF33"/>
    <mergeCell ref="BL36:BL37"/>
    <mergeCell ref="BM36:BM37"/>
    <mergeCell ref="BA41:BC41"/>
    <mergeCell ref="BA42:BC42"/>
    <mergeCell ref="BI43:BI53"/>
    <mergeCell ref="BK43:BK53"/>
    <mergeCell ref="BM43:BM53"/>
    <mergeCell ref="BP3:BP4"/>
    <mergeCell ref="BQ3:BQ4"/>
    <mergeCell ref="BR3:BS4"/>
    <mergeCell ref="BV3:BV10"/>
    <mergeCell ref="BW3:BW10"/>
    <mergeCell ref="BP5:BP10"/>
    <mergeCell ref="BQ5:BU5"/>
    <mergeCell ref="BQ6:BU8"/>
    <mergeCell ref="BQ9:BQ10"/>
    <mergeCell ref="BR9:BU10"/>
    <mergeCell ref="BP13:BU13"/>
    <mergeCell ref="BV13:CB17"/>
    <mergeCell ref="BP14:BU14"/>
    <mergeCell ref="BP15:BU15"/>
    <mergeCell ref="BP16:BU16"/>
    <mergeCell ref="BS17:BU17"/>
    <mergeCell ref="BS18:BU18"/>
    <mergeCell ref="BS19:BU19"/>
    <mergeCell ref="BS20:BU20"/>
    <mergeCell ref="BS21:BU21"/>
    <mergeCell ref="BS22:BU22"/>
    <mergeCell ref="BS23:BU23"/>
    <mergeCell ref="BS24:BU24"/>
    <mergeCell ref="BS25:BU25"/>
    <mergeCell ref="BS26:BU26"/>
    <mergeCell ref="BS27:BU27"/>
    <mergeCell ref="BS28:BU28"/>
    <mergeCell ref="BS29:BU29"/>
    <mergeCell ref="BS30:BU30"/>
    <mergeCell ref="BS31:BU31"/>
    <mergeCell ref="BS32:BU32"/>
    <mergeCell ref="BS33:BU33"/>
    <mergeCell ref="CA36:CA37"/>
    <mergeCell ref="CB36:CB37"/>
    <mergeCell ref="BP41:BR41"/>
    <mergeCell ref="BP42:BR42"/>
    <mergeCell ref="BT43:BT53"/>
    <mergeCell ref="BV43:BV53"/>
    <mergeCell ref="BX43:BX53"/>
    <mergeCell ref="BZ43:BZ53"/>
    <mergeCell ref="CB43:CB53"/>
    <mergeCell ref="CF3:CF4"/>
    <mergeCell ref="CG3:CH4"/>
    <mergeCell ref="CK3:CK10"/>
    <mergeCell ref="CL3:CL10"/>
    <mergeCell ref="CM3:CM10"/>
    <mergeCell ref="CN3:CN10"/>
    <mergeCell ref="CO3:CO10"/>
    <mergeCell ref="CP3:CP10"/>
    <mergeCell ref="CQ3:CQ10"/>
    <mergeCell ref="CE5:CE10"/>
    <mergeCell ref="CF5:CJ5"/>
    <mergeCell ref="CF6:CJ8"/>
    <mergeCell ref="CF9:CF10"/>
    <mergeCell ref="CG9:CJ10"/>
    <mergeCell ref="CE13:CJ13"/>
    <mergeCell ref="CK13:CQ17"/>
    <mergeCell ref="CE14:CJ14"/>
    <mergeCell ref="CE15:CJ15"/>
    <mergeCell ref="CE16:CJ16"/>
    <mergeCell ref="CH17:CJ17"/>
    <mergeCell ref="CH18:CJ18"/>
    <mergeCell ref="CH19:CJ19"/>
    <mergeCell ref="CH20:CJ20"/>
    <mergeCell ref="CH21:CJ21"/>
    <mergeCell ref="CH22:CJ22"/>
    <mergeCell ref="CH23:CJ23"/>
    <mergeCell ref="CH24:CJ24"/>
    <mergeCell ref="CH25:CJ25"/>
    <mergeCell ref="CH26:CJ26"/>
    <mergeCell ref="CE41:CG41"/>
    <mergeCell ref="CE42:CG42"/>
    <mergeCell ref="CI43:CI53"/>
    <mergeCell ref="CK43:CK53"/>
    <mergeCell ref="CM43:CM53"/>
    <mergeCell ref="CO43:CO53"/>
    <mergeCell ref="CQ43:CQ53"/>
    <mergeCell ref="CH27:CJ27"/>
    <mergeCell ref="CH28:CJ28"/>
    <mergeCell ref="CH29:CJ29"/>
    <mergeCell ref="CH30:CJ30"/>
    <mergeCell ref="CH31:CJ31"/>
    <mergeCell ref="CH32:CJ32"/>
    <mergeCell ref="CH33:CJ33"/>
    <mergeCell ref="CP36:CP37"/>
    <mergeCell ref="CQ36:CQ37"/>
  </mergeCells>
  <conditionalFormatting sqref="N18">
    <cfRule type="cellIs" dxfId="176" priority="291" operator="equal">
      <formula>0</formula>
    </cfRule>
    <cfRule type="cellIs" dxfId="175" priority="292" operator="equal">
      <formula>1</formula>
    </cfRule>
  </conditionalFormatting>
  <conditionalFormatting sqref="N19:N31">
    <cfRule type="cellIs" dxfId="174" priority="289" operator="equal">
      <formula>0</formula>
    </cfRule>
    <cfRule type="cellIs" dxfId="173" priority="290" operator="equal">
      <formula>1</formula>
    </cfRule>
  </conditionalFormatting>
  <conditionalFormatting sqref="O18:O31">
    <cfRule type="cellIs" dxfId="172" priority="287" operator="equal">
      <formula>0</formula>
    </cfRule>
    <cfRule type="cellIs" dxfId="171" priority="288" operator="equal">
      <formula>1</formula>
    </cfRule>
  </conditionalFormatting>
  <conditionalFormatting sqref="P18:P31">
    <cfRule type="cellIs" dxfId="170" priority="285" operator="equal">
      <formula>0</formula>
    </cfRule>
    <cfRule type="cellIs" dxfId="169" priority="286" operator="equal">
      <formula>1</formula>
    </cfRule>
  </conditionalFormatting>
  <conditionalFormatting sqref="Q18:Q32">
    <cfRule type="cellIs" dxfId="168" priority="283" operator="equal">
      <formula>0</formula>
    </cfRule>
    <cfRule type="cellIs" dxfId="167" priority="284" operator="equal">
      <formula>1</formula>
    </cfRule>
  </conditionalFormatting>
  <conditionalFormatting sqref="N41">
    <cfRule type="cellIs" dxfId="166" priority="281" operator="equal">
      <formula>0</formula>
    </cfRule>
    <cfRule type="cellIs" dxfId="165" priority="282" operator="equal">
      <formula>1</formula>
    </cfRule>
  </conditionalFormatting>
  <conditionalFormatting sqref="P41">
    <cfRule type="cellIs" dxfId="164" priority="279" operator="equal">
      <formula>0</formula>
    </cfRule>
    <cfRule type="cellIs" dxfId="163" priority="280" operator="equal">
      <formula>1</formula>
    </cfRule>
  </conditionalFormatting>
  <conditionalFormatting sqref="R41">
    <cfRule type="cellIs" dxfId="162" priority="277" operator="equal">
      <formula>0</formula>
    </cfRule>
    <cfRule type="cellIs" dxfId="161" priority="278" operator="equal">
      <formula>1</formula>
    </cfRule>
  </conditionalFormatting>
  <conditionalFormatting sqref="T41">
    <cfRule type="cellIs" dxfId="160" priority="275" operator="equal">
      <formula>0</formula>
    </cfRule>
    <cfRule type="cellIs" dxfId="159" priority="276" operator="equal">
      <formula>1</formula>
    </cfRule>
  </conditionalFormatting>
  <conditionalFormatting sqref="N32">
    <cfRule type="cellIs" dxfId="158" priority="273" operator="equal">
      <formula>0</formula>
    </cfRule>
    <cfRule type="cellIs" dxfId="157" priority="274" operator="equal">
      <formula>1</formula>
    </cfRule>
  </conditionalFormatting>
  <conditionalFormatting sqref="O32">
    <cfRule type="cellIs" dxfId="156" priority="271" operator="equal">
      <formula>0</formula>
    </cfRule>
    <cfRule type="cellIs" dxfId="155" priority="272" operator="equal">
      <formula>1</formula>
    </cfRule>
  </conditionalFormatting>
  <conditionalFormatting sqref="P32">
    <cfRule type="cellIs" dxfId="154" priority="269" operator="equal">
      <formula>0</formula>
    </cfRule>
    <cfRule type="cellIs" dxfId="153" priority="270" operator="equal">
      <formula>1</formula>
    </cfRule>
  </conditionalFormatting>
  <conditionalFormatting sqref="C48:C52">
    <cfRule type="cellIs" dxfId="152" priority="133" operator="equal">
      <formula>"NH"</formula>
    </cfRule>
    <cfRule type="cellIs" dxfId="151" priority="134" operator="equal">
      <formula>"H"</formula>
    </cfRule>
  </conditionalFormatting>
  <conditionalFormatting sqref="C47">
    <cfRule type="cellIs" dxfId="150" priority="135" operator="equal">
      <formula>"NH"</formula>
    </cfRule>
    <cfRule type="cellIs" dxfId="149" priority="136" operator="equal">
      <formula>"H"</formula>
    </cfRule>
  </conditionalFormatting>
  <conditionalFormatting sqref="L41">
    <cfRule type="cellIs" dxfId="148" priority="131" operator="equal">
      <formula>0</formula>
    </cfRule>
    <cfRule type="cellIs" dxfId="147" priority="132" operator="equal">
      <formula>1</formula>
    </cfRule>
  </conditionalFormatting>
  <conditionalFormatting sqref="AC18">
    <cfRule type="cellIs" dxfId="146" priority="129" operator="equal">
      <formula>0</formula>
    </cfRule>
    <cfRule type="cellIs" dxfId="145" priority="130" operator="equal">
      <formula>1</formula>
    </cfRule>
  </conditionalFormatting>
  <conditionalFormatting sqref="AC19:AC31">
    <cfRule type="cellIs" dxfId="144" priority="127" operator="equal">
      <formula>0</formula>
    </cfRule>
    <cfRule type="cellIs" dxfId="143" priority="128" operator="equal">
      <formula>1</formula>
    </cfRule>
  </conditionalFormatting>
  <conditionalFormatting sqref="AD18:AD31">
    <cfRule type="cellIs" dxfId="142" priority="125" operator="equal">
      <formula>0</formula>
    </cfRule>
    <cfRule type="cellIs" dxfId="141" priority="126" operator="equal">
      <formula>1</formula>
    </cfRule>
  </conditionalFormatting>
  <conditionalFormatting sqref="AE18:AE31">
    <cfRule type="cellIs" dxfId="140" priority="123" operator="equal">
      <formula>0</formula>
    </cfRule>
    <cfRule type="cellIs" dxfId="139" priority="124" operator="equal">
      <formula>1</formula>
    </cfRule>
  </conditionalFormatting>
  <conditionalFormatting sqref="AF18:AF32">
    <cfRule type="cellIs" dxfId="138" priority="121" operator="equal">
      <formula>0</formula>
    </cfRule>
    <cfRule type="cellIs" dxfId="137" priority="122" operator="equal">
      <formula>1</formula>
    </cfRule>
  </conditionalFormatting>
  <conditionalFormatting sqref="AC41">
    <cfRule type="cellIs" dxfId="136" priority="119" operator="equal">
      <formula>0</formula>
    </cfRule>
    <cfRule type="cellIs" dxfId="135" priority="120" operator="equal">
      <formula>1</formula>
    </cfRule>
  </conditionalFormatting>
  <conditionalFormatting sqref="AE41">
    <cfRule type="cellIs" dxfId="134" priority="117" operator="equal">
      <formula>0</formula>
    </cfRule>
    <cfRule type="cellIs" dxfId="133" priority="118" operator="equal">
      <formula>1</formula>
    </cfRule>
  </conditionalFormatting>
  <conditionalFormatting sqref="AG41">
    <cfRule type="cellIs" dxfId="132" priority="115" operator="equal">
      <formula>0</formula>
    </cfRule>
    <cfRule type="cellIs" dxfId="131" priority="116" operator="equal">
      <formula>1</formula>
    </cfRule>
  </conditionalFormatting>
  <conditionalFormatting sqref="AI41">
    <cfRule type="cellIs" dxfId="130" priority="113" operator="equal">
      <formula>0</formula>
    </cfRule>
    <cfRule type="cellIs" dxfId="129" priority="114" operator="equal">
      <formula>1</formula>
    </cfRule>
  </conditionalFormatting>
  <conditionalFormatting sqref="AC32">
    <cfRule type="cellIs" dxfId="128" priority="111" operator="equal">
      <formula>0</formula>
    </cfRule>
    <cfRule type="cellIs" dxfId="127" priority="112" operator="equal">
      <formula>1</formula>
    </cfRule>
  </conditionalFormatting>
  <conditionalFormatting sqref="AD32">
    <cfRule type="cellIs" dxfId="126" priority="109" operator="equal">
      <formula>0</formula>
    </cfRule>
    <cfRule type="cellIs" dxfId="125" priority="110" operator="equal">
      <formula>1</formula>
    </cfRule>
  </conditionalFormatting>
  <conditionalFormatting sqref="AE32">
    <cfRule type="cellIs" dxfId="124" priority="107" operator="equal">
      <formula>0</formula>
    </cfRule>
    <cfRule type="cellIs" dxfId="123" priority="108" operator="equal">
      <formula>1</formula>
    </cfRule>
  </conditionalFormatting>
  <conditionalFormatting sqref="AA41">
    <cfRule type="cellIs" dxfId="122" priority="105" operator="equal">
      <formula>0</formula>
    </cfRule>
    <cfRule type="cellIs" dxfId="121" priority="106" operator="equal">
      <formula>1</formula>
    </cfRule>
  </conditionalFormatting>
  <conditionalFormatting sqref="AR18">
    <cfRule type="cellIs" dxfId="120" priority="103" operator="equal">
      <formula>0</formula>
    </cfRule>
    <cfRule type="cellIs" dxfId="119" priority="104" operator="equal">
      <formula>1</formula>
    </cfRule>
  </conditionalFormatting>
  <conditionalFormatting sqref="AR19:AR31">
    <cfRule type="cellIs" dxfId="118" priority="101" operator="equal">
      <formula>0</formula>
    </cfRule>
    <cfRule type="cellIs" dxfId="117" priority="102" operator="equal">
      <formula>1</formula>
    </cfRule>
  </conditionalFormatting>
  <conditionalFormatting sqref="AS18:AS31">
    <cfRule type="cellIs" dxfId="116" priority="99" operator="equal">
      <formula>0</formula>
    </cfRule>
    <cfRule type="cellIs" dxfId="115" priority="100" operator="equal">
      <formula>1</formula>
    </cfRule>
  </conditionalFormatting>
  <conditionalFormatting sqref="AT18:AT31">
    <cfRule type="cellIs" dxfId="114" priority="97" operator="equal">
      <formula>0</formula>
    </cfRule>
    <cfRule type="cellIs" dxfId="113" priority="98" operator="equal">
      <formula>1</formula>
    </cfRule>
  </conditionalFormatting>
  <conditionalFormatting sqref="AU18:AU32">
    <cfRule type="cellIs" dxfId="112" priority="95" operator="equal">
      <formula>0</formula>
    </cfRule>
    <cfRule type="cellIs" dxfId="111" priority="96" operator="equal">
      <formula>1</formula>
    </cfRule>
  </conditionalFormatting>
  <conditionalFormatting sqref="AR41">
    <cfRule type="cellIs" dxfId="110" priority="93" operator="equal">
      <formula>0</formula>
    </cfRule>
    <cfRule type="cellIs" dxfId="109" priority="94" operator="equal">
      <formula>1</formula>
    </cfRule>
  </conditionalFormatting>
  <conditionalFormatting sqref="AT41">
    <cfRule type="cellIs" dxfId="108" priority="91" operator="equal">
      <formula>0</formula>
    </cfRule>
    <cfRule type="cellIs" dxfId="107" priority="92" operator="equal">
      <formula>1</formula>
    </cfRule>
  </conditionalFormatting>
  <conditionalFormatting sqref="AV41">
    <cfRule type="cellIs" dxfId="106" priority="89" operator="equal">
      <formula>0</formula>
    </cfRule>
    <cfRule type="cellIs" dxfId="105" priority="90" operator="equal">
      <formula>1</formula>
    </cfRule>
  </conditionalFormatting>
  <conditionalFormatting sqref="AX41">
    <cfRule type="cellIs" dxfId="104" priority="87" operator="equal">
      <formula>0</formula>
    </cfRule>
    <cfRule type="cellIs" dxfId="103" priority="88" operator="equal">
      <formula>1</formula>
    </cfRule>
  </conditionalFormatting>
  <conditionalFormatting sqref="AR32">
    <cfRule type="cellIs" dxfId="102" priority="85" operator="equal">
      <formula>0</formula>
    </cfRule>
    <cfRule type="cellIs" dxfId="101" priority="86" operator="equal">
      <formula>1</formula>
    </cfRule>
  </conditionalFormatting>
  <conditionalFormatting sqref="AS32">
    <cfRule type="cellIs" dxfId="100" priority="83" operator="equal">
      <formula>0</formula>
    </cfRule>
    <cfRule type="cellIs" dxfId="99" priority="84" operator="equal">
      <formula>1</formula>
    </cfRule>
  </conditionalFormatting>
  <conditionalFormatting sqref="AT32">
    <cfRule type="cellIs" dxfId="98" priority="81" operator="equal">
      <formula>0</formula>
    </cfRule>
    <cfRule type="cellIs" dxfId="97" priority="82" operator="equal">
      <formula>1</formula>
    </cfRule>
  </conditionalFormatting>
  <conditionalFormatting sqref="AP41">
    <cfRule type="cellIs" dxfId="96" priority="79" operator="equal">
      <formula>0</formula>
    </cfRule>
    <cfRule type="cellIs" dxfId="95" priority="80" operator="equal">
      <formula>1</formula>
    </cfRule>
  </conditionalFormatting>
  <conditionalFormatting sqref="BG18">
    <cfRule type="cellIs" dxfId="94" priority="77" operator="equal">
      <formula>0</formula>
    </cfRule>
    <cfRule type="cellIs" dxfId="93" priority="78" operator="equal">
      <formula>1</formula>
    </cfRule>
  </conditionalFormatting>
  <conditionalFormatting sqref="BG19:BG31">
    <cfRule type="cellIs" dxfId="92" priority="75" operator="equal">
      <formula>0</formula>
    </cfRule>
    <cfRule type="cellIs" dxfId="91" priority="76" operator="equal">
      <formula>1</formula>
    </cfRule>
  </conditionalFormatting>
  <conditionalFormatting sqref="BH18:BH31">
    <cfRule type="cellIs" dxfId="90" priority="73" operator="equal">
      <formula>0</formula>
    </cfRule>
    <cfRule type="cellIs" dxfId="89" priority="74" operator="equal">
      <formula>1</formula>
    </cfRule>
  </conditionalFormatting>
  <conditionalFormatting sqref="BI18:BI31">
    <cfRule type="cellIs" dxfId="88" priority="71" operator="equal">
      <formula>0</formula>
    </cfRule>
    <cfRule type="cellIs" dxfId="87" priority="72" operator="equal">
      <formula>1</formula>
    </cfRule>
  </conditionalFormatting>
  <conditionalFormatting sqref="BJ18:BJ32">
    <cfRule type="cellIs" dxfId="86" priority="69" operator="equal">
      <formula>0</formula>
    </cfRule>
    <cfRule type="cellIs" dxfId="85" priority="70" operator="equal">
      <formula>1</formula>
    </cfRule>
  </conditionalFormatting>
  <conditionalFormatting sqref="BG41">
    <cfRule type="cellIs" dxfId="84" priority="67" operator="equal">
      <formula>0</formula>
    </cfRule>
    <cfRule type="cellIs" dxfId="83" priority="68" operator="equal">
      <formula>1</formula>
    </cfRule>
  </conditionalFormatting>
  <conditionalFormatting sqref="BI41">
    <cfRule type="cellIs" dxfId="82" priority="65" operator="equal">
      <formula>0</formula>
    </cfRule>
    <cfRule type="cellIs" dxfId="81" priority="66" operator="equal">
      <formula>1</formula>
    </cfRule>
  </conditionalFormatting>
  <conditionalFormatting sqref="BK41">
    <cfRule type="cellIs" dxfId="80" priority="63" operator="equal">
      <formula>0</formula>
    </cfRule>
    <cfRule type="cellIs" dxfId="79" priority="64" operator="equal">
      <formula>1</formula>
    </cfRule>
  </conditionalFormatting>
  <conditionalFormatting sqref="BM41">
    <cfRule type="cellIs" dxfId="78" priority="61" operator="equal">
      <formula>0</formula>
    </cfRule>
    <cfRule type="cellIs" dxfId="77" priority="62" operator="equal">
      <formula>1</formula>
    </cfRule>
  </conditionalFormatting>
  <conditionalFormatting sqref="BG32">
    <cfRule type="cellIs" dxfId="76" priority="59" operator="equal">
      <formula>0</formula>
    </cfRule>
    <cfRule type="cellIs" dxfId="75" priority="60" operator="equal">
      <formula>1</formula>
    </cfRule>
  </conditionalFormatting>
  <conditionalFormatting sqref="BH32">
    <cfRule type="cellIs" dxfId="74" priority="57" operator="equal">
      <formula>0</formula>
    </cfRule>
    <cfRule type="cellIs" dxfId="73" priority="58" operator="equal">
      <formula>1</formula>
    </cfRule>
  </conditionalFormatting>
  <conditionalFormatting sqref="BI32">
    <cfRule type="cellIs" dxfId="72" priority="55" operator="equal">
      <formula>0</formula>
    </cfRule>
    <cfRule type="cellIs" dxfId="71" priority="56" operator="equal">
      <formula>1</formula>
    </cfRule>
  </conditionalFormatting>
  <conditionalFormatting sqref="BE41">
    <cfRule type="cellIs" dxfId="70" priority="53" operator="equal">
      <formula>0</formula>
    </cfRule>
    <cfRule type="cellIs" dxfId="69" priority="54" operator="equal">
      <formula>1</formula>
    </cfRule>
  </conditionalFormatting>
  <conditionalFormatting sqref="BV18">
    <cfRule type="cellIs" dxfId="68" priority="51" operator="equal">
      <formula>0</formula>
    </cfRule>
    <cfRule type="cellIs" dxfId="67" priority="52" operator="equal">
      <formula>1</formula>
    </cfRule>
  </conditionalFormatting>
  <conditionalFormatting sqref="BV19:BV31">
    <cfRule type="cellIs" dxfId="66" priority="49" operator="equal">
      <formula>0</formula>
    </cfRule>
    <cfRule type="cellIs" dxfId="65" priority="50" operator="equal">
      <formula>1</formula>
    </cfRule>
  </conditionalFormatting>
  <conditionalFormatting sqref="BW18:BW31">
    <cfRule type="cellIs" dxfId="64" priority="47" operator="equal">
      <formula>0</formula>
    </cfRule>
    <cfRule type="cellIs" dxfId="63" priority="48" operator="equal">
      <formula>1</formula>
    </cfRule>
  </conditionalFormatting>
  <conditionalFormatting sqref="BX18:BX31">
    <cfRule type="cellIs" dxfId="62" priority="45" operator="equal">
      <formula>0</formula>
    </cfRule>
    <cfRule type="cellIs" dxfId="61" priority="46" operator="equal">
      <formula>1</formula>
    </cfRule>
  </conditionalFormatting>
  <conditionalFormatting sqref="BY18:BY32">
    <cfRule type="cellIs" dxfId="60" priority="43" operator="equal">
      <formula>0</formula>
    </cfRule>
    <cfRule type="cellIs" dxfId="59" priority="44" operator="equal">
      <formula>1</formula>
    </cfRule>
  </conditionalFormatting>
  <conditionalFormatting sqref="BV41">
    <cfRule type="cellIs" dxfId="58" priority="41" operator="equal">
      <formula>0</formula>
    </cfRule>
    <cfRule type="cellIs" dxfId="57" priority="42" operator="equal">
      <formula>1</formula>
    </cfRule>
  </conditionalFormatting>
  <conditionalFormatting sqref="BX41">
    <cfRule type="cellIs" dxfId="56" priority="39" operator="equal">
      <formula>0</formula>
    </cfRule>
    <cfRule type="cellIs" dxfId="55" priority="40" operator="equal">
      <formula>1</formula>
    </cfRule>
  </conditionalFormatting>
  <conditionalFormatting sqref="BZ41">
    <cfRule type="cellIs" dxfId="54" priority="37" operator="equal">
      <formula>0</formula>
    </cfRule>
    <cfRule type="cellIs" dxfId="53" priority="38" operator="equal">
      <formula>1</formula>
    </cfRule>
  </conditionalFormatting>
  <conditionalFormatting sqref="CB41">
    <cfRule type="cellIs" dxfId="52" priority="35" operator="equal">
      <formula>0</formula>
    </cfRule>
    <cfRule type="cellIs" dxfId="51" priority="36" operator="equal">
      <formula>1</formula>
    </cfRule>
  </conditionalFormatting>
  <conditionalFormatting sqref="BV32">
    <cfRule type="cellIs" dxfId="50" priority="33" operator="equal">
      <formula>0</formula>
    </cfRule>
    <cfRule type="cellIs" dxfId="49" priority="34" operator="equal">
      <formula>1</formula>
    </cfRule>
  </conditionalFormatting>
  <conditionalFormatting sqref="BW32">
    <cfRule type="cellIs" dxfId="48" priority="31" operator="equal">
      <formula>0</formula>
    </cfRule>
    <cfRule type="cellIs" dxfId="47" priority="32" operator="equal">
      <formula>1</formula>
    </cfRule>
  </conditionalFormatting>
  <conditionalFormatting sqref="BX32">
    <cfRule type="cellIs" dxfId="46" priority="29" operator="equal">
      <formula>0</formula>
    </cfRule>
    <cfRule type="cellIs" dxfId="45" priority="30" operator="equal">
      <formula>1</formula>
    </cfRule>
  </conditionalFormatting>
  <conditionalFormatting sqref="BT41">
    <cfRule type="cellIs" dxfId="44" priority="27" operator="equal">
      <formula>0</formula>
    </cfRule>
    <cfRule type="cellIs" dxfId="43" priority="28" operator="equal">
      <formula>1</formula>
    </cfRule>
  </conditionalFormatting>
  <conditionalFormatting sqref="CK18">
    <cfRule type="cellIs" dxfId="42" priority="25" operator="equal">
      <formula>0</formula>
    </cfRule>
    <cfRule type="cellIs" dxfId="41" priority="26" operator="equal">
      <formula>1</formula>
    </cfRule>
  </conditionalFormatting>
  <conditionalFormatting sqref="CK19:CK31">
    <cfRule type="cellIs" dxfId="40" priority="23" operator="equal">
      <formula>0</formula>
    </cfRule>
    <cfRule type="cellIs" dxfId="39" priority="24" operator="equal">
      <formula>1</formula>
    </cfRule>
  </conditionalFormatting>
  <conditionalFormatting sqref="CL18:CL31">
    <cfRule type="cellIs" dxfId="38" priority="21" operator="equal">
      <formula>0</formula>
    </cfRule>
    <cfRule type="cellIs" dxfId="37" priority="22" operator="equal">
      <formula>1</formula>
    </cfRule>
  </conditionalFormatting>
  <conditionalFormatting sqref="CM18:CM31">
    <cfRule type="cellIs" dxfId="36" priority="19" operator="equal">
      <formula>0</formula>
    </cfRule>
    <cfRule type="cellIs" dxfId="35" priority="20" operator="equal">
      <formula>1</formula>
    </cfRule>
  </conditionalFormatting>
  <conditionalFormatting sqref="CN18:CN32">
    <cfRule type="cellIs" dxfId="34" priority="17" operator="equal">
      <formula>0</formula>
    </cfRule>
    <cfRule type="cellIs" dxfId="33" priority="18" operator="equal">
      <formula>1</formula>
    </cfRule>
  </conditionalFormatting>
  <conditionalFormatting sqref="CK41">
    <cfRule type="cellIs" dxfId="32" priority="15" operator="equal">
      <formula>0</formula>
    </cfRule>
    <cfRule type="cellIs" dxfId="31" priority="16" operator="equal">
      <formula>1</formula>
    </cfRule>
  </conditionalFormatting>
  <conditionalFormatting sqref="CM41">
    <cfRule type="cellIs" dxfId="30" priority="13" operator="equal">
      <formula>0</formula>
    </cfRule>
    <cfRule type="cellIs" dxfId="29" priority="14" operator="equal">
      <formula>1</formula>
    </cfRule>
  </conditionalFormatting>
  <conditionalFormatting sqref="CO41">
    <cfRule type="cellIs" dxfId="28" priority="11" operator="equal">
      <formula>0</formula>
    </cfRule>
    <cfRule type="cellIs" dxfId="27" priority="12" operator="equal">
      <formula>1</formula>
    </cfRule>
  </conditionalFormatting>
  <conditionalFormatting sqref="CQ41">
    <cfRule type="cellIs" dxfId="26" priority="9" operator="equal">
      <formula>0</formula>
    </cfRule>
    <cfRule type="cellIs" dxfId="25" priority="10" operator="equal">
      <formula>1</formula>
    </cfRule>
  </conditionalFormatting>
  <conditionalFormatting sqref="CK32">
    <cfRule type="cellIs" dxfId="24" priority="7" operator="equal">
      <formula>0</formula>
    </cfRule>
    <cfRule type="cellIs" dxfId="23" priority="8" operator="equal">
      <formula>1</formula>
    </cfRule>
  </conditionalFormatting>
  <conditionalFormatting sqref="CL32">
    <cfRule type="cellIs" dxfId="22" priority="5" operator="equal">
      <formula>0</formula>
    </cfRule>
    <cfRule type="cellIs" dxfId="21" priority="6" operator="equal">
      <formula>1</formula>
    </cfRule>
  </conditionalFormatting>
  <conditionalFormatting sqref="CM32">
    <cfRule type="cellIs" dxfId="20" priority="3" operator="equal">
      <formula>0</formula>
    </cfRule>
    <cfRule type="cellIs" dxfId="19" priority="4" operator="equal">
      <formula>1</formula>
    </cfRule>
  </conditionalFormatting>
  <conditionalFormatting sqref="CI41">
    <cfRule type="cellIs" dxfId="18" priority="1" operator="equal">
      <formula>0</formula>
    </cfRule>
    <cfRule type="cellIs" dxfId="17" priority="2" operator="equal">
      <formula>1</formula>
    </cfRule>
  </conditionalFormatting>
  <pageMargins left="0.7" right="0.7" top="0.75" bottom="0.75" header="0.3" footer="0.3"/>
  <pageSetup paperSize="9" orientation="portrait" horizontalDpi="4294967292" verticalDpi="1200"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L39"/>
  <sheetViews>
    <sheetView topLeftCell="A10" zoomScale="80" zoomScaleNormal="80" workbookViewId="0">
      <selection activeCell="D28" sqref="D28"/>
    </sheetView>
  </sheetViews>
  <sheetFormatPr baseColWidth="10" defaultColWidth="11.42578125" defaultRowHeight="12.75"/>
  <cols>
    <col min="1" max="1" width="8" style="55" customWidth="1"/>
    <col min="2" max="2" width="41" style="55" customWidth="1"/>
    <col min="3" max="3" width="17.28515625" style="55" customWidth="1"/>
    <col min="4" max="4" width="31.42578125" style="55" customWidth="1"/>
    <col min="5" max="5" width="38.42578125" style="55" customWidth="1"/>
    <col min="6" max="6" width="19" style="55" customWidth="1"/>
    <col min="7" max="7" width="29.140625" style="55" customWidth="1"/>
    <col min="8" max="10" width="11.42578125" style="55"/>
    <col min="11" max="11" width="42.42578125" style="55" customWidth="1"/>
    <col min="12" max="12" width="12.7109375" style="55" bestFit="1" customWidth="1"/>
    <col min="13" max="16384" width="11.42578125" style="55"/>
  </cols>
  <sheetData>
    <row r="1" spans="1:12" ht="28.5" customHeight="1">
      <c r="A1" s="820" t="s">
        <v>63</v>
      </c>
      <c r="B1" s="821"/>
      <c r="C1" s="821"/>
      <c r="D1" s="821"/>
      <c r="E1" s="821"/>
      <c r="F1" s="821"/>
      <c r="G1" s="821"/>
    </row>
    <row r="3" spans="1:12" ht="90.75" customHeight="1">
      <c r="A3" s="133" t="s">
        <v>34</v>
      </c>
      <c r="B3" s="56" t="s">
        <v>31</v>
      </c>
      <c r="C3" s="109" t="s">
        <v>248</v>
      </c>
      <c r="D3" s="109" t="s">
        <v>249</v>
      </c>
      <c r="E3" s="109" t="s">
        <v>250</v>
      </c>
      <c r="F3" s="109" t="s">
        <v>251</v>
      </c>
      <c r="G3" s="109" t="s">
        <v>251</v>
      </c>
      <c r="J3" s="724" t="s">
        <v>96</v>
      </c>
      <c r="K3" s="724"/>
      <c r="L3" s="47" t="s">
        <v>95</v>
      </c>
    </row>
    <row r="4" spans="1:12" ht="15.75">
      <c r="A4" s="57">
        <f>+IF('1_ENTREGA'!A8="","",'1_ENTREGA'!A8)</f>
        <v>1</v>
      </c>
      <c r="B4" s="131" t="str">
        <f t="shared" ref="B4:B17" si="0">IF(A4="","",VLOOKUP(A4,LISTA_OFERENTES,2,FALSE))</f>
        <v>Daniel José Nieves Vergara</v>
      </c>
      <c r="C4" s="267" t="s">
        <v>253</v>
      </c>
      <c r="D4" s="267"/>
      <c r="E4" s="267"/>
      <c r="F4" s="267"/>
      <c r="G4" s="267"/>
      <c r="J4" s="51">
        <v>1</v>
      </c>
      <c r="K4" s="53" t="str">
        <f t="shared" ref="K4:K17" si="1">VLOOKUP(J4,LISTA_OFERENTES,2,FALSE)</f>
        <v>Daniel José Nieves Vergara</v>
      </c>
      <c r="L4" s="53" t="str">
        <f>IF(AND(C4="CUMPLE",D4="CUMPLE",E4="CUMPLE",F4="CUMPLE",G4="CUMPLE"),"H",IF(OR(C4=0,D4=0,E4=0,F4=0,G4=0)," ","NH"))</f>
        <v xml:space="preserve"> </v>
      </c>
    </row>
    <row r="5" spans="1:12" ht="15.75">
      <c r="A5" s="57">
        <f>+IF('1_ENTREGA'!A9="","",'1_ENTREGA'!A9)</f>
        <v>2</v>
      </c>
      <c r="B5" s="131" t="str">
        <f t="shared" si="0"/>
        <v>CONDEIN SAS</v>
      </c>
      <c r="C5" s="267" t="s">
        <v>253</v>
      </c>
      <c r="D5" s="267"/>
      <c r="E5" s="267"/>
      <c r="F5" s="267"/>
      <c r="G5" s="267"/>
      <c r="J5" s="51">
        <v>2</v>
      </c>
      <c r="K5" s="53" t="str">
        <f t="shared" si="1"/>
        <v>CONDEIN SAS</v>
      </c>
      <c r="L5" s="53" t="str">
        <f t="shared" ref="L5:L33" si="2">IF(AND(C5="CUMPLE",D5="CUMPLE",E5="CUMPLE",F5="CUMPLE",G5="CUMPLE"),"H",IF(OR(C5=0,D5=0,E5=0,F5=0,G5=0)," ","NH"))</f>
        <v xml:space="preserve"> </v>
      </c>
    </row>
    <row r="6" spans="1:12" ht="15.75">
      <c r="A6" s="57">
        <f>+IF('1_ENTREGA'!A10="","",'1_ENTREGA'!A10)</f>
        <v>3</v>
      </c>
      <c r="B6" s="131" t="str">
        <f t="shared" si="0"/>
        <v>INGAP S.A.S</v>
      </c>
      <c r="C6" s="267" t="s">
        <v>253</v>
      </c>
      <c r="D6" s="267"/>
      <c r="E6" s="267"/>
      <c r="F6" s="267"/>
      <c r="G6" s="267"/>
      <c r="J6" s="51">
        <v>3</v>
      </c>
      <c r="K6" s="53" t="str">
        <f t="shared" si="1"/>
        <v>INGAP S.A.S</v>
      </c>
      <c r="L6" s="53" t="str">
        <f t="shared" si="2"/>
        <v xml:space="preserve"> </v>
      </c>
    </row>
    <row r="7" spans="1:12" ht="15.75">
      <c r="A7" s="57">
        <f>+IF('1_ENTREGA'!A11="","",'1_ENTREGA'!A11)</f>
        <v>4</v>
      </c>
      <c r="B7" s="131" t="str">
        <f t="shared" si="0"/>
        <v>ENETEL S.A.S</v>
      </c>
      <c r="C7" s="267" t="s">
        <v>253</v>
      </c>
      <c r="D7" s="267"/>
      <c r="E7" s="267"/>
      <c r="F7" s="267"/>
      <c r="G7" s="267"/>
      <c r="J7" s="51">
        <v>4</v>
      </c>
      <c r="K7" s="53" t="str">
        <f t="shared" si="1"/>
        <v>ENETEL S.A.S</v>
      </c>
      <c r="L7" s="53" t="str">
        <f t="shared" si="2"/>
        <v xml:space="preserve"> </v>
      </c>
    </row>
    <row r="8" spans="1:12" ht="15.75">
      <c r="A8" s="57">
        <f>+IF('1_ENTREGA'!A12="","",'1_ENTREGA'!A12)</f>
        <v>5</v>
      </c>
      <c r="B8" s="131" t="str">
        <f t="shared" si="0"/>
        <v>Viacol Ingenieros Contratistas</v>
      </c>
      <c r="C8" s="267" t="s">
        <v>253</v>
      </c>
      <c r="D8" s="267"/>
      <c r="E8" s="267"/>
      <c r="F8" s="267"/>
      <c r="G8" s="267"/>
      <c r="J8" s="51">
        <v>5</v>
      </c>
      <c r="K8" s="53" t="str">
        <f t="shared" si="1"/>
        <v>Viacol Ingenieros Contratistas</v>
      </c>
      <c r="L8" s="53" t="str">
        <f t="shared" si="2"/>
        <v xml:space="preserve"> </v>
      </c>
    </row>
    <row r="9" spans="1:12" ht="15.75">
      <c r="A9" s="57">
        <f>+IF('1_ENTREGA'!A13="","",'1_ENTREGA'!A13)</f>
        <v>6</v>
      </c>
      <c r="B9" s="131" t="str">
        <f t="shared" si="0"/>
        <v>WORLDTEK SAS</v>
      </c>
      <c r="C9" s="267" t="s">
        <v>253</v>
      </c>
      <c r="D9" s="267"/>
      <c r="E9" s="267"/>
      <c r="F9" s="267"/>
      <c r="G9" s="267"/>
      <c r="J9" s="51">
        <v>6</v>
      </c>
      <c r="K9" s="53" t="str">
        <f t="shared" si="1"/>
        <v>WORLDTEK SAS</v>
      </c>
      <c r="L9" s="53" t="str">
        <f t="shared" si="2"/>
        <v xml:space="preserve"> </v>
      </c>
    </row>
    <row r="10" spans="1:12" ht="15.75">
      <c r="A10" s="57">
        <f>+IF('1_ENTREGA'!A14="","",'1_ENTREGA'!A14)</f>
        <v>7</v>
      </c>
      <c r="B10" s="131" t="str">
        <f t="shared" si="0"/>
        <v>O7</v>
      </c>
      <c r="C10" s="267" t="s">
        <v>253</v>
      </c>
      <c r="D10" s="267"/>
      <c r="E10" s="267"/>
      <c r="F10" s="267"/>
      <c r="G10" s="267"/>
      <c r="J10" s="51">
        <v>7</v>
      </c>
      <c r="K10" s="53" t="str">
        <f t="shared" si="1"/>
        <v>O7</v>
      </c>
      <c r="L10" s="53" t="str">
        <f t="shared" si="2"/>
        <v xml:space="preserve"> </v>
      </c>
    </row>
    <row r="11" spans="1:12" ht="15.75">
      <c r="A11" s="57">
        <f>+IF('1_ENTREGA'!A15="","",'1_ENTREGA'!A15)</f>
        <v>8</v>
      </c>
      <c r="B11" s="131" t="str">
        <f t="shared" si="0"/>
        <v>O8</v>
      </c>
      <c r="C11" s="267" t="s">
        <v>253</v>
      </c>
      <c r="D11" s="267"/>
      <c r="E11" s="267"/>
      <c r="F11" s="267"/>
      <c r="G11" s="267"/>
      <c r="J11" s="51">
        <v>8</v>
      </c>
      <c r="K11" s="53" t="str">
        <f t="shared" si="1"/>
        <v>O8</v>
      </c>
      <c r="L11" s="53" t="str">
        <f t="shared" si="2"/>
        <v xml:space="preserve"> </v>
      </c>
    </row>
    <row r="12" spans="1:12" ht="15.75">
      <c r="A12" s="57">
        <f>+IF('1_ENTREGA'!A16="","",'1_ENTREGA'!A16)</f>
        <v>9</v>
      </c>
      <c r="B12" s="131" t="str">
        <f t="shared" si="0"/>
        <v>O9</v>
      </c>
      <c r="C12" s="267" t="s">
        <v>253</v>
      </c>
      <c r="D12" s="267"/>
      <c r="E12" s="267"/>
      <c r="F12" s="267"/>
      <c r="G12" s="267"/>
      <c r="J12" s="51">
        <v>9</v>
      </c>
      <c r="K12" s="53" t="str">
        <f t="shared" si="1"/>
        <v>O9</v>
      </c>
      <c r="L12" s="53" t="str">
        <f t="shared" si="2"/>
        <v xml:space="preserve"> </v>
      </c>
    </row>
    <row r="13" spans="1:12" ht="15.75">
      <c r="A13" s="57">
        <f>+IF('1_ENTREGA'!A17="","",'1_ENTREGA'!A17)</f>
        <v>10</v>
      </c>
      <c r="B13" s="131" t="str">
        <f t="shared" si="0"/>
        <v>O10</v>
      </c>
      <c r="C13" s="267" t="s">
        <v>253</v>
      </c>
      <c r="D13" s="267"/>
      <c r="E13" s="267"/>
      <c r="F13" s="267"/>
      <c r="G13" s="267"/>
      <c r="J13" s="51">
        <v>10</v>
      </c>
      <c r="K13" s="53" t="str">
        <f t="shared" si="1"/>
        <v>O10</v>
      </c>
      <c r="L13" s="53" t="str">
        <f t="shared" si="2"/>
        <v xml:space="preserve"> </v>
      </c>
    </row>
    <row r="14" spans="1:12" ht="15.75">
      <c r="A14" s="57">
        <f>+IF('1_ENTREGA'!A18="","",'1_ENTREGA'!A18)</f>
        <v>11</v>
      </c>
      <c r="B14" s="131" t="str">
        <f t="shared" si="0"/>
        <v>O11</v>
      </c>
      <c r="C14" s="267" t="s">
        <v>253</v>
      </c>
      <c r="D14" s="267"/>
      <c r="E14" s="267"/>
      <c r="F14" s="267"/>
      <c r="G14" s="267"/>
      <c r="J14" s="51">
        <v>11</v>
      </c>
      <c r="K14" s="53" t="str">
        <f t="shared" si="1"/>
        <v>O11</v>
      </c>
      <c r="L14" s="53" t="str">
        <f t="shared" si="2"/>
        <v xml:space="preserve"> </v>
      </c>
    </row>
    <row r="15" spans="1:12" ht="15.75">
      <c r="A15" s="57">
        <f>+IF('1_ENTREGA'!A19="","",'1_ENTREGA'!A19)</f>
        <v>12</v>
      </c>
      <c r="B15" s="131" t="str">
        <f t="shared" si="0"/>
        <v>O12</v>
      </c>
      <c r="C15" s="267" t="s">
        <v>253</v>
      </c>
      <c r="D15" s="267"/>
      <c r="E15" s="267"/>
      <c r="F15" s="267"/>
      <c r="G15" s="267"/>
      <c r="J15" s="51">
        <v>12</v>
      </c>
      <c r="K15" s="53" t="str">
        <f t="shared" si="1"/>
        <v>O12</v>
      </c>
      <c r="L15" s="53" t="str">
        <f t="shared" si="2"/>
        <v xml:space="preserve"> </v>
      </c>
    </row>
    <row r="16" spans="1:12" ht="15.75">
      <c r="A16" s="57">
        <f>+IF('1_ENTREGA'!A20="","",'1_ENTREGA'!A20)</f>
        <v>13</v>
      </c>
      <c r="B16" s="131" t="str">
        <f t="shared" si="0"/>
        <v>O13</v>
      </c>
      <c r="C16" s="267" t="s">
        <v>253</v>
      </c>
      <c r="D16" s="267"/>
      <c r="E16" s="267"/>
      <c r="F16" s="267"/>
      <c r="G16" s="267"/>
      <c r="J16" s="51">
        <v>13</v>
      </c>
      <c r="K16" s="53" t="str">
        <f t="shared" si="1"/>
        <v>O13</v>
      </c>
      <c r="L16" s="53" t="str">
        <f t="shared" si="2"/>
        <v xml:space="preserve"> </v>
      </c>
    </row>
    <row r="17" spans="1:12" ht="15.75">
      <c r="A17" s="57">
        <f>+IF('1_ENTREGA'!A21="","",'1_ENTREGA'!A21)</f>
        <v>14</v>
      </c>
      <c r="B17" s="131" t="str">
        <f t="shared" si="0"/>
        <v>O14</v>
      </c>
      <c r="C17" s="267" t="s">
        <v>253</v>
      </c>
      <c r="D17" s="267"/>
      <c r="E17" s="267"/>
      <c r="F17" s="267"/>
      <c r="G17" s="267"/>
      <c r="J17" s="51">
        <v>14</v>
      </c>
      <c r="K17" s="53" t="str">
        <f t="shared" si="1"/>
        <v>O14</v>
      </c>
      <c r="L17" s="53" t="str">
        <f t="shared" si="2"/>
        <v xml:space="preserve"> </v>
      </c>
    </row>
    <row r="18" spans="1:12" ht="15.75">
      <c r="A18" s="57">
        <f>+IF('1_ENTREGA'!A22="","",'1_ENTREGA'!A22)</f>
        <v>15</v>
      </c>
      <c r="B18" s="131" t="str">
        <f t="shared" ref="B18:B33" si="3">IF(A18="","",VLOOKUP(A18,LISTA_OFERENTES,2,FALSE))</f>
        <v>O15</v>
      </c>
      <c r="C18" s="267" t="s">
        <v>253</v>
      </c>
      <c r="D18" s="267"/>
      <c r="E18" s="267"/>
      <c r="F18" s="267"/>
      <c r="G18" s="267"/>
      <c r="J18" s="51">
        <v>15</v>
      </c>
      <c r="K18" s="53" t="str">
        <f t="shared" ref="K18:K33" si="4">VLOOKUP(J18,LISTA_OFERENTES,2,FALSE)</f>
        <v>O15</v>
      </c>
      <c r="L18" s="53" t="str">
        <f t="shared" si="2"/>
        <v xml:space="preserve"> </v>
      </c>
    </row>
    <row r="19" spans="1:12" ht="15.75">
      <c r="A19" s="57">
        <f>+IF('1_ENTREGA'!A23="","",'1_ENTREGA'!A23)</f>
        <v>16</v>
      </c>
      <c r="B19" s="131" t="str">
        <f t="shared" si="3"/>
        <v>O16</v>
      </c>
      <c r="C19" s="267" t="s">
        <v>253</v>
      </c>
      <c r="D19" s="267"/>
      <c r="E19" s="267"/>
      <c r="F19" s="267"/>
      <c r="G19" s="267"/>
      <c r="J19" s="51">
        <v>16</v>
      </c>
      <c r="K19" s="53" t="str">
        <f t="shared" si="4"/>
        <v>O16</v>
      </c>
      <c r="L19" s="53" t="str">
        <f t="shared" si="2"/>
        <v xml:space="preserve"> </v>
      </c>
    </row>
    <row r="20" spans="1:12" ht="15.75">
      <c r="A20" s="57">
        <f>+IF('1_ENTREGA'!A24="","",'1_ENTREGA'!A24)</f>
        <v>17</v>
      </c>
      <c r="B20" s="131" t="str">
        <f t="shared" si="3"/>
        <v>O17</v>
      </c>
      <c r="C20" s="267" t="s">
        <v>253</v>
      </c>
      <c r="D20" s="267"/>
      <c r="E20" s="267"/>
      <c r="F20" s="267"/>
      <c r="G20" s="267"/>
      <c r="J20" s="51">
        <v>17</v>
      </c>
      <c r="K20" s="53" t="str">
        <f t="shared" si="4"/>
        <v>O17</v>
      </c>
      <c r="L20" s="53" t="str">
        <f t="shared" si="2"/>
        <v xml:space="preserve"> </v>
      </c>
    </row>
    <row r="21" spans="1:12" ht="15.75">
      <c r="A21" s="57">
        <f>+IF('1_ENTREGA'!A25="","",'1_ENTREGA'!A25)</f>
        <v>18</v>
      </c>
      <c r="B21" s="131" t="str">
        <f t="shared" si="3"/>
        <v>O18</v>
      </c>
      <c r="C21" s="267" t="s">
        <v>253</v>
      </c>
      <c r="D21" s="267"/>
      <c r="E21" s="267"/>
      <c r="F21" s="267"/>
      <c r="G21" s="267"/>
      <c r="J21" s="51">
        <v>18</v>
      </c>
      <c r="K21" s="53" t="str">
        <f t="shared" si="4"/>
        <v>O18</v>
      </c>
      <c r="L21" s="53" t="str">
        <f t="shared" si="2"/>
        <v xml:space="preserve"> </v>
      </c>
    </row>
    <row r="22" spans="1:12" ht="15.75">
      <c r="A22" s="57">
        <f>+IF('1_ENTREGA'!A26="","",'1_ENTREGA'!A26)</f>
        <v>19</v>
      </c>
      <c r="B22" s="131" t="str">
        <f t="shared" si="3"/>
        <v>O19</v>
      </c>
      <c r="C22" s="267" t="s">
        <v>253</v>
      </c>
      <c r="D22" s="267"/>
      <c r="E22" s="267"/>
      <c r="F22" s="267"/>
      <c r="G22" s="267"/>
      <c r="J22" s="51">
        <v>19</v>
      </c>
      <c r="K22" s="53" t="str">
        <f t="shared" si="4"/>
        <v>O19</v>
      </c>
      <c r="L22" s="53" t="str">
        <f t="shared" si="2"/>
        <v xml:space="preserve"> </v>
      </c>
    </row>
    <row r="23" spans="1:12" ht="15.75">
      <c r="A23" s="57">
        <f>+IF('1_ENTREGA'!A27="","",'1_ENTREGA'!A27)</f>
        <v>20</v>
      </c>
      <c r="B23" s="131" t="str">
        <f t="shared" si="3"/>
        <v>O20</v>
      </c>
      <c r="C23" s="267" t="s">
        <v>253</v>
      </c>
      <c r="D23" s="267"/>
      <c r="E23" s="267"/>
      <c r="F23" s="267"/>
      <c r="G23" s="267"/>
      <c r="J23" s="51">
        <v>20</v>
      </c>
      <c r="K23" s="53" t="str">
        <f t="shared" si="4"/>
        <v>O20</v>
      </c>
      <c r="L23" s="53" t="str">
        <f t="shared" si="2"/>
        <v xml:space="preserve"> </v>
      </c>
    </row>
    <row r="24" spans="1:12" ht="15.75">
      <c r="A24" s="57">
        <f>+IF('1_ENTREGA'!A28="","",'1_ENTREGA'!A28)</f>
        <v>21</v>
      </c>
      <c r="B24" s="131" t="str">
        <f t="shared" si="3"/>
        <v>O21</v>
      </c>
      <c r="C24" s="267" t="s">
        <v>253</v>
      </c>
      <c r="D24" s="267"/>
      <c r="E24" s="267"/>
      <c r="F24" s="267"/>
      <c r="G24" s="267"/>
      <c r="J24" s="51">
        <v>21</v>
      </c>
      <c r="K24" s="53" t="str">
        <f t="shared" si="4"/>
        <v>O21</v>
      </c>
      <c r="L24" s="53" t="str">
        <f t="shared" si="2"/>
        <v xml:space="preserve"> </v>
      </c>
    </row>
    <row r="25" spans="1:12" ht="15.75">
      <c r="A25" s="57">
        <f>+IF('1_ENTREGA'!A29="","",'1_ENTREGA'!A29)</f>
        <v>22</v>
      </c>
      <c r="B25" s="131" t="str">
        <f t="shared" si="3"/>
        <v>O22</v>
      </c>
      <c r="C25" s="267" t="s">
        <v>253</v>
      </c>
      <c r="D25" s="267"/>
      <c r="E25" s="267"/>
      <c r="F25" s="267"/>
      <c r="G25" s="267"/>
      <c r="J25" s="51">
        <v>22</v>
      </c>
      <c r="K25" s="53" t="str">
        <f t="shared" si="4"/>
        <v>O22</v>
      </c>
      <c r="L25" s="53" t="str">
        <f t="shared" si="2"/>
        <v xml:space="preserve"> </v>
      </c>
    </row>
    <row r="26" spans="1:12" ht="15.75">
      <c r="A26" s="57">
        <f>+IF('1_ENTREGA'!A30="","",'1_ENTREGA'!A30)</f>
        <v>23</v>
      </c>
      <c r="B26" s="131" t="str">
        <f t="shared" si="3"/>
        <v>O23</v>
      </c>
      <c r="C26" s="267" t="s">
        <v>253</v>
      </c>
      <c r="D26" s="267"/>
      <c r="E26" s="267"/>
      <c r="F26" s="267"/>
      <c r="G26" s="267"/>
      <c r="J26" s="51">
        <v>23</v>
      </c>
      <c r="K26" s="53" t="str">
        <f t="shared" si="4"/>
        <v>O23</v>
      </c>
      <c r="L26" s="53" t="str">
        <f t="shared" si="2"/>
        <v xml:space="preserve"> </v>
      </c>
    </row>
    <row r="27" spans="1:12" ht="15.75">
      <c r="A27" s="57">
        <f>+IF('1_ENTREGA'!A31="","",'1_ENTREGA'!A31)</f>
        <v>24</v>
      </c>
      <c r="B27" s="131" t="str">
        <f t="shared" si="3"/>
        <v>O24</v>
      </c>
      <c r="C27" s="267" t="s">
        <v>253</v>
      </c>
      <c r="D27" s="267"/>
      <c r="E27" s="267"/>
      <c r="F27" s="267"/>
      <c r="G27" s="267"/>
      <c r="J27" s="51">
        <v>24</v>
      </c>
      <c r="K27" s="53" t="str">
        <f t="shared" si="4"/>
        <v>O24</v>
      </c>
      <c r="L27" s="53" t="str">
        <f t="shared" si="2"/>
        <v xml:space="preserve"> </v>
      </c>
    </row>
    <row r="28" spans="1:12" ht="15.75">
      <c r="A28" s="57">
        <f>+IF('1_ENTREGA'!A32="","",'1_ENTREGA'!A32)</f>
        <v>25</v>
      </c>
      <c r="B28" s="131" t="str">
        <f t="shared" si="3"/>
        <v>O25</v>
      </c>
      <c r="C28" s="95"/>
      <c r="D28" s="95"/>
      <c r="E28" s="132"/>
      <c r="F28" s="95"/>
      <c r="G28" s="95"/>
      <c r="J28" s="51">
        <v>25</v>
      </c>
      <c r="K28" s="53" t="str">
        <f t="shared" si="4"/>
        <v>O25</v>
      </c>
      <c r="L28" s="53" t="str">
        <f t="shared" si="2"/>
        <v xml:space="preserve"> </v>
      </c>
    </row>
    <row r="29" spans="1:12" ht="15.75">
      <c r="A29" s="57">
        <f>+IF('1_ENTREGA'!A33="","",'1_ENTREGA'!A33)</f>
        <v>26</v>
      </c>
      <c r="B29" s="131" t="str">
        <f t="shared" si="3"/>
        <v>O26</v>
      </c>
      <c r="C29" s="95"/>
      <c r="D29" s="95"/>
      <c r="E29" s="132"/>
      <c r="F29" s="95"/>
      <c r="G29" s="95"/>
      <c r="J29" s="51">
        <v>26</v>
      </c>
      <c r="K29" s="53" t="str">
        <f t="shared" si="4"/>
        <v>O26</v>
      </c>
      <c r="L29" s="53" t="str">
        <f t="shared" si="2"/>
        <v xml:space="preserve"> </v>
      </c>
    </row>
    <row r="30" spans="1:12" ht="15.75">
      <c r="A30" s="57">
        <f>+IF('1_ENTREGA'!A34="","",'1_ENTREGA'!A34)</f>
        <v>27</v>
      </c>
      <c r="B30" s="131" t="str">
        <f t="shared" si="3"/>
        <v>O27</v>
      </c>
      <c r="C30" s="95"/>
      <c r="D30" s="95"/>
      <c r="E30" s="132"/>
      <c r="F30" s="95"/>
      <c r="G30" s="95"/>
      <c r="J30" s="51">
        <v>27</v>
      </c>
      <c r="K30" s="53" t="str">
        <f t="shared" si="4"/>
        <v>O27</v>
      </c>
      <c r="L30" s="53" t="str">
        <f t="shared" si="2"/>
        <v xml:space="preserve"> </v>
      </c>
    </row>
    <row r="31" spans="1:12" ht="15.75" hidden="1">
      <c r="A31" s="57">
        <f>+IF('1_ENTREGA'!A35="","",'1_ENTREGA'!A35)</f>
        <v>28</v>
      </c>
      <c r="B31" s="131" t="str">
        <f t="shared" si="3"/>
        <v>O28</v>
      </c>
      <c r="C31" s="95"/>
      <c r="D31" s="95"/>
      <c r="E31" s="132"/>
      <c r="F31" s="95"/>
      <c r="G31" s="95"/>
      <c r="J31" s="51">
        <v>28</v>
      </c>
      <c r="K31" s="53" t="str">
        <f t="shared" si="4"/>
        <v>O28</v>
      </c>
      <c r="L31" s="53" t="str">
        <f t="shared" si="2"/>
        <v xml:space="preserve"> </v>
      </c>
    </row>
    <row r="32" spans="1:12" ht="15.75" hidden="1">
      <c r="A32" s="57">
        <f>+IF('1_ENTREGA'!A36="","",'1_ENTREGA'!A36)</f>
        <v>29</v>
      </c>
      <c r="B32" s="131" t="str">
        <f t="shared" si="3"/>
        <v>O29</v>
      </c>
      <c r="C32" s="95"/>
      <c r="D32" s="95"/>
      <c r="E32" s="132"/>
      <c r="F32" s="95"/>
      <c r="G32" s="95"/>
      <c r="J32" s="51">
        <v>29</v>
      </c>
      <c r="K32" s="53" t="str">
        <f t="shared" si="4"/>
        <v>O29</v>
      </c>
      <c r="L32" s="53" t="str">
        <f t="shared" si="2"/>
        <v xml:space="preserve"> </v>
      </c>
    </row>
    <row r="33" spans="1:12" ht="15.75" hidden="1">
      <c r="A33" s="57">
        <f>+IF('1_ENTREGA'!A37="","",'1_ENTREGA'!A37)</f>
        <v>30</v>
      </c>
      <c r="B33" s="131" t="str">
        <f t="shared" si="3"/>
        <v>O30</v>
      </c>
      <c r="C33" s="95"/>
      <c r="D33" s="95"/>
      <c r="E33" s="132"/>
      <c r="F33" s="95"/>
      <c r="G33" s="95"/>
      <c r="J33" s="51">
        <v>30</v>
      </c>
      <c r="K33" s="53" t="str">
        <f t="shared" si="4"/>
        <v>O30</v>
      </c>
      <c r="L33" s="53" t="str">
        <f t="shared" si="2"/>
        <v xml:space="preserve"> </v>
      </c>
    </row>
    <row r="36" spans="1:12">
      <c r="C36" s="822" t="s">
        <v>252</v>
      </c>
      <c r="D36" s="822"/>
      <c r="E36" s="822"/>
      <c r="F36" s="822"/>
      <c r="G36" s="822"/>
    </row>
    <row r="37" spans="1:12">
      <c r="C37" s="822"/>
      <c r="D37" s="822"/>
      <c r="E37" s="822"/>
      <c r="F37" s="822"/>
      <c r="G37" s="822"/>
    </row>
    <row r="38" spans="1:12">
      <c r="C38" s="822"/>
      <c r="D38" s="822"/>
      <c r="E38" s="822"/>
      <c r="F38" s="822"/>
      <c r="G38" s="822"/>
    </row>
    <row r="39" spans="1:12">
      <c r="C39" s="822"/>
      <c r="D39" s="822"/>
      <c r="E39" s="822"/>
      <c r="F39" s="822"/>
      <c r="G39" s="822"/>
    </row>
  </sheetData>
  <mergeCells count="3">
    <mergeCell ref="J3:K3"/>
    <mergeCell ref="A1:G1"/>
    <mergeCell ref="C36:G39"/>
  </mergeCells>
  <conditionalFormatting sqref="C4:G7 C4:F33">
    <cfRule type="cellIs" dxfId="16" priority="25" operator="equal">
      <formula>"NO CUMPLE"</formula>
    </cfRule>
    <cfRule type="cellIs" dxfId="15" priority="26" operator="equal">
      <formula>"CUMPLE"</formula>
    </cfRule>
  </conditionalFormatting>
  <conditionalFormatting sqref="G4:G7 G28:G33">
    <cfRule type="cellIs" dxfId="14" priority="3" operator="equal">
      <formula>"NO CUMPLE"</formula>
    </cfRule>
    <cfRule type="cellIs" dxfId="13" priority="4" operator="equal">
      <formula>"CUMPLE"</formula>
    </cfRule>
  </conditionalFormatting>
  <conditionalFormatting sqref="G8:G27">
    <cfRule type="cellIs" dxfId="12" priority="1" operator="equal">
      <formula>"NO CUMPLE"</formula>
    </cfRule>
    <cfRule type="cellIs" dxfId="11" priority="2" operator="equal">
      <formula>"CUMPLE"</formula>
    </cfRule>
  </conditionalFormatting>
  <dataValidations count="1">
    <dataValidation type="list" allowBlank="1" showInputMessage="1" showErrorMessage="1" sqref="C4:G33">
      <formula1>"CUMPLE,NO CUMPLE"</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R109"/>
  <sheetViews>
    <sheetView zoomScale="70" zoomScaleNormal="70" workbookViewId="0">
      <selection activeCell="GK1" sqref="GK1"/>
    </sheetView>
  </sheetViews>
  <sheetFormatPr baseColWidth="10" defaultRowHeight="12.75"/>
  <cols>
    <col min="1" max="1" width="3.7109375" style="60" customWidth="1"/>
    <col min="2" max="2" width="9.140625" style="60" customWidth="1"/>
    <col min="3" max="3" width="153.28515625" style="60" customWidth="1"/>
    <col min="4" max="4" width="11" style="60" customWidth="1"/>
    <col min="5" max="5" width="13" style="60" customWidth="1"/>
    <col min="6" max="6" width="18.7109375" style="60" customWidth="1"/>
    <col min="7" max="7" width="22.85546875" style="60" customWidth="1"/>
    <col min="8" max="8" width="25" style="60" customWidth="1"/>
    <col min="9" max="9" width="13.5703125" style="60" customWidth="1"/>
    <col min="10" max="10" width="12.28515625" style="60" customWidth="1"/>
    <col min="11" max="11" width="9.140625" style="60" customWidth="1"/>
    <col min="12" max="12" width="109" style="60" customWidth="1"/>
    <col min="13" max="13" width="11" style="60" customWidth="1"/>
    <col min="14" max="14" width="13" style="60" customWidth="1"/>
    <col min="15" max="15" width="18.7109375" style="60" customWidth="1"/>
    <col min="16" max="16" width="19.85546875" style="60" customWidth="1"/>
    <col min="17" max="17" width="25" style="60" customWidth="1"/>
    <col min="18" max="18" width="18.28515625" style="60" customWidth="1"/>
    <col min="19" max="19" width="13.7109375" style="60" bestFit="1" customWidth="1"/>
    <col min="20" max="20" width="9.140625" style="60" customWidth="1"/>
    <col min="21" max="21" width="109" style="60" customWidth="1"/>
    <col min="22" max="22" width="11" style="60" customWidth="1"/>
    <col min="23" max="23" width="13" style="60" customWidth="1"/>
    <col min="24" max="24" width="18.7109375" style="60" customWidth="1"/>
    <col min="25" max="25" width="19.85546875" style="60" customWidth="1"/>
    <col min="26" max="26" width="25" style="60" customWidth="1"/>
    <col min="27" max="28" width="11.42578125" style="60"/>
    <col min="29" max="29" width="9.140625" style="60" customWidth="1"/>
    <col min="30" max="30" width="109" style="60" customWidth="1"/>
    <col min="31" max="31" width="11" style="60" customWidth="1"/>
    <col min="32" max="32" width="13" style="60" customWidth="1"/>
    <col min="33" max="33" width="18.7109375" style="60" customWidth="1"/>
    <col min="34" max="34" width="19.85546875" style="60" customWidth="1"/>
    <col min="35" max="35" width="25" style="60" customWidth="1"/>
    <col min="36" max="37" width="11.42578125" style="60"/>
    <col min="38" max="38" width="9.140625" style="60" customWidth="1"/>
    <col min="39" max="39" width="109" style="60" customWidth="1"/>
    <col min="40" max="40" width="11" style="60" customWidth="1"/>
    <col min="41" max="41" width="13" style="60" customWidth="1"/>
    <col min="42" max="42" width="18.7109375" style="60" customWidth="1"/>
    <col min="43" max="43" width="19.85546875" style="60" customWidth="1"/>
    <col min="44" max="44" width="25" style="60" customWidth="1"/>
    <col min="45" max="46" width="11.42578125" style="60" customWidth="1"/>
    <col min="47" max="47" width="9.140625" style="60" customWidth="1"/>
    <col min="48" max="48" width="109" style="60" customWidth="1"/>
    <col min="49" max="49" width="11" style="60" customWidth="1"/>
    <col min="50" max="50" width="13" style="60" customWidth="1"/>
    <col min="51" max="51" width="18.7109375" style="60" customWidth="1"/>
    <col min="52" max="52" width="19.85546875" style="60" customWidth="1"/>
    <col min="53" max="53" width="25" style="60" customWidth="1"/>
    <col min="54" max="55" width="11.42578125" style="60" customWidth="1"/>
    <col min="56" max="56" width="9.140625" style="60" customWidth="1"/>
    <col min="57" max="57" width="109" style="60" customWidth="1"/>
    <col min="58" max="58" width="11" style="60" customWidth="1"/>
    <col min="59" max="59" width="13" style="60" customWidth="1"/>
    <col min="60" max="60" width="18.7109375" style="60" customWidth="1"/>
    <col min="61" max="61" width="19.85546875" style="60" customWidth="1"/>
    <col min="62" max="62" width="25" style="60" customWidth="1"/>
    <col min="63" max="64" width="11.42578125" style="60" customWidth="1"/>
    <col min="65" max="65" width="9.140625" style="60" customWidth="1"/>
    <col min="66" max="66" width="109" style="60" customWidth="1"/>
    <col min="67" max="67" width="11" style="60" customWidth="1"/>
    <col min="68" max="68" width="13" style="60" customWidth="1"/>
    <col min="69" max="69" width="18.7109375" style="60" customWidth="1"/>
    <col min="70" max="70" width="19.85546875" style="60" customWidth="1"/>
    <col min="71" max="71" width="25" style="60" customWidth="1"/>
    <col min="72" max="73" width="11.42578125" style="60" customWidth="1"/>
    <col min="74" max="74" width="9.140625" style="60" customWidth="1"/>
    <col min="75" max="75" width="109" style="60" customWidth="1"/>
    <col min="76" max="76" width="11" style="60" customWidth="1"/>
    <col min="77" max="77" width="13" style="60" customWidth="1"/>
    <col min="78" max="78" width="18.7109375" style="60" customWidth="1"/>
    <col min="79" max="79" width="19.85546875" style="60" customWidth="1"/>
    <col min="80" max="80" width="25" style="60" customWidth="1"/>
    <col min="81" max="82" width="11.42578125" style="60" customWidth="1"/>
    <col min="83" max="83" width="9.140625" style="60" customWidth="1"/>
    <col min="84" max="84" width="109" style="60" customWidth="1"/>
    <col min="85" max="85" width="11" style="60" customWidth="1"/>
    <col min="86" max="86" width="13" style="60" customWidth="1"/>
    <col min="87" max="87" width="18.7109375" style="60" customWidth="1"/>
    <col min="88" max="88" width="19.85546875" style="60" customWidth="1"/>
    <col min="89" max="89" width="25" style="60" customWidth="1"/>
    <col min="90" max="91" width="11.42578125" style="60" customWidth="1"/>
    <col min="92" max="92" width="9.140625" style="60" customWidth="1"/>
    <col min="93" max="93" width="109" style="60" customWidth="1"/>
    <col min="94" max="94" width="11" style="60" customWidth="1"/>
    <col min="95" max="95" width="13" style="60" customWidth="1"/>
    <col min="96" max="96" width="18.7109375" style="60" customWidth="1"/>
    <col min="97" max="97" width="19.85546875" style="60" customWidth="1"/>
    <col min="98" max="98" width="25" style="60" customWidth="1"/>
    <col min="99" max="100" width="11.42578125" style="60" customWidth="1"/>
    <col min="101" max="101" width="9.140625" style="60" customWidth="1"/>
    <col min="102" max="102" width="109" style="60" customWidth="1"/>
    <col min="103" max="103" width="11" style="60" customWidth="1"/>
    <col min="104" max="104" width="13" style="60" customWidth="1"/>
    <col min="105" max="105" width="18.7109375" style="60" customWidth="1"/>
    <col min="106" max="106" width="19.85546875" style="60" customWidth="1"/>
    <col min="107" max="107" width="25" style="60" customWidth="1"/>
    <col min="108" max="109" width="11.42578125" style="60" customWidth="1"/>
    <col min="110" max="110" width="9.140625" style="60" customWidth="1"/>
    <col min="111" max="111" width="109" style="60" customWidth="1"/>
    <col min="112" max="112" width="11" style="60" customWidth="1"/>
    <col min="113" max="113" width="13" style="60" customWidth="1"/>
    <col min="114" max="114" width="18.7109375" style="60" customWidth="1"/>
    <col min="115" max="115" width="19.85546875" style="60" customWidth="1"/>
    <col min="116" max="116" width="25" style="60" customWidth="1"/>
    <col min="117" max="118" width="11.42578125" style="60" customWidth="1"/>
    <col min="119" max="119" width="9.140625" style="60" customWidth="1"/>
    <col min="120" max="120" width="109" style="60" customWidth="1"/>
    <col min="121" max="121" width="11" style="60" customWidth="1"/>
    <col min="122" max="122" width="13" style="60" customWidth="1"/>
    <col min="123" max="123" width="18.7109375" style="60" customWidth="1"/>
    <col min="124" max="124" width="19.85546875" style="60" customWidth="1"/>
    <col min="125" max="125" width="25" style="60" customWidth="1"/>
    <col min="126" max="127" width="11.42578125" style="60" customWidth="1"/>
    <col min="128" max="128" width="9.140625" style="60" customWidth="1"/>
    <col min="129" max="129" width="109" style="60" customWidth="1"/>
    <col min="130" max="130" width="11" style="60" customWidth="1"/>
    <col min="131" max="131" width="13" style="60" customWidth="1"/>
    <col min="132" max="132" width="18.7109375" style="60" customWidth="1"/>
    <col min="133" max="133" width="19.85546875" style="60" customWidth="1"/>
    <col min="134" max="134" width="25" style="60" customWidth="1"/>
    <col min="135" max="136" width="11.42578125" style="60" customWidth="1"/>
    <col min="137" max="137" width="9.140625" style="60" customWidth="1"/>
    <col min="138" max="138" width="109" style="60" customWidth="1"/>
    <col min="139" max="139" width="11" style="60" customWidth="1"/>
    <col min="140" max="140" width="13" style="60" customWidth="1"/>
    <col min="141" max="141" width="18.7109375" style="60" customWidth="1"/>
    <col min="142" max="142" width="19.85546875" style="60" customWidth="1"/>
    <col min="143" max="143" width="25" style="60" customWidth="1"/>
    <col min="144" max="146" width="11.42578125" style="104"/>
    <col min="147" max="147" width="66" style="104" customWidth="1"/>
    <col min="148" max="150" width="11.42578125" style="104"/>
    <col min="151" max="151" width="14.28515625" style="104" customWidth="1"/>
    <col min="152" max="152" width="17" style="104" customWidth="1"/>
    <col min="153" max="155" width="11.42578125" style="104"/>
    <col min="156" max="156" width="68.140625" style="104" customWidth="1"/>
    <col min="157" max="159" width="11.42578125" style="104"/>
    <col min="160" max="160" width="14.5703125" style="104" customWidth="1"/>
    <col min="161" max="161" width="16.140625" style="104" customWidth="1"/>
    <col min="162" max="164" width="11.42578125" style="104"/>
    <col min="165" max="165" width="69" style="104" customWidth="1"/>
    <col min="166" max="173" width="11.42578125" style="104"/>
    <col min="174" max="174" width="68.7109375" style="104" customWidth="1"/>
    <col min="175" max="182" width="11.42578125" style="104"/>
    <col min="183" max="183" width="68.7109375" style="104" customWidth="1"/>
    <col min="184" max="191" width="11.42578125" style="104"/>
    <col min="192" max="192" width="69" style="104" customWidth="1"/>
    <col min="193" max="200" width="11.42578125" style="104"/>
    <col min="201" max="201" width="68.7109375" style="104" customWidth="1"/>
    <col min="202" max="209" width="11.42578125" style="104"/>
    <col min="210" max="210" width="68.7109375" style="104" customWidth="1"/>
    <col min="211" max="218" width="11.42578125" style="104"/>
    <col min="219" max="219" width="68.7109375" style="104" customWidth="1"/>
    <col min="220" max="227" width="11.42578125" style="104"/>
    <col min="228" max="228" width="69.140625" style="104" customWidth="1"/>
    <col min="229" max="236" width="11.42578125" style="104"/>
    <col min="237" max="237" width="68.5703125" style="104" customWidth="1"/>
    <col min="238" max="245" width="11.42578125" style="104"/>
    <col min="246" max="246" width="70.85546875" style="104" customWidth="1"/>
    <col min="247" max="254" width="11.42578125" style="104"/>
    <col min="255" max="255" width="68.7109375" style="104" customWidth="1"/>
    <col min="256" max="263" width="11.42578125" style="104"/>
    <col min="264" max="264" width="60.5703125" style="104" customWidth="1"/>
    <col min="265" max="272" width="11.42578125" style="104"/>
    <col min="273" max="273" width="54.5703125" style="104" customWidth="1"/>
    <col min="274" max="16384" width="11.42578125" style="104"/>
  </cols>
  <sheetData>
    <row r="1" spans="2:278" ht="13.5" thickBot="1"/>
    <row r="2" spans="2:278" ht="13.5" customHeight="1" thickTop="1">
      <c r="K2" s="823">
        <v>1</v>
      </c>
      <c r="L2" s="823" t="s">
        <v>3</v>
      </c>
      <c r="M2" s="825" t="str">
        <f>VLOOKUP(K2,LISTA_OFERENTES,2,FALSE)</f>
        <v>Daniel José Nieves Vergara</v>
      </c>
      <c r="N2" s="826"/>
      <c r="O2" s="826"/>
      <c r="P2" s="827"/>
      <c r="T2" s="823">
        <v>2</v>
      </c>
      <c r="U2" s="823" t="s">
        <v>3</v>
      </c>
      <c r="V2" s="825" t="str">
        <f>VLOOKUP(T2,LISTA_OFERENTES,2,FALSE)</f>
        <v>CONDEIN SAS</v>
      </c>
      <c r="W2" s="826"/>
      <c r="X2" s="826"/>
      <c r="Y2" s="827"/>
      <c r="AC2" s="823">
        <v>3</v>
      </c>
      <c r="AD2" s="823" t="s">
        <v>3</v>
      </c>
      <c r="AE2" s="825" t="str">
        <f>VLOOKUP(AC2,LISTA_OFERENTES,2,FALSE)</f>
        <v>INGAP S.A.S</v>
      </c>
      <c r="AF2" s="826"/>
      <c r="AG2" s="826"/>
      <c r="AH2" s="827"/>
      <c r="AL2" s="823">
        <v>4</v>
      </c>
      <c r="AM2" s="823" t="s">
        <v>3</v>
      </c>
      <c r="AN2" s="825" t="str">
        <f>VLOOKUP(AL2,LISTA_OFERENTES,2,FALSE)</f>
        <v>ENETEL S.A.S</v>
      </c>
      <c r="AO2" s="826"/>
      <c r="AP2" s="826"/>
      <c r="AQ2" s="827"/>
      <c r="AU2" s="823">
        <v>5</v>
      </c>
      <c r="AV2" s="823" t="s">
        <v>3</v>
      </c>
      <c r="AW2" s="110" t="str">
        <f>VLOOKUP(AU2,LISTA_OFERENTES,2,FALSE)</f>
        <v>Viacol Ingenieros Contratistas</v>
      </c>
      <c r="AX2" s="111"/>
      <c r="AY2" s="111"/>
      <c r="AZ2" s="112"/>
      <c r="BD2" s="823">
        <v>6</v>
      </c>
      <c r="BE2" s="823" t="s">
        <v>3</v>
      </c>
      <c r="BF2" s="825" t="str">
        <f>VLOOKUP(BD2,LISTA_OFERENTES,2,FALSE)</f>
        <v>WORLDTEK SAS</v>
      </c>
      <c r="BG2" s="826"/>
      <c r="BH2" s="826"/>
      <c r="BI2" s="827"/>
      <c r="BM2" s="823">
        <v>7</v>
      </c>
      <c r="BN2" s="823" t="s">
        <v>3</v>
      </c>
      <c r="BO2" s="825" t="str">
        <f>VLOOKUP(BM2,LISTA_OFERENTES,2,FALSE)</f>
        <v>O7</v>
      </c>
      <c r="BP2" s="826"/>
      <c r="BQ2" s="826"/>
      <c r="BR2" s="827"/>
      <c r="BV2" s="823">
        <v>8</v>
      </c>
      <c r="BW2" s="823" t="s">
        <v>3</v>
      </c>
      <c r="BX2" s="825" t="str">
        <f>VLOOKUP(BV2,LISTA_OFERENTES,2,FALSE)</f>
        <v>O8</v>
      </c>
      <c r="BY2" s="826"/>
      <c r="BZ2" s="826"/>
      <c r="CA2" s="827"/>
      <c r="CE2" s="823">
        <v>9</v>
      </c>
      <c r="CF2" s="823" t="s">
        <v>3</v>
      </c>
      <c r="CG2" s="825" t="str">
        <f>VLOOKUP(CE2,LISTA_OFERENTES,2,FALSE)</f>
        <v>O9</v>
      </c>
      <c r="CH2" s="826"/>
      <c r="CI2" s="826"/>
      <c r="CJ2" s="827"/>
      <c r="CN2" s="823">
        <v>10</v>
      </c>
      <c r="CO2" s="823" t="s">
        <v>3</v>
      </c>
      <c r="CP2" s="825" t="str">
        <f>VLOOKUP(CN2,LISTA_OFERENTES,2,FALSE)</f>
        <v>O10</v>
      </c>
      <c r="CQ2" s="826"/>
      <c r="CR2" s="826"/>
      <c r="CS2" s="827"/>
      <c r="CW2" s="823">
        <v>11</v>
      </c>
      <c r="CX2" s="823" t="s">
        <v>3</v>
      </c>
      <c r="CY2" s="825" t="str">
        <f>VLOOKUP(CW2,LISTA_OFERENTES,2,FALSE)</f>
        <v>O11</v>
      </c>
      <c r="CZ2" s="826"/>
      <c r="DA2" s="826"/>
      <c r="DB2" s="827"/>
      <c r="DF2" s="823">
        <v>12</v>
      </c>
      <c r="DG2" s="823" t="s">
        <v>3</v>
      </c>
      <c r="DH2" s="825" t="str">
        <f>VLOOKUP(DF2,LISTA_OFERENTES,2,FALSE)</f>
        <v>O12</v>
      </c>
      <c r="DI2" s="826"/>
      <c r="DJ2" s="826"/>
      <c r="DK2" s="827"/>
      <c r="DO2" s="823">
        <v>13</v>
      </c>
      <c r="DP2" s="823" t="s">
        <v>3</v>
      </c>
      <c r="DQ2" s="825" t="str">
        <f>VLOOKUP(DO2,LISTA_OFERENTES,2,FALSE)</f>
        <v>O13</v>
      </c>
      <c r="DR2" s="826"/>
      <c r="DS2" s="826"/>
      <c r="DT2" s="827"/>
      <c r="DX2" s="823">
        <v>14</v>
      </c>
      <c r="DY2" s="823" t="s">
        <v>3</v>
      </c>
      <c r="DZ2" s="825" t="str">
        <f>VLOOKUP(DX2,LISTA_OFERENTES,2,FALSE)</f>
        <v>O14</v>
      </c>
      <c r="EA2" s="826"/>
      <c r="EB2" s="826"/>
      <c r="EC2" s="827"/>
      <c r="EG2" s="823">
        <v>15</v>
      </c>
      <c r="EH2" s="823" t="s">
        <v>3</v>
      </c>
      <c r="EI2" s="825" t="str">
        <f>VLOOKUP(EG2,LISTA_OFERENTES,2,FALSE)</f>
        <v>O15</v>
      </c>
      <c r="EJ2" s="826"/>
      <c r="EK2" s="826"/>
      <c r="EL2" s="827"/>
      <c r="EP2" s="823">
        <v>16</v>
      </c>
      <c r="EQ2" s="823" t="s">
        <v>3</v>
      </c>
      <c r="ER2" s="825" t="str">
        <f>VLOOKUP(EP2,LISTA_OFERENTES,2,FALSE)</f>
        <v>O16</v>
      </c>
      <c r="ES2" s="826"/>
      <c r="ET2" s="826"/>
      <c r="EU2" s="827"/>
      <c r="EV2" s="60"/>
      <c r="EY2" s="823">
        <v>17</v>
      </c>
      <c r="EZ2" s="823" t="s">
        <v>3</v>
      </c>
      <c r="FA2" s="825" t="str">
        <f>VLOOKUP(EY2,LISTA_OFERENTES,2,FALSE)</f>
        <v>O17</v>
      </c>
      <c r="FB2" s="826"/>
      <c r="FC2" s="826"/>
      <c r="FD2" s="827"/>
      <c r="FE2" s="60"/>
      <c r="FH2" s="823">
        <v>18</v>
      </c>
      <c r="FI2" s="823" t="s">
        <v>3</v>
      </c>
      <c r="FJ2" s="825" t="str">
        <f>VLOOKUP(FH2,LISTA_OFERENTES,2,FALSE)</f>
        <v>O18</v>
      </c>
      <c r="FK2" s="826"/>
      <c r="FL2" s="826"/>
      <c r="FM2" s="827"/>
      <c r="FN2" s="60"/>
      <c r="FO2" s="60"/>
      <c r="FP2" s="60"/>
      <c r="FQ2" s="823">
        <v>19</v>
      </c>
      <c r="FR2" s="823" t="s">
        <v>3</v>
      </c>
      <c r="FS2" s="825" t="str">
        <f>VLOOKUP(FQ2,LISTA_OFERENTES,2,FALSE)</f>
        <v>O19</v>
      </c>
      <c r="FT2" s="826"/>
      <c r="FU2" s="826"/>
      <c r="FV2" s="827"/>
      <c r="FW2" s="60"/>
      <c r="FZ2" s="823">
        <v>20</v>
      </c>
      <c r="GA2" s="823" t="s">
        <v>3</v>
      </c>
      <c r="GB2" s="825" t="str">
        <f>VLOOKUP(FZ2,LISTA_OFERENTES,2,FALSE)</f>
        <v>O20</v>
      </c>
      <c r="GC2" s="826"/>
      <c r="GD2" s="826"/>
      <c r="GE2" s="827"/>
      <c r="GF2" s="60"/>
      <c r="GI2" s="823">
        <v>21</v>
      </c>
      <c r="GJ2" s="823" t="s">
        <v>3</v>
      </c>
      <c r="GK2" s="825" t="str">
        <f>VLOOKUP(GI2,LISTA_OFERENTES,2,FALSE)</f>
        <v>O21</v>
      </c>
      <c r="GL2" s="826"/>
      <c r="GM2" s="826"/>
      <c r="GN2" s="827"/>
      <c r="GO2" s="60"/>
      <c r="GR2" s="823">
        <v>22</v>
      </c>
      <c r="GS2" s="823" t="s">
        <v>3</v>
      </c>
      <c r="GT2" s="825" t="str">
        <f>VLOOKUP(GR2,LISTA_OFERENTES,2,FALSE)</f>
        <v>O22</v>
      </c>
      <c r="GU2" s="826"/>
      <c r="GV2" s="826"/>
      <c r="GW2" s="827"/>
      <c r="GX2" s="60"/>
      <c r="GY2" s="60"/>
      <c r="GZ2" s="60"/>
      <c r="HA2" s="823">
        <v>23</v>
      </c>
      <c r="HB2" s="823" t="s">
        <v>3</v>
      </c>
      <c r="HC2" s="825" t="str">
        <f>VLOOKUP(HA2,LISTA_OFERENTES,2,FALSE)</f>
        <v>O23</v>
      </c>
      <c r="HD2" s="826"/>
      <c r="HE2" s="826"/>
      <c r="HF2" s="827"/>
      <c r="HG2" s="60"/>
      <c r="HJ2" s="823">
        <v>24</v>
      </c>
      <c r="HK2" s="823" t="s">
        <v>3</v>
      </c>
      <c r="HL2" s="825" t="str">
        <f>VLOOKUP(HJ2,LISTA_OFERENTES,2,FALSE)</f>
        <v>O24</v>
      </c>
      <c r="HM2" s="826"/>
      <c r="HN2" s="826"/>
      <c r="HO2" s="827"/>
      <c r="HP2" s="60"/>
      <c r="HS2" s="823">
        <v>25</v>
      </c>
      <c r="HT2" s="823" t="s">
        <v>3</v>
      </c>
      <c r="HU2" s="825" t="str">
        <f>VLOOKUP(HS2,LISTA_OFERENTES,2,FALSE)</f>
        <v>O25</v>
      </c>
      <c r="HV2" s="826"/>
      <c r="HW2" s="826"/>
      <c r="HX2" s="827"/>
      <c r="HY2" s="60"/>
      <c r="IB2" s="823">
        <v>26</v>
      </c>
      <c r="IC2" s="823" t="s">
        <v>3</v>
      </c>
      <c r="ID2" s="825" t="str">
        <f>VLOOKUP(IB2,LISTA_OFERENTES,2,FALSE)</f>
        <v>O26</v>
      </c>
      <c r="IE2" s="826"/>
      <c r="IF2" s="826"/>
      <c r="IG2" s="827"/>
      <c r="IH2" s="60"/>
      <c r="II2" s="60"/>
      <c r="IJ2" s="60"/>
      <c r="IK2" s="823">
        <v>27</v>
      </c>
      <c r="IL2" s="823" t="s">
        <v>3</v>
      </c>
      <c r="IM2" s="825" t="str">
        <f>VLOOKUP(IK2,LISTA_OFERENTES,2,FALSE)</f>
        <v>O27</v>
      </c>
      <c r="IN2" s="826"/>
      <c r="IO2" s="826"/>
      <c r="IP2" s="827"/>
      <c r="IQ2" s="60"/>
      <c r="IT2" s="823">
        <v>28</v>
      </c>
      <c r="IU2" s="823" t="s">
        <v>3</v>
      </c>
      <c r="IV2" s="825" t="str">
        <f>VLOOKUP(IT2,LISTA_OFERENTES,2,FALSE)</f>
        <v>O28</v>
      </c>
      <c r="IW2" s="826"/>
      <c r="IX2" s="826"/>
      <c r="IY2" s="827"/>
      <c r="IZ2" s="60"/>
      <c r="JC2" s="823">
        <v>29</v>
      </c>
      <c r="JD2" s="823" t="s">
        <v>3</v>
      </c>
      <c r="JE2" s="825" t="str">
        <f>VLOOKUP(JC2,LISTA_OFERENTES,2,FALSE)</f>
        <v>O29</v>
      </c>
      <c r="JF2" s="826"/>
      <c r="JG2" s="826"/>
      <c r="JH2" s="827"/>
      <c r="JI2" s="60"/>
      <c r="JL2" s="823">
        <v>30</v>
      </c>
      <c r="JM2" s="823" t="s">
        <v>3</v>
      </c>
      <c r="JN2" s="825" t="str">
        <f>VLOOKUP(JL2,LISTA_OFERENTES,2,FALSE)</f>
        <v>O30</v>
      </c>
      <c r="JO2" s="826"/>
      <c r="JP2" s="826"/>
      <c r="JQ2" s="827"/>
      <c r="JR2" s="60"/>
    </row>
    <row r="3" spans="2:278" ht="13.5" customHeight="1" thickBot="1">
      <c r="K3" s="824"/>
      <c r="L3" s="824"/>
      <c r="M3" s="828"/>
      <c r="N3" s="829"/>
      <c r="O3" s="829"/>
      <c r="P3" s="830"/>
      <c r="T3" s="824"/>
      <c r="U3" s="824"/>
      <c r="V3" s="828"/>
      <c r="W3" s="829"/>
      <c r="X3" s="829"/>
      <c r="Y3" s="830"/>
      <c r="AC3" s="824"/>
      <c r="AD3" s="824"/>
      <c r="AE3" s="828"/>
      <c r="AF3" s="829"/>
      <c r="AG3" s="829"/>
      <c r="AH3" s="830"/>
      <c r="AL3" s="824"/>
      <c r="AM3" s="824"/>
      <c r="AN3" s="828"/>
      <c r="AO3" s="829"/>
      <c r="AP3" s="829"/>
      <c r="AQ3" s="830"/>
      <c r="AU3" s="824"/>
      <c r="AV3" s="824"/>
      <c r="AW3" s="113"/>
      <c r="AX3" s="114"/>
      <c r="AY3" s="114"/>
      <c r="AZ3" s="115"/>
      <c r="BD3" s="824"/>
      <c r="BE3" s="824"/>
      <c r="BF3" s="828"/>
      <c r="BG3" s="829"/>
      <c r="BH3" s="829"/>
      <c r="BI3" s="830"/>
      <c r="BM3" s="824"/>
      <c r="BN3" s="824"/>
      <c r="BO3" s="828"/>
      <c r="BP3" s="829"/>
      <c r="BQ3" s="829"/>
      <c r="BR3" s="830"/>
      <c r="BV3" s="824"/>
      <c r="BW3" s="824"/>
      <c r="BX3" s="828"/>
      <c r="BY3" s="829"/>
      <c r="BZ3" s="829"/>
      <c r="CA3" s="830"/>
      <c r="CE3" s="824"/>
      <c r="CF3" s="824"/>
      <c r="CG3" s="828"/>
      <c r="CH3" s="829"/>
      <c r="CI3" s="829"/>
      <c r="CJ3" s="830"/>
      <c r="CN3" s="824"/>
      <c r="CO3" s="824"/>
      <c r="CP3" s="828"/>
      <c r="CQ3" s="829"/>
      <c r="CR3" s="829"/>
      <c r="CS3" s="830"/>
      <c r="CW3" s="824"/>
      <c r="CX3" s="824"/>
      <c r="CY3" s="828"/>
      <c r="CZ3" s="829"/>
      <c r="DA3" s="829"/>
      <c r="DB3" s="830"/>
      <c r="DF3" s="824"/>
      <c r="DG3" s="824"/>
      <c r="DH3" s="828"/>
      <c r="DI3" s="829"/>
      <c r="DJ3" s="829"/>
      <c r="DK3" s="830"/>
      <c r="DO3" s="824"/>
      <c r="DP3" s="824"/>
      <c r="DQ3" s="828"/>
      <c r="DR3" s="829"/>
      <c r="DS3" s="829"/>
      <c r="DT3" s="830"/>
      <c r="DX3" s="824"/>
      <c r="DY3" s="824"/>
      <c r="DZ3" s="828"/>
      <c r="EA3" s="829"/>
      <c r="EB3" s="829"/>
      <c r="EC3" s="830"/>
      <c r="EG3" s="824"/>
      <c r="EH3" s="824"/>
      <c r="EI3" s="828"/>
      <c r="EJ3" s="829"/>
      <c r="EK3" s="829"/>
      <c r="EL3" s="830"/>
      <c r="EP3" s="824"/>
      <c r="EQ3" s="824"/>
      <c r="ER3" s="828"/>
      <c r="ES3" s="829"/>
      <c r="ET3" s="829"/>
      <c r="EU3" s="830"/>
      <c r="EV3" s="60"/>
      <c r="EY3" s="824"/>
      <c r="EZ3" s="824"/>
      <c r="FA3" s="828"/>
      <c r="FB3" s="829"/>
      <c r="FC3" s="829"/>
      <c r="FD3" s="830"/>
      <c r="FE3" s="60"/>
      <c r="FH3" s="824"/>
      <c r="FI3" s="824"/>
      <c r="FJ3" s="828"/>
      <c r="FK3" s="829"/>
      <c r="FL3" s="829"/>
      <c r="FM3" s="830"/>
      <c r="FN3" s="60"/>
      <c r="FO3" s="60"/>
      <c r="FP3" s="60"/>
      <c r="FQ3" s="824"/>
      <c r="FR3" s="824"/>
      <c r="FS3" s="828"/>
      <c r="FT3" s="829"/>
      <c r="FU3" s="829"/>
      <c r="FV3" s="830"/>
      <c r="FW3" s="60"/>
      <c r="FZ3" s="824"/>
      <c r="GA3" s="824"/>
      <c r="GB3" s="828"/>
      <c r="GC3" s="829"/>
      <c r="GD3" s="829"/>
      <c r="GE3" s="830"/>
      <c r="GF3" s="60"/>
      <c r="GI3" s="824"/>
      <c r="GJ3" s="824"/>
      <c r="GK3" s="828"/>
      <c r="GL3" s="829"/>
      <c r="GM3" s="829"/>
      <c r="GN3" s="830"/>
      <c r="GO3" s="60"/>
      <c r="GR3" s="824"/>
      <c r="GS3" s="824"/>
      <c r="GT3" s="828"/>
      <c r="GU3" s="829"/>
      <c r="GV3" s="829"/>
      <c r="GW3" s="830"/>
      <c r="GX3" s="60"/>
      <c r="GY3" s="60"/>
      <c r="GZ3" s="60"/>
      <c r="HA3" s="824"/>
      <c r="HB3" s="824"/>
      <c r="HC3" s="828"/>
      <c r="HD3" s="829"/>
      <c r="HE3" s="829"/>
      <c r="HF3" s="830"/>
      <c r="HG3" s="60"/>
      <c r="HJ3" s="824"/>
      <c r="HK3" s="824"/>
      <c r="HL3" s="828"/>
      <c r="HM3" s="829"/>
      <c r="HN3" s="829"/>
      <c r="HO3" s="830"/>
      <c r="HP3" s="60"/>
      <c r="HS3" s="824"/>
      <c r="HT3" s="824"/>
      <c r="HU3" s="828"/>
      <c r="HV3" s="829"/>
      <c r="HW3" s="829"/>
      <c r="HX3" s="830"/>
      <c r="HY3" s="60"/>
      <c r="IB3" s="824"/>
      <c r="IC3" s="824"/>
      <c r="ID3" s="828"/>
      <c r="IE3" s="829"/>
      <c r="IF3" s="829"/>
      <c r="IG3" s="830"/>
      <c r="IH3" s="60"/>
      <c r="II3" s="60"/>
      <c r="IJ3" s="60"/>
      <c r="IK3" s="824"/>
      <c r="IL3" s="824"/>
      <c r="IM3" s="828"/>
      <c r="IN3" s="829"/>
      <c r="IO3" s="829"/>
      <c r="IP3" s="830"/>
      <c r="IQ3" s="60"/>
      <c r="IT3" s="824"/>
      <c r="IU3" s="824"/>
      <c r="IV3" s="828"/>
      <c r="IW3" s="829"/>
      <c r="IX3" s="829"/>
      <c r="IY3" s="830"/>
      <c r="IZ3" s="60"/>
      <c r="JC3" s="824"/>
      <c r="JD3" s="824"/>
      <c r="JE3" s="828"/>
      <c r="JF3" s="829"/>
      <c r="JG3" s="829"/>
      <c r="JH3" s="830"/>
      <c r="JI3" s="60"/>
      <c r="JL3" s="824"/>
      <c r="JM3" s="824"/>
      <c r="JN3" s="828"/>
      <c r="JO3" s="829"/>
      <c r="JP3" s="829"/>
      <c r="JQ3" s="830"/>
      <c r="JR3" s="60"/>
    </row>
    <row r="4" spans="2:278" ht="52.5" customHeight="1" thickTop="1" thickBot="1">
      <c r="B4" s="831" t="s">
        <v>120</v>
      </c>
      <c r="C4" s="832"/>
      <c r="D4" s="837" t="s">
        <v>4</v>
      </c>
      <c r="E4" s="838"/>
      <c r="F4" s="838"/>
      <c r="G4" s="838"/>
      <c r="H4" s="839"/>
      <c r="K4" s="831" t="s">
        <v>99</v>
      </c>
      <c r="L4" s="840"/>
      <c r="M4" s="837" t="s">
        <v>4</v>
      </c>
      <c r="N4" s="838"/>
      <c r="O4" s="838"/>
      <c r="P4" s="838"/>
      <c r="Q4" s="839"/>
      <c r="T4" s="831" t="s">
        <v>99</v>
      </c>
      <c r="U4" s="840"/>
      <c r="V4" s="837" t="s">
        <v>4</v>
      </c>
      <c r="W4" s="838"/>
      <c r="X4" s="838"/>
      <c r="Y4" s="838"/>
      <c r="Z4" s="839"/>
      <c r="AC4" s="831" t="s">
        <v>99</v>
      </c>
      <c r="AD4" s="840"/>
      <c r="AE4" s="837" t="s">
        <v>4</v>
      </c>
      <c r="AF4" s="838"/>
      <c r="AG4" s="838"/>
      <c r="AH4" s="838"/>
      <c r="AI4" s="839"/>
      <c r="AL4" s="831" t="s">
        <v>99</v>
      </c>
      <c r="AM4" s="840"/>
      <c r="AN4" s="837" t="s">
        <v>4</v>
      </c>
      <c r="AO4" s="838"/>
      <c r="AP4" s="838"/>
      <c r="AQ4" s="838"/>
      <c r="AR4" s="839"/>
      <c r="AU4" s="831" t="s">
        <v>99</v>
      </c>
      <c r="AV4" s="840"/>
      <c r="AW4" s="837" t="s">
        <v>4</v>
      </c>
      <c r="AX4" s="838"/>
      <c r="AY4" s="838"/>
      <c r="AZ4" s="838"/>
      <c r="BA4" s="839"/>
      <c r="BD4" s="831" t="s">
        <v>99</v>
      </c>
      <c r="BE4" s="840"/>
      <c r="BF4" s="837" t="s">
        <v>4</v>
      </c>
      <c r="BG4" s="838"/>
      <c r="BH4" s="838"/>
      <c r="BI4" s="838"/>
      <c r="BJ4" s="839"/>
      <c r="BM4" s="831" t="s">
        <v>99</v>
      </c>
      <c r="BN4" s="840"/>
      <c r="BO4" s="837" t="s">
        <v>4</v>
      </c>
      <c r="BP4" s="838"/>
      <c r="BQ4" s="838"/>
      <c r="BR4" s="838"/>
      <c r="BS4" s="839"/>
      <c r="BV4" s="831" t="s">
        <v>99</v>
      </c>
      <c r="BW4" s="840"/>
      <c r="BX4" s="837" t="s">
        <v>4</v>
      </c>
      <c r="BY4" s="838"/>
      <c r="BZ4" s="838"/>
      <c r="CA4" s="838"/>
      <c r="CB4" s="839"/>
      <c r="CE4" s="831" t="s">
        <v>99</v>
      </c>
      <c r="CF4" s="840"/>
      <c r="CG4" s="837" t="s">
        <v>4</v>
      </c>
      <c r="CH4" s="838"/>
      <c r="CI4" s="838"/>
      <c r="CJ4" s="838"/>
      <c r="CK4" s="839"/>
      <c r="CN4" s="831" t="s">
        <v>99</v>
      </c>
      <c r="CO4" s="840"/>
      <c r="CP4" s="837" t="s">
        <v>4</v>
      </c>
      <c r="CQ4" s="838"/>
      <c r="CR4" s="838"/>
      <c r="CS4" s="838"/>
      <c r="CT4" s="839"/>
      <c r="CW4" s="831" t="s">
        <v>99</v>
      </c>
      <c r="CX4" s="840"/>
      <c r="CY4" s="837" t="s">
        <v>4</v>
      </c>
      <c r="CZ4" s="838"/>
      <c r="DA4" s="838"/>
      <c r="DB4" s="838"/>
      <c r="DC4" s="839"/>
      <c r="DF4" s="831" t="s">
        <v>99</v>
      </c>
      <c r="DG4" s="840"/>
      <c r="DH4" s="837" t="s">
        <v>4</v>
      </c>
      <c r="DI4" s="838"/>
      <c r="DJ4" s="838"/>
      <c r="DK4" s="838"/>
      <c r="DL4" s="839"/>
      <c r="DO4" s="831" t="s">
        <v>99</v>
      </c>
      <c r="DP4" s="840"/>
      <c r="DQ4" s="837" t="s">
        <v>4</v>
      </c>
      <c r="DR4" s="838"/>
      <c r="DS4" s="838"/>
      <c r="DT4" s="838"/>
      <c r="DU4" s="839"/>
      <c r="DX4" s="831" t="s">
        <v>99</v>
      </c>
      <c r="DY4" s="840"/>
      <c r="DZ4" s="837" t="s">
        <v>4</v>
      </c>
      <c r="EA4" s="838"/>
      <c r="EB4" s="838"/>
      <c r="EC4" s="838"/>
      <c r="ED4" s="839"/>
      <c r="EG4" s="831" t="s">
        <v>99</v>
      </c>
      <c r="EH4" s="840"/>
      <c r="EI4" s="837" t="s">
        <v>4</v>
      </c>
      <c r="EJ4" s="838"/>
      <c r="EK4" s="838"/>
      <c r="EL4" s="838"/>
      <c r="EM4" s="839"/>
      <c r="EP4" s="831" t="s">
        <v>99</v>
      </c>
      <c r="EQ4" s="840"/>
      <c r="ER4" s="837" t="s">
        <v>4</v>
      </c>
      <c r="ES4" s="838"/>
      <c r="ET4" s="838"/>
      <c r="EU4" s="838"/>
      <c r="EV4" s="839"/>
      <c r="EY4" s="831" t="s">
        <v>99</v>
      </c>
      <c r="EZ4" s="840"/>
      <c r="FA4" s="837" t="s">
        <v>4</v>
      </c>
      <c r="FB4" s="838"/>
      <c r="FC4" s="838"/>
      <c r="FD4" s="838"/>
      <c r="FE4" s="839"/>
      <c r="FH4" s="831" t="s">
        <v>99</v>
      </c>
      <c r="FI4" s="840"/>
      <c r="FJ4" s="837" t="s">
        <v>4</v>
      </c>
      <c r="FK4" s="838"/>
      <c r="FL4" s="838"/>
      <c r="FM4" s="838"/>
      <c r="FN4" s="839"/>
      <c r="FO4" s="60"/>
      <c r="FP4" s="60"/>
      <c r="FQ4" s="831" t="s">
        <v>99</v>
      </c>
      <c r="FR4" s="840"/>
      <c r="FS4" s="837" t="s">
        <v>4</v>
      </c>
      <c r="FT4" s="838"/>
      <c r="FU4" s="838"/>
      <c r="FV4" s="838"/>
      <c r="FW4" s="839"/>
      <c r="FZ4" s="831" t="s">
        <v>99</v>
      </c>
      <c r="GA4" s="840"/>
      <c r="GB4" s="837" t="s">
        <v>4</v>
      </c>
      <c r="GC4" s="838"/>
      <c r="GD4" s="838"/>
      <c r="GE4" s="838"/>
      <c r="GF4" s="839"/>
      <c r="GI4" s="831" t="s">
        <v>99</v>
      </c>
      <c r="GJ4" s="840"/>
      <c r="GK4" s="837" t="s">
        <v>4</v>
      </c>
      <c r="GL4" s="838"/>
      <c r="GM4" s="838"/>
      <c r="GN4" s="838"/>
      <c r="GO4" s="839"/>
      <c r="GR4" s="831" t="s">
        <v>99</v>
      </c>
      <c r="GS4" s="840"/>
      <c r="GT4" s="837" t="s">
        <v>4</v>
      </c>
      <c r="GU4" s="838"/>
      <c r="GV4" s="838"/>
      <c r="GW4" s="838"/>
      <c r="GX4" s="839"/>
      <c r="GY4" s="60"/>
      <c r="GZ4" s="60"/>
      <c r="HA4" s="831" t="s">
        <v>99</v>
      </c>
      <c r="HB4" s="840"/>
      <c r="HC4" s="837" t="s">
        <v>4</v>
      </c>
      <c r="HD4" s="838"/>
      <c r="HE4" s="838"/>
      <c r="HF4" s="838"/>
      <c r="HG4" s="839"/>
      <c r="HJ4" s="831" t="s">
        <v>99</v>
      </c>
      <c r="HK4" s="840"/>
      <c r="HL4" s="837" t="s">
        <v>4</v>
      </c>
      <c r="HM4" s="838"/>
      <c r="HN4" s="838"/>
      <c r="HO4" s="838"/>
      <c r="HP4" s="839"/>
      <c r="HS4" s="831" t="s">
        <v>99</v>
      </c>
      <c r="HT4" s="840"/>
      <c r="HU4" s="837" t="s">
        <v>4</v>
      </c>
      <c r="HV4" s="838"/>
      <c r="HW4" s="838"/>
      <c r="HX4" s="838"/>
      <c r="HY4" s="839"/>
      <c r="IB4" s="831" t="s">
        <v>99</v>
      </c>
      <c r="IC4" s="840"/>
      <c r="ID4" s="837" t="s">
        <v>4</v>
      </c>
      <c r="IE4" s="838"/>
      <c r="IF4" s="838"/>
      <c r="IG4" s="838"/>
      <c r="IH4" s="839"/>
      <c r="II4" s="60"/>
      <c r="IJ4" s="60"/>
      <c r="IK4" s="831" t="s">
        <v>99</v>
      </c>
      <c r="IL4" s="840"/>
      <c r="IM4" s="837" t="s">
        <v>4</v>
      </c>
      <c r="IN4" s="838"/>
      <c r="IO4" s="838"/>
      <c r="IP4" s="838"/>
      <c r="IQ4" s="839"/>
      <c r="IT4" s="831" t="s">
        <v>99</v>
      </c>
      <c r="IU4" s="840"/>
      <c r="IV4" s="837" t="s">
        <v>4</v>
      </c>
      <c r="IW4" s="838"/>
      <c r="IX4" s="838"/>
      <c r="IY4" s="838"/>
      <c r="IZ4" s="839"/>
      <c r="JC4" s="831" t="s">
        <v>99</v>
      </c>
      <c r="JD4" s="840"/>
      <c r="JE4" s="837" t="s">
        <v>4</v>
      </c>
      <c r="JF4" s="838"/>
      <c r="JG4" s="838"/>
      <c r="JH4" s="838"/>
      <c r="JI4" s="839"/>
      <c r="JL4" s="831" t="s">
        <v>99</v>
      </c>
      <c r="JM4" s="840"/>
      <c r="JN4" s="837" t="s">
        <v>4</v>
      </c>
      <c r="JO4" s="838"/>
      <c r="JP4" s="838"/>
      <c r="JQ4" s="838"/>
      <c r="JR4" s="839"/>
    </row>
    <row r="5" spans="2:278" ht="13.5" customHeight="1" thickTop="1">
      <c r="B5" s="833"/>
      <c r="C5" s="834"/>
      <c r="D5" s="853" t="s">
        <v>131</v>
      </c>
      <c r="E5" s="854"/>
      <c r="F5" s="854"/>
      <c r="G5" s="854"/>
      <c r="H5" s="855"/>
      <c r="K5" s="841"/>
      <c r="L5" s="842"/>
      <c r="M5" s="853" t="s">
        <v>131</v>
      </c>
      <c r="N5" s="854"/>
      <c r="O5" s="854"/>
      <c r="P5" s="854"/>
      <c r="Q5" s="855"/>
      <c r="T5" s="841"/>
      <c r="U5" s="842"/>
      <c r="V5" s="853" t="str">
        <f>M5</f>
        <v>CIUDAD UNIVERSITARIA</v>
      </c>
      <c r="W5" s="854"/>
      <c r="X5" s="854"/>
      <c r="Y5" s="854"/>
      <c r="Z5" s="855"/>
      <c r="AC5" s="841"/>
      <c r="AD5" s="842"/>
      <c r="AE5" s="853" t="str">
        <f>V5</f>
        <v>CIUDAD UNIVERSITARIA</v>
      </c>
      <c r="AF5" s="854"/>
      <c r="AG5" s="854"/>
      <c r="AH5" s="854"/>
      <c r="AI5" s="855"/>
      <c r="AL5" s="841"/>
      <c r="AM5" s="842"/>
      <c r="AN5" s="853" t="str">
        <f>AE5</f>
        <v>CIUDAD UNIVERSITARIA</v>
      </c>
      <c r="AO5" s="854"/>
      <c r="AP5" s="854"/>
      <c r="AQ5" s="854"/>
      <c r="AR5" s="855"/>
      <c r="AU5" s="841"/>
      <c r="AV5" s="842"/>
      <c r="AW5" s="853" t="str">
        <f>AN5</f>
        <v>CIUDAD UNIVERSITARIA</v>
      </c>
      <c r="AX5" s="854"/>
      <c r="AY5" s="854"/>
      <c r="AZ5" s="854"/>
      <c r="BA5" s="855"/>
      <c r="BD5" s="841"/>
      <c r="BE5" s="842"/>
      <c r="BF5" s="853" t="str">
        <f>AW5</f>
        <v>CIUDAD UNIVERSITARIA</v>
      </c>
      <c r="BG5" s="854"/>
      <c r="BH5" s="854"/>
      <c r="BI5" s="854"/>
      <c r="BJ5" s="855"/>
      <c r="BM5" s="841"/>
      <c r="BN5" s="842"/>
      <c r="BO5" s="853" t="str">
        <f>BF5</f>
        <v>CIUDAD UNIVERSITARIA</v>
      </c>
      <c r="BP5" s="854"/>
      <c r="BQ5" s="854"/>
      <c r="BR5" s="854"/>
      <c r="BS5" s="855"/>
      <c r="BV5" s="841"/>
      <c r="BW5" s="842"/>
      <c r="BX5" s="853" t="str">
        <f>BO5</f>
        <v>CIUDAD UNIVERSITARIA</v>
      </c>
      <c r="BY5" s="854"/>
      <c r="BZ5" s="854"/>
      <c r="CA5" s="854"/>
      <c r="CB5" s="855"/>
      <c r="CE5" s="841"/>
      <c r="CF5" s="842"/>
      <c r="CG5" s="853" t="str">
        <f>BX5</f>
        <v>CIUDAD UNIVERSITARIA</v>
      </c>
      <c r="CH5" s="854"/>
      <c r="CI5" s="854"/>
      <c r="CJ5" s="854"/>
      <c r="CK5" s="855"/>
      <c r="CN5" s="841"/>
      <c r="CO5" s="842"/>
      <c r="CP5" s="853" t="str">
        <f>CG5</f>
        <v>CIUDAD UNIVERSITARIA</v>
      </c>
      <c r="CQ5" s="854"/>
      <c r="CR5" s="854"/>
      <c r="CS5" s="854"/>
      <c r="CT5" s="855"/>
      <c r="CW5" s="841"/>
      <c r="CX5" s="842"/>
      <c r="CY5" s="853" t="str">
        <f>CP5</f>
        <v>CIUDAD UNIVERSITARIA</v>
      </c>
      <c r="CZ5" s="854"/>
      <c r="DA5" s="854"/>
      <c r="DB5" s="854"/>
      <c r="DC5" s="855"/>
      <c r="DF5" s="841"/>
      <c r="DG5" s="842"/>
      <c r="DH5" s="853" t="str">
        <f>CY5</f>
        <v>CIUDAD UNIVERSITARIA</v>
      </c>
      <c r="DI5" s="854"/>
      <c r="DJ5" s="854"/>
      <c r="DK5" s="854"/>
      <c r="DL5" s="855"/>
      <c r="DO5" s="841"/>
      <c r="DP5" s="842"/>
      <c r="DQ5" s="853" t="str">
        <f>DH5</f>
        <v>CIUDAD UNIVERSITARIA</v>
      </c>
      <c r="DR5" s="854"/>
      <c r="DS5" s="854"/>
      <c r="DT5" s="854"/>
      <c r="DU5" s="855"/>
      <c r="DX5" s="841"/>
      <c r="DY5" s="842"/>
      <c r="DZ5" s="853" t="str">
        <f>DQ5</f>
        <v>CIUDAD UNIVERSITARIA</v>
      </c>
      <c r="EA5" s="854"/>
      <c r="EB5" s="854"/>
      <c r="EC5" s="854"/>
      <c r="ED5" s="855"/>
      <c r="EG5" s="841"/>
      <c r="EH5" s="842"/>
      <c r="EI5" s="853" t="str">
        <f>DZ5</f>
        <v>CIUDAD UNIVERSITARIA</v>
      </c>
      <c r="EJ5" s="854"/>
      <c r="EK5" s="854"/>
      <c r="EL5" s="854"/>
      <c r="EM5" s="855"/>
      <c r="EP5" s="841"/>
      <c r="EQ5" s="842"/>
      <c r="ER5" s="853" t="str">
        <f>EI5</f>
        <v>CIUDAD UNIVERSITARIA</v>
      </c>
      <c r="ES5" s="854"/>
      <c r="ET5" s="854"/>
      <c r="EU5" s="854"/>
      <c r="EV5" s="855"/>
      <c r="EY5" s="841"/>
      <c r="EZ5" s="842"/>
      <c r="FA5" s="853" t="str">
        <f>ER5</f>
        <v>CIUDAD UNIVERSITARIA</v>
      </c>
      <c r="FB5" s="854"/>
      <c r="FC5" s="854"/>
      <c r="FD5" s="854"/>
      <c r="FE5" s="855"/>
      <c r="FH5" s="841"/>
      <c r="FI5" s="842"/>
      <c r="FJ5" s="853" t="str">
        <f>FA5</f>
        <v>CIUDAD UNIVERSITARIA</v>
      </c>
      <c r="FK5" s="854"/>
      <c r="FL5" s="854"/>
      <c r="FM5" s="854"/>
      <c r="FN5" s="855"/>
      <c r="FO5" s="60"/>
      <c r="FP5" s="60"/>
      <c r="FQ5" s="841"/>
      <c r="FR5" s="842"/>
      <c r="FS5" s="853" t="str">
        <f>FJ5</f>
        <v>CIUDAD UNIVERSITARIA</v>
      </c>
      <c r="FT5" s="854"/>
      <c r="FU5" s="854"/>
      <c r="FV5" s="854"/>
      <c r="FW5" s="855"/>
      <c r="FZ5" s="841"/>
      <c r="GA5" s="842"/>
      <c r="GB5" s="853" t="str">
        <f>FS5</f>
        <v>CIUDAD UNIVERSITARIA</v>
      </c>
      <c r="GC5" s="854"/>
      <c r="GD5" s="854"/>
      <c r="GE5" s="854"/>
      <c r="GF5" s="855"/>
      <c r="GI5" s="841"/>
      <c r="GJ5" s="842"/>
      <c r="GK5" s="853" t="str">
        <f>GB5</f>
        <v>CIUDAD UNIVERSITARIA</v>
      </c>
      <c r="GL5" s="854"/>
      <c r="GM5" s="854"/>
      <c r="GN5" s="854"/>
      <c r="GO5" s="855"/>
      <c r="GR5" s="841"/>
      <c r="GS5" s="842"/>
      <c r="GT5" s="853" t="str">
        <f>GK5</f>
        <v>CIUDAD UNIVERSITARIA</v>
      </c>
      <c r="GU5" s="854"/>
      <c r="GV5" s="854"/>
      <c r="GW5" s="854"/>
      <c r="GX5" s="855"/>
      <c r="GY5" s="60"/>
      <c r="GZ5" s="60"/>
      <c r="HA5" s="841"/>
      <c r="HB5" s="842"/>
      <c r="HC5" s="853" t="str">
        <f>GT5</f>
        <v>CIUDAD UNIVERSITARIA</v>
      </c>
      <c r="HD5" s="854"/>
      <c r="HE5" s="854"/>
      <c r="HF5" s="854"/>
      <c r="HG5" s="855"/>
      <c r="HJ5" s="841"/>
      <c r="HK5" s="842"/>
      <c r="HL5" s="853" t="str">
        <f>HC5</f>
        <v>CIUDAD UNIVERSITARIA</v>
      </c>
      <c r="HM5" s="854"/>
      <c r="HN5" s="854"/>
      <c r="HO5" s="854"/>
      <c r="HP5" s="855"/>
      <c r="HS5" s="841"/>
      <c r="HT5" s="842"/>
      <c r="HU5" s="853" t="str">
        <f>HL5</f>
        <v>CIUDAD UNIVERSITARIA</v>
      </c>
      <c r="HV5" s="854"/>
      <c r="HW5" s="854"/>
      <c r="HX5" s="854"/>
      <c r="HY5" s="855"/>
      <c r="IB5" s="841"/>
      <c r="IC5" s="842"/>
      <c r="ID5" s="853" t="str">
        <f>HU5</f>
        <v>CIUDAD UNIVERSITARIA</v>
      </c>
      <c r="IE5" s="854"/>
      <c r="IF5" s="854"/>
      <c r="IG5" s="854"/>
      <c r="IH5" s="855"/>
      <c r="II5" s="60"/>
      <c r="IJ5" s="60"/>
      <c r="IK5" s="841"/>
      <c r="IL5" s="842"/>
      <c r="IM5" s="853" t="str">
        <f>ID5</f>
        <v>CIUDAD UNIVERSITARIA</v>
      </c>
      <c r="IN5" s="854"/>
      <c r="IO5" s="854"/>
      <c r="IP5" s="854"/>
      <c r="IQ5" s="855"/>
      <c r="IT5" s="841"/>
      <c r="IU5" s="842"/>
      <c r="IV5" s="853" t="str">
        <f>IM5</f>
        <v>CIUDAD UNIVERSITARIA</v>
      </c>
      <c r="IW5" s="854"/>
      <c r="IX5" s="854"/>
      <c r="IY5" s="854"/>
      <c r="IZ5" s="855"/>
      <c r="JC5" s="841"/>
      <c r="JD5" s="842"/>
      <c r="JE5" s="853" t="str">
        <f>IV5</f>
        <v>CIUDAD UNIVERSITARIA</v>
      </c>
      <c r="JF5" s="854"/>
      <c r="JG5" s="854"/>
      <c r="JH5" s="854"/>
      <c r="JI5" s="855"/>
      <c r="JL5" s="841"/>
      <c r="JM5" s="842"/>
      <c r="JN5" s="853" t="str">
        <f>JE5</f>
        <v>CIUDAD UNIVERSITARIA</v>
      </c>
      <c r="JO5" s="854"/>
      <c r="JP5" s="854"/>
      <c r="JQ5" s="854"/>
      <c r="JR5" s="855"/>
    </row>
    <row r="6" spans="2:278" ht="12.75" customHeight="1">
      <c r="B6" s="833"/>
      <c r="C6" s="834"/>
      <c r="D6" s="856"/>
      <c r="E6" s="857"/>
      <c r="F6" s="857"/>
      <c r="G6" s="857"/>
      <c r="H6" s="858"/>
      <c r="K6" s="841"/>
      <c r="L6" s="842"/>
      <c r="M6" s="856"/>
      <c r="N6" s="857"/>
      <c r="O6" s="857"/>
      <c r="P6" s="857"/>
      <c r="Q6" s="858"/>
      <c r="T6" s="841"/>
      <c r="U6" s="842"/>
      <c r="V6" s="856"/>
      <c r="W6" s="857"/>
      <c r="X6" s="857"/>
      <c r="Y6" s="857"/>
      <c r="Z6" s="858"/>
      <c r="AC6" s="841"/>
      <c r="AD6" s="842"/>
      <c r="AE6" s="856"/>
      <c r="AF6" s="857"/>
      <c r="AG6" s="857"/>
      <c r="AH6" s="857"/>
      <c r="AI6" s="858"/>
      <c r="AL6" s="841"/>
      <c r="AM6" s="842"/>
      <c r="AN6" s="856"/>
      <c r="AO6" s="857"/>
      <c r="AP6" s="857"/>
      <c r="AQ6" s="857"/>
      <c r="AR6" s="858"/>
      <c r="AU6" s="841"/>
      <c r="AV6" s="842"/>
      <c r="AW6" s="856"/>
      <c r="AX6" s="857"/>
      <c r="AY6" s="857"/>
      <c r="AZ6" s="857"/>
      <c r="BA6" s="858"/>
      <c r="BD6" s="841"/>
      <c r="BE6" s="842"/>
      <c r="BF6" s="856"/>
      <c r="BG6" s="857"/>
      <c r="BH6" s="857"/>
      <c r="BI6" s="857"/>
      <c r="BJ6" s="858"/>
      <c r="BM6" s="841"/>
      <c r="BN6" s="842"/>
      <c r="BO6" s="856"/>
      <c r="BP6" s="857"/>
      <c r="BQ6" s="857"/>
      <c r="BR6" s="857"/>
      <c r="BS6" s="858"/>
      <c r="BV6" s="841"/>
      <c r="BW6" s="842"/>
      <c r="BX6" s="856"/>
      <c r="BY6" s="857"/>
      <c r="BZ6" s="857"/>
      <c r="CA6" s="857"/>
      <c r="CB6" s="858"/>
      <c r="CE6" s="841"/>
      <c r="CF6" s="842"/>
      <c r="CG6" s="856"/>
      <c r="CH6" s="857"/>
      <c r="CI6" s="857"/>
      <c r="CJ6" s="857"/>
      <c r="CK6" s="858"/>
      <c r="CN6" s="841"/>
      <c r="CO6" s="842"/>
      <c r="CP6" s="856"/>
      <c r="CQ6" s="857"/>
      <c r="CR6" s="857"/>
      <c r="CS6" s="857"/>
      <c r="CT6" s="858"/>
      <c r="CW6" s="841"/>
      <c r="CX6" s="842"/>
      <c r="CY6" s="856"/>
      <c r="CZ6" s="857"/>
      <c r="DA6" s="857"/>
      <c r="DB6" s="857"/>
      <c r="DC6" s="858"/>
      <c r="DF6" s="841"/>
      <c r="DG6" s="842"/>
      <c r="DH6" s="856"/>
      <c r="DI6" s="857"/>
      <c r="DJ6" s="857"/>
      <c r="DK6" s="857"/>
      <c r="DL6" s="858"/>
      <c r="DO6" s="841"/>
      <c r="DP6" s="842"/>
      <c r="DQ6" s="856"/>
      <c r="DR6" s="857"/>
      <c r="DS6" s="857"/>
      <c r="DT6" s="857"/>
      <c r="DU6" s="858"/>
      <c r="DX6" s="841"/>
      <c r="DY6" s="842"/>
      <c r="DZ6" s="856"/>
      <c r="EA6" s="857"/>
      <c r="EB6" s="857"/>
      <c r="EC6" s="857"/>
      <c r="ED6" s="858"/>
      <c r="EG6" s="841"/>
      <c r="EH6" s="842"/>
      <c r="EI6" s="856"/>
      <c r="EJ6" s="857"/>
      <c r="EK6" s="857"/>
      <c r="EL6" s="857"/>
      <c r="EM6" s="858"/>
      <c r="EP6" s="841"/>
      <c r="EQ6" s="842"/>
      <c r="ER6" s="856"/>
      <c r="ES6" s="857"/>
      <c r="ET6" s="857"/>
      <c r="EU6" s="857"/>
      <c r="EV6" s="858"/>
      <c r="EY6" s="841"/>
      <c r="EZ6" s="842"/>
      <c r="FA6" s="856"/>
      <c r="FB6" s="857"/>
      <c r="FC6" s="857"/>
      <c r="FD6" s="857"/>
      <c r="FE6" s="858"/>
      <c r="FH6" s="841"/>
      <c r="FI6" s="842"/>
      <c r="FJ6" s="856"/>
      <c r="FK6" s="857"/>
      <c r="FL6" s="857"/>
      <c r="FM6" s="857"/>
      <c r="FN6" s="858"/>
      <c r="FO6" s="60"/>
      <c r="FP6" s="60"/>
      <c r="FQ6" s="841"/>
      <c r="FR6" s="842"/>
      <c r="FS6" s="856"/>
      <c r="FT6" s="857"/>
      <c r="FU6" s="857"/>
      <c r="FV6" s="857"/>
      <c r="FW6" s="858"/>
      <c r="FZ6" s="841"/>
      <c r="GA6" s="842"/>
      <c r="GB6" s="856"/>
      <c r="GC6" s="857"/>
      <c r="GD6" s="857"/>
      <c r="GE6" s="857"/>
      <c r="GF6" s="858"/>
      <c r="GI6" s="841"/>
      <c r="GJ6" s="842"/>
      <c r="GK6" s="856"/>
      <c r="GL6" s="857"/>
      <c r="GM6" s="857"/>
      <c r="GN6" s="857"/>
      <c r="GO6" s="858"/>
      <c r="GR6" s="841"/>
      <c r="GS6" s="842"/>
      <c r="GT6" s="856"/>
      <c r="GU6" s="857"/>
      <c r="GV6" s="857"/>
      <c r="GW6" s="857"/>
      <c r="GX6" s="858"/>
      <c r="GY6" s="60"/>
      <c r="GZ6" s="60"/>
      <c r="HA6" s="841"/>
      <c r="HB6" s="842"/>
      <c r="HC6" s="856"/>
      <c r="HD6" s="857"/>
      <c r="HE6" s="857"/>
      <c r="HF6" s="857"/>
      <c r="HG6" s="858"/>
      <c r="HJ6" s="841"/>
      <c r="HK6" s="842"/>
      <c r="HL6" s="856"/>
      <c r="HM6" s="857"/>
      <c r="HN6" s="857"/>
      <c r="HO6" s="857"/>
      <c r="HP6" s="858"/>
      <c r="HS6" s="841"/>
      <c r="HT6" s="842"/>
      <c r="HU6" s="856"/>
      <c r="HV6" s="857"/>
      <c r="HW6" s="857"/>
      <c r="HX6" s="857"/>
      <c r="HY6" s="858"/>
      <c r="IB6" s="841"/>
      <c r="IC6" s="842"/>
      <c r="ID6" s="856"/>
      <c r="IE6" s="857"/>
      <c r="IF6" s="857"/>
      <c r="IG6" s="857"/>
      <c r="IH6" s="858"/>
      <c r="II6" s="60"/>
      <c r="IJ6" s="60"/>
      <c r="IK6" s="841"/>
      <c r="IL6" s="842"/>
      <c r="IM6" s="856"/>
      <c r="IN6" s="857"/>
      <c r="IO6" s="857"/>
      <c r="IP6" s="857"/>
      <c r="IQ6" s="858"/>
      <c r="IT6" s="841"/>
      <c r="IU6" s="842"/>
      <c r="IV6" s="856"/>
      <c r="IW6" s="857"/>
      <c r="IX6" s="857"/>
      <c r="IY6" s="857"/>
      <c r="IZ6" s="858"/>
      <c r="JC6" s="841"/>
      <c r="JD6" s="842"/>
      <c r="JE6" s="856"/>
      <c r="JF6" s="857"/>
      <c r="JG6" s="857"/>
      <c r="JH6" s="857"/>
      <c r="JI6" s="858"/>
      <c r="JL6" s="841"/>
      <c r="JM6" s="842"/>
      <c r="JN6" s="856"/>
      <c r="JO6" s="857"/>
      <c r="JP6" s="857"/>
      <c r="JQ6" s="857"/>
      <c r="JR6" s="858"/>
    </row>
    <row r="7" spans="2:278" ht="13.5" customHeight="1" thickBot="1">
      <c r="B7" s="833"/>
      <c r="C7" s="834"/>
      <c r="D7" s="859"/>
      <c r="E7" s="860"/>
      <c r="F7" s="860"/>
      <c r="G7" s="860"/>
      <c r="H7" s="861"/>
      <c r="K7" s="841"/>
      <c r="L7" s="842"/>
      <c r="M7" s="859"/>
      <c r="N7" s="860"/>
      <c r="O7" s="860"/>
      <c r="P7" s="860"/>
      <c r="Q7" s="861"/>
      <c r="T7" s="841"/>
      <c r="U7" s="842"/>
      <c r="V7" s="859"/>
      <c r="W7" s="860"/>
      <c r="X7" s="860"/>
      <c r="Y7" s="860"/>
      <c r="Z7" s="861"/>
      <c r="AC7" s="841"/>
      <c r="AD7" s="842"/>
      <c r="AE7" s="859"/>
      <c r="AF7" s="860"/>
      <c r="AG7" s="860"/>
      <c r="AH7" s="860"/>
      <c r="AI7" s="861"/>
      <c r="AL7" s="841"/>
      <c r="AM7" s="842"/>
      <c r="AN7" s="859"/>
      <c r="AO7" s="860"/>
      <c r="AP7" s="860"/>
      <c r="AQ7" s="860"/>
      <c r="AR7" s="861"/>
      <c r="AU7" s="841"/>
      <c r="AV7" s="842"/>
      <c r="AW7" s="859"/>
      <c r="AX7" s="860"/>
      <c r="AY7" s="860"/>
      <c r="AZ7" s="860"/>
      <c r="BA7" s="861"/>
      <c r="BD7" s="841"/>
      <c r="BE7" s="842"/>
      <c r="BF7" s="859"/>
      <c r="BG7" s="860"/>
      <c r="BH7" s="860"/>
      <c r="BI7" s="860"/>
      <c r="BJ7" s="861"/>
      <c r="BM7" s="841"/>
      <c r="BN7" s="842"/>
      <c r="BO7" s="859"/>
      <c r="BP7" s="860"/>
      <c r="BQ7" s="860"/>
      <c r="BR7" s="860"/>
      <c r="BS7" s="861"/>
      <c r="BV7" s="841"/>
      <c r="BW7" s="842"/>
      <c r="BX7" s="859"/>
      <c r="BY7" s="860"/>
      <c r="BZ7" s="860"/>
      <c r="CA7" s="860"/>
      <c r="CB7" s="861"/>
      <c r="CE7" s="841"/>
      <c r="CF7" s="842"/>
      <c r="CG7" s="859"/>
      <c r="CH7" s="860"/>
      <c r="CI7" s="860"/>
      <c r="CJ7" s="860"/>
      <c r="CK7" s="861"/>
      <c r="CN7" s="841"/>
      <c r="CO7" s="842"/>
      <c r="CP7" s="859"/>
      <c r="CQ7" s="860"/>
      <c r="CR7" s="860"/>
      <c r="CS7" s="860"/>
      <c r="CT7" s="861"/>
      <c r="CW7" s="841"/>
      <c r="CX7" s="842"/>
      <c r="CY7" s="859"/>
      <c r="CZ7" s="860"/>
      <c r="DA7" s="860"/>
      <c r="DB7" s="860"/>
      <c r="DC7" s="861"/>
      <c r="DF7" s="841"/>
      <c r="DG7" s="842"/>
      <c r="DH7" s="859"/>
      <c r="DI7" s="860"/>
      <c r="DJ7" s="860"/>
      <c r="DK7" s="860"/>
      <c r="DL7" s="861"/>
      <c r="DO7" s="841"/>
      <c r="DP7" s="842"/>
      <c r="DQ7" s="859"/>
      <c r="DR7" s="860"/>
      <c r="DS7" s="860"/>
      <c r="DT7" s="860"/>
      <c r="DU7" s="861"/>
      <c r="DX7" s="841"/>
      <c r="DY7" s="842"/>
      <c r="DZ7" s="859"/>
      <c r="EA7" s="860"/>
      <c r="EB7" s="860"/>
      <c r="EC7" s="860"/>
      <c r="ED7" s="861"/>
      <c r="EG7" s="841"/>
      <c r="EH7" s="842"/>
      <c r="EI7" s="859"/>
      <c r="EJ7" s="860"/>
      <c r="EK7" s="860"/>
      <c r="EL7" s="860"/>
      <c r="EM7" s="861"/>
      <c r="EP7" s="841"/>
      <c r="EQ7" s="842"/>
      <c r="ER7" s="859"/>
      <c r="ES7" s="860"/>
      <c r="ET7" s="860"/>
      <c r="EU7" s="860"/>
      <c r="EV7" s="861"/>
      <c r="EY7" s="841"/>
      <c r="EZ7" s="842"/>
      <c r="FA7" s="859"/>
      <c r="FB7" s="860"/>
      <c r="FC7" s="860"/>
      <c r="FD7" s="860"/>
      <c r="FE7" s="861"/>
      <c r="FH7" s="841"/>
      <c r="FI7" s="842"/>
      <c r="FJ7" s="859"/>
      <c r="FK7" s="860"/>
      <c r="FL7" s="860"/>
      <c r="FM7" s="860"/>
      <c r="FN7" s="861"/>
      <c r="FO7" s="60"/>
      <c r="FP7" s="60"/>
      <c r="FQ7" s="841"/>
      <c r="FR7" s="842"/>
      <c r="FS7" s="859"/>
      <c r="FT7" s="860"/>
      <c r="FU7" s="860"/>
      <c r="FV7" s="860"/>
      <c r="FW7" s="861"/>
      <c r="FZ7" s="841"/>
      <c r="GA7" s="842"/>
      <c r="GB7" s="859"/>
      <c r="GC7" s="860"/>
      <c r="GD7" s="860"/>
      <c r="GE7" s="860"/>
      <c r="GF7" s="861"/>
      <c r="GI7" s="841"/>
      <c r="GJ7" s="842"/>
      <c r="GK7" s="859"/>
      <c r="GL7" s="860"/>
      <c r="GM7" s="860"/>
      <c r="GN7" s="860"/>
      <c r="GO7" s="861"/>
      <c r="GR7" s="841"/>
      <c r="GS7" s="842"/>
      <c r="GT7" s="859"/>
      <c r="GU7" s="860"/>
      <c r="GV7" s="860"/>
      <c r="GW7" s="860"/>
      <c r="GX7" s="861"/>
      <c r="GY7" s="60"/>
      <c r="GZ7" s="60"/>
      <c r="HA7" s="841"/>
      <c r="HB7" s="842"/>
      <c r="HC7" s="859"/>
      <c r="HD7" s="860"/>
      <c r="HE7" s="860"/>
      <c r="HF7" s="860"/>
      <c r="HG7" s="861"/>
      <c r="HJ7" s="841"/>
      <c r="HK7" s="842"/>
      <c r="HL7" s="859"/>
      <c r="HM7" s="860"/>
      <c r="HN7" s="860"/>
      <c r="HO7" s="860"/>
      <c r="HP7" s="861"/>
      <c r="HS7" s="841"/>
      <c r="HT7" s="842"/>
      <c r="HU7" s="859"/>
      <c r="HV7" s="860"/>
      <c r="HW7" s="860"/>
      <c r="HX7" s="860"/>
      <c r="HY7" s="861"/>
      <c r="IB7" s="841"/>
      <c r="IC7" s="842"/>
      <c r="ID7" s="859"/>
      <c r="IE7" s="860"/>
      <c r="IF7" s="860"/>
      <c r="IG7" s="860"/>
      <c r="IH7" s="861"/>
      <c r="II7" s="60"/>
      <c r="IJ7" s="60"/>
      <c r="IK7" s="841"/>
      <c r="IL7" s="842"/>
      <c r="IM7" s="859"/>
      <c r="IN7" s="860"/>
      <c r="IO7" s="860"/>
      <c r="IP7" s="860"/>
      <c r="IQ7" s="861"/>
      <c r="IT7" s="841"/>
      <c r="IU7" s="842"/>
      <c r="IV7" s="859"/>
      <c r="IW7" s="860"/>
      <c r="IX7" s="860"/>
      <c r="IY7" s="860"/>
      <c r="IZ7" s="861"/>
      <c r="JC7" s="841"/>
      <c r="JD7" s="842"/>
      <c r="JE7" s="859"/>
      <c r="JF7" s="860"/>
      <c r="JG7" s="860"/>
      <c r="JH7" s="860"/>
      <c r="JI7" s="861"/>
      <c r="JL7" s="841"/>
      <c r="JM7" s="842"/>
      <c r="JN7" s="859"/>
      <c r="JO7" s="860"/>
      <c r="JP7" s="860"/>
      <c r="JQ7" s="860"/>
      <c r="JR7" s="861"/>
    </row>
    <row r="8" spans="2:278" ht="19.5" customHeight="1" thickTop="1">
      <c r="B8" s="833"/>
      <c r="C8" s="834"/>
      <c r="D8" s="845" t="s">
        <v>103</v>
      </c>
      <c r="E8" s="847" t="str">
        <f>'1_ENTREGA'!$A$4</f>
        <v>Prestación del servicio de mantenimiento preventivo y correctivo, reformas y ampliaciones para: redes de abasto, redes de aguas residuales, redes de aguas lluvias, en unidades sanitarias públicas y privadas, camerinos, laboratorios, clínicas, hospitales y locales comerciales (bajantes de aguas lluvias y aguas residuales, aparatos: sanitarios, orinales, lavamanos, lava escobas, pozuelos, bebederos, duchas y griferías), incluyendo insumos y repuestos nuevos y originales(menores) y mano de obra calificada, en todas las sedes donde la Universidad de Antioquia tiene presencia (área de la salud, las casas de prado, las sedes del centro de la ciudad, la sede de Posgrados; las sedes Regionales y Seccionales y las haciendas ubicadas en los municipios de Antioquia y la sede de Bogotá.) y aquellas que se integren a la institución durante el desarrollo del contrato Ver Especificaciones Técnicas.  (Ver anexo 1).</v>
      </c>
      <c r="F8" s="848"/>
      <c r="G8" s="848"/>
      <c r="H8" s="849"/>
      <c r="K8" s="841"/>
      <c r="L8" s="842"/>
      <c r="M8" s="845" t="s">
        <v>103</v>
      </c>
      <c r="N8" s="847" t="str">
        <f>'1_ENTREGA'!$A$4</f>
        <v>Prestación del servicio de mantenimiento preventivo y correctivo, reformas y ampliaciones para: redes de abasto, redes de aguas residuales, redes de aguas lluvias, en unidades sanitarias públicas y privadas, camerinos, laboratorios, clínicas, hospitales y locales comerciales (bajantes de aguas lluvias y aguas residuales, aparatos: sanitarios, orinales, lavamanos, lava escobas, pozuelos, bebederos, duchas y griferías), incluyendo insumos y repuestos nuevos y originales(menores) y mano de obra calificada, en todas las sedes donde la Universidad de Antioquia tiene presencia (área de la salud, las casas de prado, las sedes del centro de la ciudad, la sede de Posgrados; las sedes Regionales y Seccionales y las haciendas ubicadas en los municipios de Antioquia y la sede de Bogotá.) y aquellas que se integren a la institución durante el desarrollo del contrato Ver Especificaciones Técnicas.  (Ver anexo 1).</v>
      </c>
      <c r="O8" s="848"/>
      <c r="P8" s="848"/>
      <c r="Q8" s="849"/>
      <c r="T8" s="841"/>
      <c r="U8" s="842"/>
      <c r="V8" s="845" t="s">
        <v>103</v>
      </c>
      <c r="W8" s="847" t="str">
        <f>'1_ENTREGA'!$A$4</f>
        <v>Prestación del servicio de mantenimiento preventivo y correctivo, reformas y ampliaciones para: redes de abasto, redes de aguas residuales, redes de aguas lluvias, en unidades sanitarias públicas y privadas, camerinos, laboratorios, clínicas, hospitales y locales comerciales (bajantes de aguas lluvias y aguas residuales, aparatos: sanitarios, orinales, lavamanos, lava escobas, pozuelos, bebederos, duchas y griferías), incluyendo insumos y repuestos nuevos y originales(menores) y mano de obra calificada, en todas las sedes donde la Universidad de Antioquia tiene presencia (área de la salud, las casas de prado, las sedes del centro de la ciudad, la sede de Posgrados; las sedes Regionales y Seccionales y las haciendas ubicadas en los municipios de Antioquia y la sede de Bogotá.) y aquellas que se integren a la institución durante el desarrollo del contrato Ver Especificaciones Técnicas.  (Ver anexo 1).</v>
      </c>
      <c r="X8" s="848"/>
      <c r="Y8" s="848"/>
      <c r="Z8" s="849"/>
      <c r="AC8" s="841"/>
      <c r="AD8" s="842"/>
      <c r="AE8" s="845" t="s">
        <v>103</v>
      </c>
      <c r="AF8" s="847" t="str">
        <f>'1_ENTREGA'!$A$4</f>
        <v>Prestación del servicio de mantenimiento preventivo y correctivo, reformas y ampliaciones para: redes de abasto, redes de aguas residuales, redes de aguas lluvias, en unidades sanitarias públicas y privadas, camerinos, laboratorios, clínicas, hospitales y locales comerciales (bajantes de aguas lluvias y aguas residuales, aparatos: sanitarios, orinales, lavamanos, lava escobas, pozuelos, bebederos, duchas y griferías), incluyendo insumos y repuestos nuevos y originales(menores) y mano de obra calificada, en todas las sedes donde la Universidad de Antioquia tiene presencia (área de la salud, las casas de prado, las sedes del centro de la ciudad, la sede de Posgrados; las sedes Regionales y Seccionales y las haciendas ubicadas en los municipios de Antioquia y la sede de Bogotá.) y aquellas que se integren a la institución durante el desarrollo del contrato Ver Especificaciones Técnicas.  (Ver anexo 1).</v>
      </c>
      <c r="AG8" s="848"/>
      <c r="AH8" s="848"/>
      <c r="AI8" s="849"/>
      <c r="AL8" s="841"/>
      <c r="AM8" s="842"/>
      <c r="AN8" s="845" t="s">
        <v>103</v>
      </c>
      <c r="AO8" s="847" t="str">
        <f>'1_ENTREGA'!$A$4</f>
        <v>Prestación del servicio de mantenimiento preventivo y correctivo, reformas y ampliaciones para: redes de abasto, redes de aguas residuales, redes de aguas lluvias, en unidades sanitarias públicas y privadas, camerinos, laboratorios, clínicas, hospitales y locales comerciales (bajantes de aguas lluvias y aguas residuales, aparatos: sanitarios, orinales, lavamanos, lava escobas, pozuelos, bebederos, duchas y griferías), incluyendo insumos y repuestos nuevos y originales(menores) y mano de obra calificada, en todas las sedes donde la Universidad de Antioquia tiene presencia (área de la salud, las casas de prado, las sedes del centro de la ciudad, la sede de Posgrados; las sedes Regionales y Seccionales y las haciendas ubicadas en los municipios de Antioquia y la sede de Bogotá.) y aquellas que se integren a la institución durante el desarrollo del contrato Ver Especificaciones Técnicas.  (Ver anexo 1).</v>
      </c>
      <c r="AP8" s="848"/>
      <c r="AQ8" s="848"/>
      <c r="AR8" s="849"/>
      <c r="AU8" s="841"/>
      <c r="AV8" s="842"/>
      <c r="AW8" s="845" t="s">
        <v>103</v>
      </c>
      <c r="AX8" s="847" t="str">
        <f>'1_ENTREGA'!$A$4</f>
        <v>Prestación del servicio de mantenimiento preventivo y correctivo, reformas y ampliaciones para: redes de abasto, redes de aguas residuales, redes de aguas lluvias, en unidades sanitarias públicas y privadas, camerinos, laboratorios, clínicas, hospitales y locales comerciales (bajantes de aguas lluvias y aguas residuales, aparatos: sanitarios, orinales, lavamanos, lava escobas, pozuelos, bebederos, duchas y griferías), incluyendo insumos y repuestos nuevos y originales(menores) y mano de obra calificada, en todas las sedes donde la Universidad de Antioquia tiene presencia (área de la salud, las casas de prado, las sedes del centro de la ciudad, la sede de Posgrados; las sedes Regionales y Seccionales y las haciendas ubicadas en los municipios de Antioquia y la sede de Bogotá.) y aquellas que se integren a la institución durante el desarrollo del contrato Ver Especificaciones Técnicas.  (Ver anexo 1).</v>
      </c>
      <c r="AY8" s="848"/>
      <c r="AZ8" s="848"/>
      <c r="BA8" s="849"/>
      <c r="BD8" s="841"/>
      <c r="BE8" s="842"/>
      <c r="BF8" s="845" t="s">
        <v>103</v>
      </c>
      <c r="BG8" s="847" t="str">
        <f>'1_ENTREGA'!$A$4</f>
        <v>Prestación del servicio de mantenimiento preventivo y correctivo, reformas y ampliaciones para: redes de abasto, redes de aguas residuales, redes de aguas lluvias, en unidades sanitarias públicas y privadas, camerinos, laboratorios, clínicas, hospitales y locales comerciales (bajantes de aguas lluvias y aguas residuales, aparatos: sanitarios, orinales, lavamanos, lava escobas, pozuelos, bebederos, duchas y griferías), incluyendo insumos y repuestos nuevos y originales(menores) y mano de obra calificada, en todas las sedes donde la Universidad de Antioquia tiene presencia (área de la salud, las casas de prado, las sedes del centro de la ciudad, la sede de Posgrados; las sedes Regionales y Seccionales y las haciendas ubicadas en los municipios de Antioquia y la sede de Bogotá.) y aquellas que se integren a la institución durante el desarrollo del contrato Ver Especificaciones Técnicas.  (Ver anexo 1).</v>
      </c>
      <c r="BH8" s="848"/>
      <c r="BI8" s="848"/>
      <c r="BJ8" s="849"/>
      <c r="BM8" s="841"/>
      <c r="BN8" s="842"/>
      <c r="BO8" s="845" t="s">
        <v>103</v>
      </c>
      <c r="BP8" s="847" t="str">
        <f>'1_ENTREGA'!$A$4</f>
        <v>Prestación del servicio de mantenimiento preventivo y correctivo, reformas y ampliaciones para: redes de abasto, redes de aguas residuales, redes de aguas lluvias, en unidades sanitarias públicas y privadas, camerinos, laboratorios, clínicas, hospitales y locales comerciales (bajantes de aguas lluvias y aguas residuales, aparatos: sanitarios, orinales, lavamanos, lava escobas, pozuelos, bebederos, duchas y griferías), incluyendo insumos y repuestos nuevos y originales(menores) y mano de obra calificada, en todas las sedes donde la Universidad de Antioquia tiene presencia (área de la salud, las casas de prado, las sedes del centro de la ciudad, la sede de Posgrados; las sedes Regionales y Seccionales y las haciendas ubicadas en los municipios de Antioquia y la sede de Bogotá.) y aquellas que se integren a la institución durante el desarrollo del contrato Ver Especificaciones Técnicas.  (Ver anexo 1).</v>
      </c>
      <c r="BQ8" s="848"/>
      <c r="BR8" s="848"/>
      <c r="BS8" s="849"/>
      <c r="BV8" s="841"/>
      <c r="BW8" s="842"/>
      <c r="BX8" s="845" t="s">
        <v>103</v>
      </c>
      <c r="BY8" s="847" t="str">
        <f>'1_ENTREGA'!$A$4</f>
        <v>Prestación del servicio de mantenimiento preventivo y correctivo, reformas y ampliaciones para: redes de abasto, redes de aguas residuales, redes de aguas lluvias, en unidades sanitarias públicas y privadas, camerinos, laboratorios, clínicas, hospitales y locales comerciales (bajantes de aguas lluvias y aguas residuales, aparatos: sanitarios, orinales, lavamanos, lava escobas, pozuelos, bebederos, duchas y griferías), incluyendo insumos y repuestos nuevos y originales(menores) y mano de obra calificada, en todas las sedes donde la Universidad de Antioquia tiene presencia (área de la salud, las casas de prado, las sedes del centro de la ciudad, la sede de Posgrados; las sedes Regionales y Seccionales y las haciendas ubicadas en los municipios de Antioquia y la sede de Bogotá.) y aquellas que se integren a la institución durante el desarrollo del contrato Ver Especificaciones Técnicas.  (Ver anexo 1).</v>
      </c>
      <c r="BZ8" s="848"/>
      <c r="CA8" s="848"/>
      <c r="CB8" s="849"/>
      <c r="CE8" s="841"/>
      <c r="CF8" s="842"/>
      <c r="CG8" s="845" t="s">
        <v>103</v>
      </c>
      <c r="CH8" s="847" t="str">
        <f>'1_ENTREGA'!$A$4</f>
        <v>Prestación del servicio de mantenimiento preventivo y correctivo, reformas y ampliaciones para: redes de abasto, redes de aguas residuales, redes de aguas lluvias, en unidades sanitarias públicas y privadas, camerinos, laboratorios, clínicas, hospitales y locales comerciales (bajantes de aguas lluvias y aguas residuales, aparatos: sanitarios, orinales, lavamanos, lava escobas, pozuelos, bebederos, duchas y griferías), incluyendo insumos y repuestos nuevos y originales(menores) y mano de obra calificada, en todas las sedes donde la Universidad de Antioquia tiene presencia (área de la salud, las casas de prado, las sedes del centro de la ciudad, la sede de Posgrados; las sedes Regionales y Seccionales y las haciendas ubicadas en los municipios de Antioquia y la sede de Bogotá.) y aquellas que se integren a la institución durante el desarrollo del contrato Ver Especificaciones Técnicas.  (Ver anexo 1).</v>
      </c>
      <c r="CI8" s="848"/>
      <c r="CJ8" s="848"/>
      <c r="CK8" s="849"/>
      <c r="CN8" s="841"/>
      <c r="CO8" s="842"/>
      <c r="CP8" s="845" t="s">
        <v>103</v>
      </c>
      <c r="CQ8" s="847" t="str">
        <f>'1_ENTREGA'!$A$4</f>
        <v>Prestación del servicio de mantenimiento preventivo y correctivo, reformas y ampliaciones para: redes de abasto, redes de aguas residuales, redes de aguas lluvias, en unidades sanitarias públicas y privadas, camerinos, laboratorios, clínicas, hospitales y locales comerciales (bajantes de aguas lluvias y aguas residuales, aparatos: sanitarios, orinales, lavamanos, lava escobas, pozuelos, bebederos, duchas y griferías), incluyendo insumos y repuestos nuevos y originales(menores) y mano de obra calificada, en todas las sedes donde la Universidad de Antioquia tiene presencia (área de la salud, las casas de prado, las sedes del centro de la ciudad, la sede de Posgrados; las sedes Regionales y Seccionales y las haciendas ubicadas en los municipios de Antioquia y la sede de Bogotá.) y aquellas que se integren a la institución durante el desarrollo del contrato Ver Especificaciones Técnicas.  (Ver anexo 1).</v>
      </c>
      <c r="CR8" s="848"/>
      <c r="CS8" s="848"/>
      <c r="CT8" s="849"/>
      <c r="CW8" s="841"/>
      <c r="CX8" s="842"/>
      <c r="CY8" s="845" t="s">
        <v>103</v>
      </c>
      <c r="CZ8" s="847" t="str">
        <f>'1_ENTREGA'!$A$4</f>
        <v>Prestación del servicio de mantenimiento preventivo y correctivo, reformas y ampliaciones para: redes de abasto, redes de aguas residuales, redes de aguas lluvias, en unidades sanitarias públicas y privadas, camerinos, laboratorios, clínicas, hospitales y locales comerciales (bajantes de aguas lluvias y aguas residuales, aparatos: sanitarios, orinales, lavamanos, lava escobas, pozuelos, bebederos, duchas y griferías), incluyendo insumos y repuestos nuevos y originales(menores) y mano de obra calificada, en todas las sedes donde la Universidad de Antioquia tiene presencia (área de la salud, las casas de prado, las sedes del centro de la ciudad, la sede de Posgrados; las sedes Regionales y Seccionales y las haciendas ubicadas en los municipios de Antioquia y la sede de Bogotá.) y aquellas que se integren a la institución durante el desarrollo del contrato Ver Especificaciones Técnicas.  (Ver anexo 1).</v>
      </c>
      <c r="DA8" s="848"/>
      <c r="DB8" s="848"/>
      <c r="DC8" s="849"/>
      <c r="DF8" s="841"/>
      <c r="DG8" s="842"/>
      <c r="DH8" s="845" t="s">
        <v>103</v>
      </c>
      <c r="DI8" s="847" t="str">
        <f>'1_ENTREGA'!$A$4</f>
        <v>Prestación del servicio de mantenimiento preventivo y correctivo, reformas y ampliaciones para: redes de abasto, redes de aguas residuales, redes de aguas lluvias, en unidades sanitarias públicas y privadas, camerinos, laboratorios, clínicas, hospitales y locales comerciales (bajantes de aguas lluvias y aguas residuales, aparatos: sanitarios, orinales, lavamanos, lava escobas, pozuelos, bebederos, duchas y griferías), incluyendo insumos y repuestos nuevos y originales(menores) y mano de obra calificada, en todas las sedes donde la Universidad de Antioquia tiene presencia (área de la salud, las casas de prado, las sedes del centro de la ciudad, la sede de Posgrados; las sedes Regionales y Seccionales y las haciendas ubicadas en los municipios de Antioquia y la sede de Bogotá.) y aquellas que se integren a la institución durante el desarrollo del contrato Ver Especificaciones Técnicas.  (Ver anexo 1).</v>
      </c>
      <c r="DJ8" s="848"/>
      <c r="DK8" s="848"/>
      <c r="DL8" s="849"/>
      <c r="DO8" s="841"/>
      <c r="DP8" s="842"/>
      <c r="DQ8" s="845" t="s">
        <v>103</v>
      </c>
      <c r="DR8" s="847" t="str">
        <f>'1_ENTREGA'!$A$4</f>
        <v>Prestación del servicio de mantenimiento preventivo y correctivo, reformas y ampliaciones para: redes de abasto, redes de aguas residuales, redes de aguas lluvias, en unidades sanitarias públicas y privadas, camerinos, laboratorios, clínicas, hospitales y locales comerciales (bajantes de aguas lluvias y aguas residuales, aparatos: sanitarios, orinales, lavamanos, lava escobas, pozuelos, bebederos, duchas y griferías), incluyendo insumos y repuestos nuevos y originales(menores) y mano de obra calificada, en todas las sedes donde la Universidad de Antioquia tiene presencia (área de la salud, las casas de prado, las sedes del centro de la ciudad, la sede de Posgrados; las sedes Regionales y Seccionales y las haciendas ubicadas en los municipios de Antioquia y la sede de Bogotá.) y aquellas que se integren a la institución durante el desarrollo del contrato Ver Especificaciones Técnicas.  (Ver anexo 1).</v>
      </c>
      <c r="DS8" s="848"/>
      <c r="DT8" s="848"/>
      <c r="DU8" s="849"/>
      <c r="DX8" s="841"/>
      <c r="DY8" s="842"/>
      <c r="DZ8" s="845" t="s">
        <v>103</v>
      </c>
      <c r="EA8" s="847" t="str">
        <f>'1_ENTREGA'!$A$4</f>
        <v>Prestación del servicio de mantenimiento preventivo y correctivo, reformas y ampliaciones para: redes de abasto, redes de aguas residuales, redes de aguas lluvias, en unidades sanitarias públicas y privadas, camerinos, laboratorios, clínicas, hospitales y locales comerciales (bajantes de aguas lluvias y aguas residuales, aparatos: sanitarios, orinales, lavamanos, lava escobas, pozuelos, bebederos, duchas y griferías), incluyendo insumos y repuestos nuevos y originales(menores) y mano de obra calificada, en todas las sedes donde la Universidad de Antioquia tiene presencia (área de la salud, las casas de prado, las sedes del centro de la ciudad, la sede de Posgrados; las sedes Regionales y Seccionales y las haciendas ubicadas en los municipios de Antioquia y la sede de Bogotá.) y aquellas que se integren a la institución durante el desarrollo del contrato Ver Especificaciones Técnicas.  (Ver anexo 1).</v>
      </c>
      <c r="EB8" s="848"/>
      <c r="EC8" s="848"/>
      <c r="ED8" s="849"/>
      <c r="EG8" s="841"/>
      <c r="EH8" s="842"/>
      <c r="EI8" s="845" t="s">
        <v>103</v>
      </c>
      <c r="EJ8" s="847" t="str">
        <f>'1_ENTREGA'!$A$4</f>
        <v>Prestación del servicio de mantenimiento preventivo y correctivo, reformas y ampliaciones para: redes de abasto, redes de aguas residuales, redes de aguas lluvias, en unidades sanitarias públicas y privadas, camerinos, laboratorios, clínicas, hospitales y locales comerciales (bajantes de aguas lluvias y aguas residuales, aparatos: sanitarios, orinales, lavamanos, lava escobas, pozuelos, bebederos, duchas y griferías), incluyendo insumos y repuestos nuevos y originales(menores) y mano de obra calificada, en todas las sedes donde la Universidad de Antioquia tiene presencia (área de la salud, las casas de prado, las sedes del centro de la ciudad, la sede de Posgrados; las sedes Regionales y Seccionales y las haciendas ubicadas en los municipios de Antioquia y la sede de Bogotá.) y aquellas que se integren a la institución durante el desarrollo del contrato Ver Especificaciones Técnicas.  (Ver anexo 1).</v>
      </c>
      <c r="EK8" s="848"/>
      <c r="EL8" s="848"/>
      <c r="EM8" s="849"/>
      <c r="EP8" s="841"/>
      <c r="EQ8" s="842"/>
      <c r="ER8" s="845" t="s">
        <v>103</v>
      </c>
      <c r="ES8" s="847" t="str">
        <f>'1_ENTREGA'!$A$4</f>
        <v>Prestación del servicio de mantenimiento preventivo y correctivo, reformas y ampliaciones para: redes de abasto, redes de aguas residuales, redes de aguas lluvias, en unidades sanitarias públicas y privadas, camerinos, laboratorios, clínicas, hospitales y locales comerciales (bajantes de aguas lluvias y aguas residuales, aparatos: sanitarios, orinales, lavamanos, lava escobas, pozuelos, bebederos, duchas y griferías), incluyendo insumos y repuestos nuevos y originales(menores) y mano de obra calificada, en todas las sedes donde la Universidad de Antioquia tiene presencia (área de la salud, las casas de prado, las sedes del centro de la ciudad, la sede de Posgrados; las sedes Regionales y Seccionales y las haciendas ubicadas en los municipios de Antioquia y la sede de Bogotá.) y aquellas que se integren a la institución durante el desarrollo del contrato Ver Especificaciones Técnicas.  (Ver anexo 1).</v>
      </c>
      <c r="ET8" s="848"/>
      <c r="EU8" s="848"/>
      <c r="EV8" s="849"/>
      <c r="EY8" s="841"/>
      <c r="EZ8" s="842"/>
      <c r="FA8" s="845" t="s">
        <v>103</v>
      </c>
      <c r="FB8" s="847" t="str">
        <f>'1_ENTREGA'!$A$4</f>
        <v>Prestación del servicio de mantenimiento preventivo y correctivo, reformas y ampliaciones para: redes de abasto, redes de aguas residuales, redes de aguas lluvias, en unidades sanitarias públicas y privadas, camerinos, laboratorios, clínicas, hospitales y locales comerciales (bajantes de aguas lluvias y aguas residuales, aparatos: sanitarios, orinales, lavamanos, lava escobas, pozuelos, bebederos, duchas y griferías), incluyendo insumos y repuestos nuevos y originales(menores) y mano de obra calificada, en todas las sedes donde la Universidad de Antioquia tiene presencia (área de la salud, las casas de prado, las sedes del centro de la ciudad, la sede de Posgrados; las sedes Regionales y Seccionales y las haciendas ubicadas en los municipios de Antioquia y la sede de Bogotá.) y aquellas que se integren a la institución durante el desarrollo del contrato Ver Especificaciones Técnicas.  (Ver anexo 1).</v>
      </c>
      <c r="FC8" s="848"/>
      <c r="FD8" s="848"/>
      <c r="FE8" s="849"/>
      <c r="FH8" s="841"/>
      <c r="FI8" s="842"/>
      <c r="FJ8" s="845" t="s">
        <v>103</v>
      </c>
      <c r="FK8" s="847" t="str">
        <f>'1_ENTREGA'!$A$4</f>
        <v>Prestación del servicio de mantenimiento preventivo y correctivo, reformas y ampliaciones para: redes de abasto, redes de aguas residuales, redes de aguas lluvias, en unidades sanitarias públicas y privadas, camerinos, laboratorios, clínicas, hospitales y locales comerciales (bajantes de aguas lluvias y aguas residuales, aparatos: sanitarios, orinales, lavamanos, lava escobas, pozuelos, bebederos, duchas y griferías), incluyendo insumos y repuestos nuevos y originales(menores) y mano de obra calificada, en todas las sedes donde la Universidad de Antioquia tiene presencia (área de la salud, las casas de prado, las sedes del centro de la ciudad, la sede de Posgrados; las sedes Regionales y Seccionales y las haciendas ubicadas en los municipios de Antioquia y la sede de Bogotá.) y aquellas que se integren a la institución durante el desarrollo del contrato Ver Especificaciones Técnicas.  (Ver anexo 1).</v>
      </c>
      <c r="FL8" s="848"/>
      <c r="FM8" s="848"/>
      <c r="FN8" s="849"/>
      <c r="FO8" s="60"/>
      <c r="FP8" s="60"/>
      <c r="FQ8" s="841"/>
      <c r="FR8" s="842"/>
      <c r="FS8" s="845" t="s">
        <v>103</v>
      </c>
      <c r="FT8" s="847" t="str">
        <f>'1_ENTREGA'!$A$4</f>
        <v>Prestación del servicio de mantenimiento preventivo y correctivo, reformas y ampliaciones para: redes de abasto, redes de aguas residuales, redes de aguas lluvias, en unidades sanitarias públicas y privadas, camerinos, laboratorios, clínicas, hospitales y locales comerciales (bajantes de aguas lluvias y aguas residuales, aparatos: sanitarios, orinales, lavamanos, lava escobas, pozuelos, bebederos, duchas y griferías), incluyendo insumos y repuestos nuevos y originales(menores) y mano de obra calificada, en todas las sedes donde la Universidad de Antioquia tiene presencia (área de la salud, las casas de prado, las sedes del centro de la ciudad, la sede de Posgrados; las sedes Regionales y Seccionales y las haciendas ubicadas en los municipios de Antioquia y la sede de Bogotá.) y aquellas que se integren a la institución durante el desarrollo del contrato Ver Especificaciones Técnicas.  (Ver anexo 1).</v>
      </c>
      <c r="FU8" s="848"/>
      <c r="FV8" s="848"/>
      <c r="FW8" s="849"/>
      <c r="FZ8" s="841"/>
      <c r="GA8" s="842"/>
      <c r="GB8" s="845" t="s">
        <v>103</v>
      </c>
      <c r="GC8" s="847" t="str">
        <f>'1_ENTREGA'!$A$4</f>
        <v>Prestación del servicio de mantenimiento preventivo y correctivo, reformas y ampliaciones para: redes de abasto, redes de aguas residuales, redes de aguas lluvias, en unidades sanitarias públicas y privadas, camerinos, laboratorios, clínicas, hospitales y locales comerciales (bajantes de aguas lluvias y aguas residuales, aparatos: sanitarios, orinales, lavamanos, lava escobas, pozuelos, bebederos, duchas y griferías), incluyendo insumos y repuestos nuevos y originales(menores) y mano de obra calificada, en todas las sedes donde la Universidad de Antioquia tiene presencia (área de la salud, las casas de prado, las sedes del centro de la ciudad, la sede de Posgrados; las sedes Regionales y Seccionales y las haciendas ubicadas en los municipios de Antioquia y la sede de Bogotá.) y aquellas que se integren a la institución durante el desarrollo del contrato Ver Especificaciones Técnicas.  (Ver anexo 1).</v>
      </c>
      <c r="GD8" s="848"/>
      <c r="GE8" s="848"/>
      <c r="GF8" s="849"/>
      <c r="GI8" s="841"/>
      <c r="GJ8" s="842"/>
      <c r="GK8" s="845" t="s">
        <v>103</v>
      </c>
      <c r="GL8" s="847" t="str">
        <f>'1_ENTREGA'!$A$4</f>
        <v>Prestación del servicio de mantenimiento preventivo y correctivo, reformas y ampliaciones para: redes de abasto, redes de aguas residuales, redes de aguas lluvias, en unidades sanitarias públicas y privadas, camerinos, laboratorios, clínicas, hospitales y locales comerciales (bajantes de aguas lluvias y aguas residuales, aparatos: sanitarios, orinales, lavamanos, lava escobas, pozuelos, bebederos, duchas y griferías), incluyendo insumos y repuestos nuevos y originales(menores) y mano de obra calificada, en todas las sedes donde la Universidad de Antioquia tiene presencia (área de la salud, las casas de prado, las sedes del centro de la ciudad, la sede de Posgrados; las sedes Regionales y Seccionales y las haciendas ubicadas en los municipios de Antioquia y la sede de Bogotá.) y aquellas que se integren a la institución durante el desarrollo del contrato Ver Especificaciones Técnicas.  (Ver anexo 1).</v>
      </c>
      <c r="GM8" s="848"/>
      <c r="GN8" s="848"/>
      <c r="GO8" s="849"/>
      <c r="GR8" s="841"/>
      <c r="GS8" s="842"/>
      <c r="GT8" s="845" t="s">
        <v>103</v>
      </c>
      <c r="GU8" s="847" t="str">
        <f>'1_ENTREGA'!$A$4</f>
        <v>Prestación del servicio de mantenimiento preventivo y correctivo, reformas y ampliaciones para: redes de abasto, redes de aguas residuales, redes de aguas lluvias, en unidades sanitarias públicas y privadas, camerinos, laboratorios, clínicas, hospitales y locales comerciales (bajantes de aguas lluvias y aguas residuales, aparatos: sanitarios, orinales, lavamanos, lava escobas, pozuelos, bebederos, duchas y griferías), incluyendo insumos y repuestos nuevos y originales(menores) y mano de obra calificada, en todas las sedes donde la Universidad de Antioquia tiene presencia (área de la salud, las casas de prado, las sedes del centro de la ciudad, la sede de Posgrados; las sedes Regionales y Seccionales y las haciendas ubicadas en los municipios de Antioquia y la sede de Bogotá.) y aquellas que se integren a la institución durante el desarrollo del contrato Ver Especificaciones Técnicas.  (Ver anexo 1).</v>
      </c>
      <c r="GV8" s="848"/>
      <c r="GW8" s="848"/>
      <c r="GX8" s="849"/>
      <c r="GY8" s="60"/>
      <c r="GZ8" s="60"/>
      <c r="HA8" s="841"/>
      <c r="HB8" s="842"/>
      <c r="HC8" s="845" t="s">
        <v>103</v>
      </c>
      <c r="HD8" s="847" t="str">
        <f>'1_ENTREGA'!$A$4</f>
        <v>Prestación del servicio de mantenimiento preventivo y correctivo, reformas y ampliaciones para: redes de abasto, redes de aguas residuales, redes de aguas lluvias, en unidades sanitarias públicas y privadas, camerinos, laboratorios, clínicas, hospitales y locales comerciales (bajantes de aguas lluvias y aguas residuales, aparatos: sanitarios, orinales, lavamanos, lava escobas, pozuelos, bebederos, duchas y griferías), incluyendo insumos y repuestos nuevos y originales(menores) y mano de obra calificada, en todas las sedes donde la Universidad de Antioquia tiene presencia (área de la salud, las casas de prado, las sedes del centro de la ciudad, la sede de Posgrados; las sedes Regionales y Seccionales y las haciendas ubicadas en los municipios de Antioquia y la sede de Bogotá.) y aquellas que se integren a la institución durante el desarrollo del contrato Ver Especificaciones Técnicas.  (Ver anexo 1).</v>
      </c>
      <c r="HE8" s="848"/>
      <c r="HF8" s="848"/>
      <c r="HG8" s="849"/>
      <c r="HJ8" s="841"/>
      <c r="HK8" s="842"/>
      <c r="HL8" s="845" t="s">
        <v>103</v>
      </c>
      <c r="HM8" s="847" t="str">
        <f>'1_ENTREGA'!$A$4</f>
        <v>Prestación del servicio de mantenimiento preventivo y correctivo, reformas y ampliaciones para: redes de abasto, redes de aguas residuales, redes de aguas lluvias, en unidades sanitarias públicas y privadas, camerinos, laboratorios, clínicas, hospitales y locales comerciales (bajantes de aguas lluvias y aguas residuales, aparatos: sanitarios, orinales, lavamanos, lava escobas, pozuelos, bebederos, duchas y griferías), incluyendo insumos y repuestos nuevos y originales(menores) y mano de obra calificada, en todas las sedes donde la Universidad de Antioquia tiene presencia (área de la salud, las casas de prado, las sedes del centro de la ciudad, la sede de Posgrados; las sedes Regionales y Seccionales y las haciendas ubicadas en los municipios de Antioquia y la sede de Bogotá.) y aquellas que se integren a la institución durante el desarrollo del contrato Ver Especificaciones Técnicas.  (Ver anexo 1).</v>
      </c>
      <c r="HN8" s="848"/>
      <c r="HO8" s="848"/>
      <c r="HP8" s="849"/>
      <c r="HS8" s="841"/>
      <c r="HT8" s="842"/>
      <c r="HU8" s="845" t="s">
        <v>103</v>
      </c>
      <c r="HV8" s="847" t="str">
        <f>'1_ENTREGA'!$A$4</f>
        <v>Prestación del servicio de mantenimiento preventivo y correctivo, reformas y ampliaciones para: redes de abasto, redes de aguas residuales, redes de aguas lluvias, en unidades sanitarias públicas y privadas, camerinos, laboratorios, clínicas, hospitales y locales comerciales (bajantes de aguas lluvias y aguas residuales, aparatos: sanitarios, orinales, lavamanos, lava escobas, pozuelos, bebederos, duchas y griferías), incluyendo insumos y repuestos nuevos y originales(menores) y mano de obra calificada, en todas las sedes donde la Universidad de Antioquia tiene presencia (área de la salud, las casas de prado, las sedes del centro de la ciudad, la sede de Posgrados; las sedes Regionales y Seccionales y las haciendas ubicadas en los municipios de Antioquia y la sede de Bogotá.) y aquellas que se integren a la institución durante el desarrollo del contrato Ver Especificaciones Técnicas.  (Ver anexo 1).</v>
      </c>
      <c r="HW8" s="848"/>
      <c r="HX8" s="848"/>
      <c r="HY8" s="849"/>
      <c r="IB8" s="841"/>
      <c r="IC8" s="842"/>
      <c r="ID8" s="845" t="s">
        <v>103</v>
      </c>
      <c r="IE8" s="847" t="str">
        <f>'1_ENTREGA'!$A$4</f>
        <v>Prestación del servicio de mantenimiento preventivo y correctivo, reformas y ampliaciones para: redes de abasto, redes de aguas residuales, redes de aguas lluvias, en unidades sanitarias públicas y privadas, camerinos, laboratorios, clínicas, hospitales y locales comerciales (bajantes de aguas lluvias y aguas residuales, aparatos: sanitarios, orinales, lavamanos, lava escobas, pozuelos, bebederos, duchas y griferías), incluyendo insumos y repuestos nuevos y originales(menores) y mano de obra calificada, en todas las sedes donde la Universidad de Antioquia tiene presencia (área de la salud, las casas de prado, las sedes del centro de la ciudad, la sede de Posgrados; las sedes Regionales y Seccionales y las haciendas ubicadas en los municipios de Antioquia y la sede de Bogotá.) y aquellas que se integren a la institución durante el desarrollo del contrato Ver Especificaciones Técnicas.  (Ver anexo 1).</v>
      </c>
      <c r="IF8" s="848"/>
      <c r="IG8" s="848"/>
      <c r="IH8" s="849"/>
      <c r="II8" s="60"/>
      <c r="IJ8" s="60"/>
      <c r="IK8" s="841"/>
      <c r="IL8" s="842"/>
      <c r="IM8" s="845" t="s">
        <v>103</v>
      </c>
      <c r="IN8" s="847" t="str">
        <f>'1_ENTREGA'!$A$4</f>
        <v>Prestación del servicio de mantenimiento preventivo y correctivo, reformas y ampliaciones para: redes de abasto, redes de aguas residuales, redes de aguas lluvias, en unidades sanitarias públicas y privadas, camerinos, laboratorios, clínicas, hospitales y locales comerciales (bajantes de aguas lluvias y aguas residuales, aparatos: sanitarios, orinales, lavamanos, lava escobas, pozuelos, bebederos, duchas y griferías), incluyendo insumos y repuestos nuevos y originales(menores) y mano de obra calificada, en todas las sedes donde la Universidad de Antioquia tiene presencia (área de la salud, las casas de prado, las sedes del centro de la ciudad, la sede de Posgrados; las sedes Regionales y Seccionales y las haciendas ubicadas en los municipios de Antioquia y la sede de Bogotá.) y aquellas que se integren a la institución durante el desarrollo del contrato Ver Especificaciones Técnicas.  (Ver anexo 1).</v>
      </c>
      <c r="IO8" s="848"/>
      <c r="IP8" s="848"/>
      <c r="IQ8" s="849"/>
      <c r="IT8" s="841"/>
      <c r="IU8" s="842"/>
      <c r="IV8" s="845" t="s">
        <v>103</v>
      </c>
      <c r="IW8" s="847" t="str">
        <f>'1_ENTREGA'!$A$4</f>
        <v>Prestación del servicio de mantenimiento preventivo y correctivo, reformas y ampliaciones para: redes de abasto, redes de aguas residuales, redes de aguas lluvias, en unidades sanitarias públicas y privadas, camerinos, laboratorios, clínicas, hospitales y locales comerciales (bajantes de aguas lluvias y aguas residuales, aparatos: sanitarios, orinales, lavamanos, lava escobas, pozuelos, bebederos, duchas y griferías), incluyendo insumos y repuestos nuevos y originales(menores) y mano de obra calificada, en todas las sedes donde la Universidad de Antioquia tiene presencia (área de la salud, las casas de prado, las sedes del centro de la ciudad, la sede de Posgrados; las sedes Regionales y Seccionales y las haciendas ubicadas en los municipios de Antioquia y la sede de Bogotá.) y aquellas que se integren a la institución durante el desarrollo del contrato Ver Especificaciones Técnicas.  (Ver anexo 1).</v>
      </c>
      <c r="IX8" s="848"/>
      <c r="IY8" s="848"/>
      <c r="IZ8" s="849"/>
      <c r="JC8" s="841"/>
      <c r="JD8" s="842"/>
      <c r="JE8" s="845" t="s">
        <v>103</v>
      </c>
      <c r="JF8" s="847" t="str">
        <f>'1_ENTREGA'!$A$4</f>
        <v>Prestación del servicio de mantenimiento preventivo y correctivo, reformas y ampliaciones para: redes de abasto, redes de aguas residuales, redes de aguas lluvias, en unidades sanitarias públicas y privadas, camerinos, laboratorios, clínicas, hospitales y locales comerciales (bajantes de aguas lluvias y aguas residuales, aparatos: sanitarios, orinales, lavamanos, lava escobas, pozuelos, bebederos, duchas y griferías), incluyendo insumos y repuestos nuevos y originales(menores) y mano de obra calificada, en todas las sedes donde la Universidad de Antioquia tiene presencia (área de la salud, las casas de prado, las sedes del centro de la ciudad, la sede de Posgrados; las sedes Regionales y Seccionales y las haciendas ubicadas en los municipios de Antioquia y la sede de Bogotá.) y aquellas que se integren a la institución durante el desarrollo del contrato Ver Especificaciones Técnicas.  (Ver anexo 1).</v>
      </c>
      <c r="JG8" s="848"/>
      <c r="JH8" s="848"/>
      <c r="JI8" s="849"/>
      <c r="JL8" s="841"/>
      <c r="JM8" s="842"/>
      <c r="JN8" s="845" t="s">
        <v>103</v>
      </c>
      <c r="JO8" s="847" t="str">
        <f>'1_ENTREGA'!$A$4</f>
        <v>Prestación del servicio de mantenimiento preventivo y correctivo, reformas y ampliaciones para: redes de abasto, redes de aguas residuales, redes de aguas lluvias, en unidades sanitarias públicas y privadas, camerinos, laboratorios, clínicas, hospitales y locales comerciales (bajantes de aguas lluvias y aguas residuales, aparatos: sanitarios, orinales, lavamanos, lava escobas, pozuelos, bebederos, duchas y griferías), incluyendo insumos y repuestos nuevos y originales(menores) y mano de obra calificada, en todas las sedes donde la Universidad de Antioquia tiene presencia (área de la salud, las casas de prado, las sedes del centro de la ciudad, la sede de Posgrados; las sedes Regionales y Seccionales y las haciendas ubicadas en los municipios de Antioquia y la sede de Bogotá.) y aquellas que se integren a la institución durante el desarrollo del contrato Ver Especificaciones Técnicas.  (Ver anexo 1).</v>
      </c>
      <c r="JP8" s="848"/>
      <c r="JQ8" s="848"/>
      <c r="JR8" s="849"/>
    </row>
    <row r="9" spans="2:278" ht="82.5" customHeight="1" thickBot="1">
      <c r="B9" s="835"/>
      <c r="C9" s="836"/>
      <c r="D9" s="846"/>
      <c r="E9" s="850"/>
      <c r="F9" s="851"/>
      <c r="G9" s="851"/>
      <c r="H9" s="852"/>
      <c r="K9" s="843"/>
      <c r="L9" s="844"/>
      <c r="M9" s="846"/>
      <c r="N9" s="850"/>
      <c r="O9" s="851"/>
      <c r="P9" s="851"/>
      <c r="Q9" s="852"/>
      <c r="T9" s="843"/>
      <c r="U9" s="844"/>
      <c r="V9" s="846"/>
      <c r="W9" s="850"/>
      <c r="X9" s="851"/>
      <c r="Y9" s="851"/>
      <c r="Z9" s="852"/>
      <c r="AC9" s="843"/>
      <c r="AD9" s="844"/>
      <c r="AE9" s="846"/>
      <c r="AF9" s="850"/>
      <c r="AG9" s="851"/>
      <c r="AH9" s="851"/>
      <c r="AI9" s="852"/>
      <c r="AL9" s="843"/>
      <c r="AM9" s="844"/>
      <c r="AN9" s="846"/>
      <c r="AO9" s="850"/>
      <c r="AP9" s="851"/>
      <c r="AQ9" s="851"/>
      <c r="AR9" s="852"/>
      <c r="AU9" s="843"/>
      <c r="AV9" s="844"/>
      <c r="AW9" s="846"/>
      <c r="AX9" s="850"/>
      <c r="AY9" s="851"/>
      <c r="AZ9" s="851"/>
      <c r="BA9" s="852"/>
      <c r="BD9" s="843"/>
      <c r="BE9" s="844"/>
      <c r="BF9" s="846"/>
      <c r="BG9" s="850"/>
      <c r="BH9" s="851"/>
      <c r="BI9" s="851"/>
      <c r="BJ9" s="852"/>
      <c r="BM9" s="843"/>
      <c r="BN9" s="844"/>
      <c r="BO9" s="846"/>
      <c r="BP9" s="850"/>
      <c r="BQ9" s="851"/>
      <c r="BR9" s="851"/>
      <c r="BS9" s="852"/>
      <c r="BV9" s="843"/>
      <c r="BW9" s="844"/>
      <c r="BX9" s="846"/>
      <c r="BY9" s="850"/>
      <c r="BZ9" s="851"/>
      <c r="CA9" s="851"/>
      <c r="CB9" s="852"/>
      <c r="CE9" s="843"/>
      <c r="CF9" s="844"/>
      <c r="CG9" s="846"/>
      <c r="CH9" s="850"/>
      <c r="CI9" s="851"/>
      <c r="CJ9" s="851"/>
      <c r="CK9" s="852"/>
      <c r="CN9" s="843"/>
      <c r="CO9" s="844"/>
      <c r="CP9" s="846"/>
      <c r="CQ9" s="850"/>
      <c r="CR9" s="851"/>
      <c r="CS9" s="851"/>
      <c r="CT9" s="852"/>
      <c r="CW9" s="843"/>
      <c r="CX9" s="844"/>
      <c r="CY9" s="846"/>
      <c r="CZ9" s="850"/>
      <c r="DA9" s="851"/>
      <c r="DB9" s="851"/>
      <c r="DC9" s="852"/>
      <c r="DF9" s="843"/>
      <c r="DG9" s="844"/>
      <c r="DH9" s="846"/>
      <c r="DI9" s="850"/>
      <c r="DJ9" s="851"/>
      <c r="DK9" s="851"/>
      <c r="DL9" s="852"/>
      <c r="DO9" s="843"/>
      <c r="DP9" s="844"/>
      <c r="DQ9" s="846"/>
      <c r="DR9" s="850"/>
      <c r="DS9" s="851"/>
      <c r="DT9" s="851"/>
      <c r="DU9" s="852"/>
      <c r="DX9" s="843"/>
      <c r="DY9" s="844"/>
      <c r="DZ9" s="846"/>
      <c r="EA9" s="850"/>
      <c r="EB9" s="851"/>
      <c r="EC9" s="851"/>
      <c r="ED9" s="852"/>
      <c r="EG9" s="843"/>
      <c r="EH9" s="844"/>
      <c r="EI9" s="846"/>
      <c r="EJ9" s="850"/>
      <c r="EK9" s="851"/>
      <c r="EL9" s="851"/>
      <c r="EM9" s="852"/>
      <c r="EP9" s="843"/>
      <c r="EQ9" s="844"/>
      <c r="ER9" s="846"/>
      <c r="ES9" s="850"/>
      <c r="ET9" s="851"/>
      <c r="EU9" s="851"/>
      <c r="EV9" s="852"/>
      <c r="EY9" s="843"/>
      <c r="EZ9" s="844"/>
      <c r="FA9" s="846"/>
      <c r="FB9" s="850"/>
      <c r="FC9" s="851"/>
      <c r="FD9" s="851"/>
      <c r="FE9" s="852"/>
      <c r="FH9" s="843"/>
      <c r="FI9" s="844"/>
      <c r="FJ9" s="846"/>
      <c r="FK9" s="850"/>
      <c r="FL9" s="851"/>
      <c r="FM9" s="851"/>
      <c r="FN9" s="852"/>
      <c r="FO9" s="60"/>
      <c r="FP9" s="60"/>
      <c r="FQ9" s="843"/>
      <c r="FR9" s="844"/>
      <c r="FS9" s="846"/>
      <c r="FT9" s="850"/>
      <c r="FU9" s="851"/>
      <c r="FV9" s="851"/>
      <c r="FW9" s="852"/>
      <c r="FZ9" s="843"/>
      <c r="GA9" s="844"/>
      <c r="GB9" s="846"/>
      <c r="GC9" s="850"/>
      <c r="GD9" s="851"/>
      <c r="GE9" s="851"/>
      <c r="GF9" s="852"/>
      <c r="GI9" s="843"/>
      <c r="GJ9" s="844"/>
      <c r="GK9" s="846"/>
      <c r="GL9" s="850"/>
      <c r="GM9" s="851"/>
      <c r="GN9" s="851"/>
      <c r="GO9" s="852"/>
      <c r="GR9" s="843"/>
      <c r="GS9" s="844"/>
      <c r="GT9" s="846"/>
      <c r="GU9" s="850"/>
      <c r="GV9" s="851"/>
      <c r="GW9" s="851"/>
      <c r="GX9" s="852"/>
      <c r="GY9" s="60"/>
      <c r="GZ9" s="60"/>
      <c r="HA9" s="843"/>
      <c r="HB9" s="844"/>
      <c r="HC9" s="846"/>
      <c r="HD9" s="850"/>
      <c r="HE9" s="851"/>
      <c r="HF9" s="851"/>
      <c r="HG9" s="852"/>
      <c r="HJ9" s="843"/>
      <c r="HK9" s="844"/>
      <c r="HL9" s="846"/>
      <c r="HM9" s="850"/>
      <c r="HN9" s="851"/>
      <c r="HO9" s="851"/>
      <c r="HP9" s="852"/>
      <c r="HS9" s="843"/>
      <c r="HT9" s="844"/>
      <c r="HU9" s="846"/>
      <c r="HV9" s="850"/>
      <c r="HW9" s="851"/>
      <c r="HX9" s="851"/>
      <c r="HY9" s="852"/>
      <c r="IB9" s="843"/>
      <c r="IC9" s="844"/>
      <c r="ID9" s="846"/>
      <c r="IE9" s="850"/>
      <c r="IF9" s="851"/>
      <c r="IG9" s="851"/>
      <c r="IH9" s="852"/>
      <c r="II9" s="60"/>
      <c r="IJ9" s="60"/>
      <c r="IK9" s="843"/>
      <c r="IL9" s="844"/>
      <c r="IM9" s="846"/>
      <c r="IN9" s="850"/>
      <c r="IO9" s="851"/>
      <c r="IP9" s="851"/>
      <c r="IQ9" s="852"/>
      <c r="IT9" s="843"/>
      <c r="IU9" s="844"/>
      <c r="IV9" s="846"/>
      <c r="IW9" s="850"/>
      <c r="IX9" s="851"/>
      <c r="IY9" s="851"/>
      <c r="IZ9" s="852"/>
      <c r="JC9" s="843"/>
      <c r="JD9" s="844"/>
      <c r="JE9" s="846"/>
      <c r="JF9" s="850"/>
      <c r="JG9" s="851"/>
      <c r="JH9" s="851"/>
      <c r="JI9" s="852"/>
      <c r="JL9" s="843"/>
      <c r="JM9" s="844"/>
      <c r="JN9" s="846"/>
      <c r="JO9" s="850"/>
      <c r="JP9" s="851"/>
      <c r="JQ9" s="851"/>
      <c r="JR9" s="852"/>
    </row>
    <row r="10" spans="2:278" ht="16.5" thickTop="1">
      <c r="B10" s="234" t="s">
        <v>14</v>
      </c>
      <c r="C10" s="235" t="s">
        <v>160</v>
      </c>
      <c r="D10" s="235" t="s">
        <v>161</v>
      </c>
      <c r="E10" s="236" t="s">
        <v>162</v>
      </c>
      <c r="F10" s="237" t="s">
        <v>84</v>
      </c>
      <c r="G10" s="237" t="s">
        <v>85</v>
      </c>
      <c r="H10" s="234"/>
      <c r="K10" s="234"/>
      <c r="L10" s="235"/>
      <c r="M10" s="235"/>
      <c r="N10" s="236"/>
      <c r="O10" s="237"/>
      <c r="P10" s="237"/>
      <c r="Q10" s="234"/>
      <c r="T10" s="234"/>
      <c r="U10" s="235"/>
      <c r="V10" s="235"/>
      <c r="W10" s="236"/>
      <c r="X10" s="237"/>
      <c r="Y10" s="237"/>
      <c r="Z10" s="234"/>
      <c r="AC10" s="234"/>
      <c r="AD10" s="235"/>
      <c r="AE10" s="235"/>
      <c r="AF10" s="236"/>
      <c r="AG10" s="237"/>
      <c r="AH10" s="237"/>
      <c r="AI10" s="234"/>
      <c r="AL10" s="234"/>
      <c r="AM10" s="235"/>
      <c r="AN10" s="235"/>
      <c r="AO10" s="236"/>
      <c r="AP10" s="237"/>
      <c r="AQ10" s="237"/>
      <c r="AR10" s="234"/>
      <c r="AU10" s="234"/>
      <c r="AV10" s="235"/>
      <c r="AW10" s="235"/>
      <c r="AX10" s="236"/>
      <c r="AY10" s="237"/>
      <c r="AZ10" s="237"/>
      <c r="BA10" s="234"/>
      <c r="BD10" s="234"/>
      <c r="BE10" s="235"/>
      <c r="BF10" s="235"/>
      <c r="BG10" s="236"/>
      <c r="BH10" s="237"/>
      <c r="BI10" s="237"/>
      <c r="BJ10" s="234"/>
      <c r="BM10" s="234"/>
      <c r="BN10" s="235"/>
      <c r="BO10" s="235"/>
      <c r="BP10" s="236"/>
      <c r="BQ10" s="237"/>
      <c r="BR10" s="237"/>
      <c r="BS10" s="234"/>
      <c r="BV10" s="234"/>
      <c r="BW10" s="235"/>
      <c r="BX10" s="235"/>
      <c r="BY10" s="236"/>
      <c r="BZ10" s="237"/>
      <c r="CA10" s="237"/>
      <c r="CB10" s="234"/>
      <c r="CE10" s="234"/>
      <c r="CF10" s="235"/>
      <c r="CG10" s="235"/>
      <c r="CH10" s="236"/>
      <c r="CI10" s="237"/>
      <c r="CJ10" s="237"/>
      <c r="CK10" s="234"/>
      <c r="CN10" s="234"/>
      <c r="CO10" s="235"/>
      <c r="CP10" s="235"/>
      <c r="CQ10" s="236"/>
      <c r="CR10" s="237"/>
      <c r="CS10" s="237"/>
      <c r="CT10" s="234"/>
      <c r="CW10" s="234"/>
      <c r="CX10" s="235"/>
      <c r="CY10" s="235"/>
      <c r="CZ10" s="236"/>
      <c r="DA10" s="237"/>
      <c r="DB10" s="237"/>
      <c r="DC10" s="234"/>
      <c r="DF10" s="234"/>
      <c r="DG10" s="235"/>
      <c r="DH10" s="235"/>
      <c r="DI10" s="236"/>
      <c r="DJ10" s="237"/>
      <c r="DK10" s="237"/>
      <c r="DL10" s="234"/>
      <c r="DO10" s="234"/>
      <c r="DP10" s="235"/>
      <c r="DQ10" s="235"/>
      <c r="DR10" s="236"/>
      <c r="DS10" s="237"/>
      <c r="DT10" s="237"/>
      <c r="DU10" s="234"/>
      <c r="DX10" s="234"/>
      <c r="DY10" s="235"/>
      <c r="DZ10" s="235"/>
      <c r="EA10" s="236"/>
      <c r="EB10" s="237"/>
      <c r="EC10" s="237"/>
      <c r="ED10" s="234"/>
      <c r="EG10" s="234"/>
      <c r="EH10" s="235"/>
      <c r="EI10" s="235"/>
      <c r="EJ10" s="236"/>
      <c r="EK10" s="237"/>
      <c r="EL10" s="237"/>
      <c r="EM10" s="234"/>
      <c r="EP10" s="234"/>
      <c r="EQ10" s="235"/>
      <c r="ER10" s="235"/>
      <c r="ES10" s="236"/>
      <c r="ET10" s="237"/>
      <c r="EU10" s="237"/>
      <c r="EV10" s="234"/>
      <c r="EY10" s="234"/>
      <c r="EZ10" s="235"/>
      <c r="FA10" s="235"/>
      <c r="FB10" s="236"/>
      <c r="FC10" s="237"/>
      <c r="FD10" s="237"/>
      <c r="FE10" s="234"/>
      <c r="FH10" s="234"/>
      <c r="FI10" s="235"/>
      <c r="FJ10" s="235"/>
      <c r="FK10" s="236"/>
      <c r="FL10" s="237"/>
      <c r="FM10" s="237"/>
      <c r="FN10" s="234"/>
      <c r="FO10" s="60"/>
      <c r="FP10" s="60"/>
      <c r="FQ10" s="234"/>
      <c r="FR10" s="235"/>
      <c r="FS10" s="235"/>
      <c r="FT10" s="236"/>
      <c r="FU10" s="237"/>
      <c r="FV10" s="237"/>
      <c r="FW10" s="234"/>
      <c r="FZ10" s="234"/>
      <c r="GA10" s="235"/>
      <c r="GB10" s="235"/>
      <c r="GC10" s="236"/>
      <c r="GD10" s="237"/>
      <c r="GE10" s="237"/>
      <c r="GF10" s="234"/>
      <c r="GI10" s="234"/>
      <c r="GJ10" s="235"/>
      <c r="GK10" s="235"/>
      <c r="GL10" s="236"/>
      <c r="GM10" s="237"/>
      <c r="GN10" s="237"/>
      <c r="GO10" s="234"/>
      <c r="GR10" s="234"/>
      <c r="GS10" s="235"/>
      <c r="GT10" s="235"/>
      <c r="GU10" s="236"/>
      <c r="GV10" s="237"/>
      <c r="GW10" s="237"/>
      <c r="GX10" s="234"/>
      <c r="GY10" s="60"/>
      <c r="GZ10" s="60"/>
      <c r="HA10" s="234"/>
      <c r="HB10" s="235"/>
      <c r="HC10" s="235"/>
      <c r="HD10" s="236"/>
      <c r="HE10" s="237"/>
      <c r="HF10" s="237"/>
      <c r="HG10" s="234"/>
      <c r="HJ10" s="234"/>
      <c r="HK10" s="235"/>
      <c r="HL10" s="235"/>
      <c r="HM10" s="236"/>
      <c r="HN10" s="237"/>
      <c r="HO10" s="237"/>
      <c r="HP10" s="234"/>
      <c r="HS10" s="234"/>
      <c r="HT10" s="235"/>
      <c r="HU10" s="235"/>
      <c r="HV10" s="236"/>
      <c r="HW10" s="237"/>
      <c r="HX10" s="237"/>
      <c r="HY10" s="234"/>
      <c r="IB10" s="234"/>
      <c r="IC10" s="235"/>
      <c r="ID10" s="235"/>
      <c r="IE10" s="236"/>
      <c r="IF10" s="237"/>
      <c r="IG10" s="237"/>
      <c r="IH10" s="234"/>
      <c r="II10" s="60"/>
      <c r="IJ10" s="60"/>
      <c r="IK10" s="234"/>
      <c r="IL10" s="235"/>
      <c r="IM10" s="235"/>
      <c r="IN10" s="236"/>
      <c r="IO10" s="237"/>
      <c r="IP10" s="237"/>
      <c r="IQ10" s="234"/>
      <c r="IT10" s="234"/>
      <c r="IU10" s="235"/>
      <c r="IV10" s="235"/>
      <c r="IW10" s="236"/>
      <c r="IX10" s="237"/>
      <c r="IY10" s="237"/>
      <c r="IZ10" s="234"/>
      <c r="JC10" s="234"/>
      <c r="JD10" s="235"/>
      <c r="JE10" s="235"/>
      <c r="JF10" s="236"/>
      <c r="JG10" s="237"/>
      <c r="JH10" s="237"/>
      <c r="JI10" s="234"/>
      <c r="JL10" s="234"/>
      <c r="JM10" s="235"/>
      <c r="JN10" s="235"/>
      <c r="JO10" s="236"/>
      <c r="JP10" s="237"/>
      <c r="JQ10" s="237"/>
      <c r="JR10" s="234"/>
    </row>
    <row r="11" spans="2:278" ht="15.75">
      <c r="B11" s="151"/>
      <c r="C11" s="152" t="s">
        <v>137</v>
      </c>
      <c r="D11" s="151"/>
      <c r="E11" s="153"/>
      <c r="F11" s="154"/>
      <c r="G11" s="154"/>
      <c r="H11" s="154"/>
      <c r="K11" s="151"/>
      <c r="L11" s="152"/>
      <c r="M11" s="151"/>
      <c r="N11" s="153"/>
      <c r="O11" s="154"/>
      <c r="P11" s="154"/>
      <c r="Q11" s="154"/>
      <c r="S11" s="96"/>
      <c r="T11" s="151"/>
      <c r="U11" s="152"/>
      <c r="V11" s="151"/>
      <c r="W11" s="153"/>
      <c r="X11" s="154"/>
      <c r="Y11" s="154"/>
      <c r="Z11" s="154"/>
      <c r="AA11" s="97"/>
      <c r="AC11" s="151"/>
      <c r="AD11" s="152"/>
      <c r="AE11" s="151"/>
      <c r="AF11" s="153"/>
      <c r="AG11" s="154"/>
      <c r="AH11" s="154"/>
      <c r="AI11" s="154"/>
      <c r="AL11" s="151"/>
      <c r="AM11" s="152"/>
      <c r="AN11" s="151"/>
      <c r="AO11" s="153"/>
      <c r="AP11" s="154"/>
      <c r="AQ11" s="154"/>
      <c r="AR11" s="154"/>
      <c r="AU11" s="151"/>
      <c r="AV11" s="152"/>
      <c r="AW11" s="151"/>
      <c r="AX11" s="153"/>
      <c r="AY11" s="154"/>
      <c r="AZ11" s="154"/>
      <c r="BA11" s="154"/>
      <c r="BD11" s="151"/>
      <c r="BE11" s="152"/>
      <c r="BF11" s="151"/>
      <c r="BG11" s="153"/>
      <c r="BH11" s="154"/>
      <c r="BI11" s="154"/>
      <c r="BJ11" s="154"/>
      <c r="BM11" s="151"/>
      <c r="BN11" s="152"/>
      <c r="BO11" s="151"/>
      <c r="BP11" s="153"/>
      <c r="BQ11" s="154"/>
      <c r="BR11" s="154"/>
      <c r="BS11" s="154"/>
      <c r="BV11" s="151"/>
      <c r="BW11" s="152"/>
      <c r="BX11" s="151"/>
      <c r="BY11" s="153"/>
      <c r="BZ11" s="154"/>
      <c r="CA11" s="154"/>
      <c r="CB11" s="154"/>
      <c r="CE11" s="151"/>
      <c r="CF11" s="152"/>
      <c r="CG11" s="151"/>
      <c r="CH11" s="153"/>
      <c r="CI11" s="154"/>
      <c r="CJ11" s="154"/>
      <c r="CK11" s="154"/>
      <c r="CN11" s="151"/>
      <c r="CO11" s="152"/>
      <c r="CP11" s="151"/>
      <c r="CQ11" s="153"/>
      <c r="CR11" s="154"/>
      <c r="CS11" s="154"/>
      <c r="CT11" s="154"/>
      <c r="CW11" s="151"/>
      <c r="CX11" s="152"/>
      <c r="CY11" s="151"/>
      <c r="CZ11" s="153"/>
      <c r="DA11" s="154"/>
      <c r="DB11" s="154"/>
      <c r="DC11" s="154"/>
      <c r="DF11" s="151"/>
      <c r="DG11" s="152"/>
      <c r="DH11" s="151"/>
      <c r="DI11" s="153"/>
      <c r="DJ11" s="154"/>
      <c r="DK11" s="154"/>
      <c r="DL11" s="154"/>
      <c r="DO11" s="151"/>
      <c r="DP11" s="152"/>
      <c r="DQ11" s="151"/>
      <c r="DR11" s="153"/>
      <c r="DS11" s="154"/>
      <c r="DT11" s="154"/>
      <c r="DU11" s="154"/>
      <c r="DX11" s="151"/>
      <c r="DY11" s="152"/>
      <c r="DZ11" s="151"/>
      <c r="EA11" s="153"/>
      <c r="EB11" s="154"/>
      <c r="EC11" s="154"/>
      <c r="ED11" s="154"/>
      <c r="EG11" s="151"/>
      <c r="EH11" s="152"/>
      <c r="EI11" s="151"/>
      <c r="EJ11" s="153"/>
      <c r="EK11" s="154"/>
      <c r="EL11" s="154"/>
      <c r="EM11" s="154"/>
      <c r="EP11" s="151"/>
      <c r="EQ11" s="152"/>
      <c r="ER11" s="151"/>
      <c r="ES11" s="153"/>
      <c r="ET11" s="154"/>
      <c r="EU11" s="154"/>
      <c r="EV11" s="154"/>
      <c r="EY11" s="151"/>
      <c r="EZ11" s="152"/>
      <c r="FA11" s="151"/>
      <c r="FB11" s="153"/>
      <c r="FC11" s="154"/>
      <c r="FD11" s="154"/>
      <c r="FE11" s="154"/>
      <c r="FH11" s="151"/>
      <c r="FI11" s="152"/>
      <c r="FJ11" s="151"/>
      <c r="FK11" s="153"/>
      <c r="FL11" s="154"/>
      <c r="FM11" s="154"/>
      <c r="FN11" s="154"/>
      <c r="FO11" s="60"/>
      <c r="FP11" s="60"/>
      <c r="FQ11" s="151"/>
      <c r="FR11" s="152"/>
      <c r="FS11" s="151"/>
      <c r="FT11" s="153"/>
      <c r="FU11" s="154"/>
      <c r="FV11" s="154"/>
      <c r="FW11" s="154"/>
      <c r="FZ11" s="151"/>
      <c r="GA11" s="152"/>
      <c r="GB11" s="151"/>
      <c r="GC11" s="153"/>
      <c r="GD11" s="154"/>
      <c r="GE11" s="154"/>
      <c r="GF11" s="154"/>
      <c r="GI11" s="151"/>
      <c r="GJ11" s="152"/>
      <c r="GK11" s="151"/>
      <c r="GL11" s="153"/>
      <c r="GM11" s="154"/>
      <c r="GN11" s="154"/>
      <c r="GO11" s="154"/>
      <c r="GR11" s="151"/>
      <c r="GS11" s="152"/>
      <c r="GT11" s="151"/>
      <c r="GU11" s="153"/>
      <c r="GV11" s="154"/>
      <c r="GW11" s="154"/>
      <c r="GX11" s="154"/>
      <c r="GY11" s="60"/>
      <c r="GZ11" s="60"/>
      <c r="HA11" s="151"/>
      <c r="HB11" s="152"/>
      <c r="HC11" s="151"/>
      <c r="HD11" s="153"/>
      <c r="HE11" s="154"/>
      <c r="HF11" s="154"/>
      <c r="HG11" s="154"/>
      <c r="HJ11" s="151"/>
      <c r="HK11" s="152"/>
      <c r="HL11" s="151"/>
      <c r="HM11" s="153"/>
      <c r="HN11" s="154"/>
      <c r="HO11" s="154"/>
      <c r="HP11" s="154"/>
      <c r="HS11" s="151"/>
      <c r="HT11" s="152"/>
      <c r="HU11" s="151"/>
      <c r="HV11" s="153"/>
      <c r="HW11" s="154"/>
      <c r="HX11" s="154"/>
      <c r="HY11" s="154"/>
      <c r="IB11" s="151"/>
      <c r="IC11" s="152"/>
      <c r="ID11" s="151"/>
      <c r="IE11" s="153"/>
      <c r="IF11" s="154"/>
      <c r="IG11" s="154"/>
      <c r="IH11" s="154"/>
      <c r="II11" s="60"/>
      <c r="IJ11" s="60"/>
      <c r="IK11" s="151"/>
      <c r="IL11" s="152"/>
      <c r="IM11" s="151"/>
      <c r="IN11" s="153"/>
      <c r="IO11" s="154"/>
      <c r="IP11" s="154"/>
      <c r="IQ11" s="154"/>
      <c r="IT11" s="151"/>
      <c r="IU11" s="152"/>
      <c r="IV11" s="151"/>
      <c r="IW11" s="153"/>
      <c r="IX11" s="154"/>
      <c r="IY11" s="154"/>
      <c r="IZ11" s="154"/>
      <c r="JC11" s="151"/>
      <c r="JD11" s="152"/>
      <c r="JE11" s="151"/>
      <c r="JF11" s="153"/>
      <c r="JG11" s="154"/>
      <c r="JH11" s="154"/>
      <c r="JI11" s="154"/>
      <c r="JL11" s="151"/>
      <c r="JM11" s="152"/>
      <c r="JN11" s="151"/>
      <c r="JO11" s="153"/>
      <c r="JP11" s="154"/>
      <c r="JQ11" s="154"/>
      <c r="JR11" s="154"/>
    </row>
    <row r="12" spans="2:278" ht="15.75" thickBot="1">
      <c r="B12" s="155" t="s">
        <v>163</v>
      </c>
      <c r="C12" s="156" t="s">
        <v>164</v>
      </c>
      <c r="D12" s="157"/>
      <c r="E12" s="158"/>
      <c r="F12" s="159"/>
      <c r="G12" s="160"/>
      <c r="H12" s="160"/>
      <c r="K12" s="155"/>
      <c r="L12" s="156"/>
      <c r="M12" s="157"/>
      <c r="N12" s="158"/>
      <c r="O12" s="159"/>
      <c r="P12" s="160"/>
      <c r="Q12" s="160"/>
      <c r="R12" s="98"/>
      <c r="S12" s="97"/>
      <c r="T12" s="155"/>
      <c r="U12" s="156"/>
      <c r="V12" s="157"/>
      <c r="W12" s="158"/>
      <c r="X12" s="159"/>
      <c r="Y12" s="160"/>
      <c r="Z12" s="160"/>
      <c r="AA12" s="97"/>
      <c r="AC12" s="155"/>
      <c r="AD12" s="156"/>
      <c r="AE12" s="157"/>
      <c r="AF12" s="158"/>
      <c r="AG12" s="159"/>
      <c r="AH12" s="160"/>
      <c r="AI12" s="160"/>
      <c r="AL12" s="155"/>
      <c r="AM12" s="156"/>
      <c r="AN12" s="157"/>
      <c r="AO12" s="158"/>
      <c r="AP12" s="159"/>
      <c r="AQ12" s="160"/>
      <c r="AR12" s="160"/>
      <c r="AU12" s="155"/>
      <c r="AV12" s="156"/>
      <c r="AW12" s="157"/>
      <c r="AX12" s="158"/>
      <c r="AY12" s="159"/>
      <c r="AZ12" s="160"/>
      <c r="BA12" s="160"/>
      <c r="BD12" s="155"/>
      <c r="BE12" s="156"/>
      <c r="BF12" s="157"/>
      <c r="BG12" s="158"/>
      <c r="BH12" s="159"/>
      <c r="BI12" s="160"/>
      <c r="BJ12" s="160"/>
      <c r="BM12" s="155"/>
      <c r="BN12" s="156"/>
      <c r="BO12" s="157"/>
      <c r="BP12" s="158"/>
      <c r="BQ12" s="159"/>
      <c r="BR12" s="160"/>
      <c r="BS12" s="160"/>
      <c r="BV12" s="155"/>
      <c r="BW12" s="156"/>
      <c r="BX12" s="157"/>
      <c r="BY12" s="158"/>
      <c r="BZ12" s="159"/>
      <c r="CA12" s="160"/>
      <c r="CB12" s="160"/>
      <c r="CE12" s="155"/>
      <c r="CF12" s="156"/>
      <c r="CG12" s="157"/>
      <c r="CH12" s="158"/>
      <c r="CI12" s="159"/>
      <c r="CJ12" s="160"/>
      <c r="CK12" s="160"/>
      <c r="CN12" s="155"/>
      <c r="CO12" s="156"/>
      <c r="CP12" s="157"/>
      <c r="CQ12" s="158"/>
      <c r="CR12" s="159"/>
      <c r="CS12" s="160"/>
      <c r="CT12" s="160"/>
      <c r="CW12" s="155"/>
      <c r="CX12" s="156"/>
      <c r="CY12" s="157"/>
      <c r="CZ12" s="158"/>
      <c r="DA12" s="159"/>
      <c r="DB12" s="160"/>
      <c r="DC12" s="160"/>
      <c r="DF12" s="155"/>
      <c r="DG12" s="156"/>
      <c r="DH12" s="157"/>
      <c r="DI12" s="158"/>
      <c r="DJ12" s="159"/>
      <c r="DK12" s="160"/>
      <c r="DL12" s="160"/>
      <c r="DO12" s="155"/>
      <c r="DP12" s="156"/>
      <c r="DQ12" s="157"/>
      <c r="DR12" s="158"/>
      <c r="DS12" s="159"/>
      <c r="DT12" s="160"/>
      <c r="DU12" s="160"/>
      <c r="DX12" s="155"/>
      <c r="DY12" s="156"/>
      <c r="DZ12" s="157"/>
      <c r="EA12" s="158"/>
      <c r="EB12" s="159"/>
      <c r="EC12" s="160"/>
      <c r="ED12" s="160"/>
      <c r="EG12" s="155"/>
      <c r="EH12" s="156"/>
      <c r="EI12" s="157"/>
      <c r="EJ12" s="158"/>
      <c r="EK12" s="159"/>
      <c r="EL12" s="160"/>
      <c r="EM12" s="160"/>
      <c r="EP12" s="155"/>
      <c r="EQ12" s="156"/>
      <c r="ER12" s="157"/>
      <c r="ES12" s="158"/>
      <c r="ET12" s="159"/>
      <c r="EU12" s="160"/>
      <c r="EV12" s="160"/>
      <c r="EY12" s="155"/>
      <c r="EZ12" s="156"/>
      <c r="FA12" s="157"/>
      <c r="FB12" s="158"/>
      <c r="FC12" s="159"/>
      <c r="FD12" s="160"/>
      <c r="FE12" s="160"/>
      <c r="FH12" s="155"/>
      <c r="FI12" s="156"/>
      <c r="FJ12" s="157"/>
      <c r="FK12" s="158"/>
      <c r="FL12" s="159"/>
      <c r="FM12" s="160"/>
      <c r="FN12" s="160"/>
      <c r="FO12" s="60"/>
      <c r="FP12" s="60"/>
      <c r="FQ12" s="155"/>
      <c r="FR12" s="156"/>
      <c r="FS12" s="157"/>
      <c r="FT12" s="158"/>
      <c r="FU12" s="159"/>
      <c r="FV12" s="160"/>
      <c r="FW12" s="160"/>
      <c r="FZ12" s="155"/>
      <c r="GA12" s="156"/>
      <c r="GB12" s="157"/>
      <c r="GC12" s="158"/>
      <c r="GD12" s="159"/>
      <c r="GE12" s="160"/>
      <c r="GF12" s="160"/>
      <c r="GI12" s="155"/>
      <c r="GJ12" s="156"/>
      <c r="GK12" s="157"/>
      <c r="GL12" s="158"/>
      <c r="GM12" s="159"/>
      <c r="GN12" s="160"/>
      <c r="GO12" s="160"/>
      <c r="GR12" s="155"/>
      <c r="GS12" s="156"/>
      <c r="GT12" s="157"/>
      <c r="GU12" s="158"/>
      <c r="GV12" s="159"/>
      <c r="GW12" s="160"/>
      <c r="GX12" s="160"/>
      <c r="GY12" s="60"/>
      <c r="GZ12" s="60"/>
      <c r="HA12" s="155"/>
      <c r="HB12" s="156"/>
      <c r="HC12" s="157"/>
      <c r="HD12" s="158"/>
      <c r="HE12" s="159"/>
      <c r="HF12" s="160"/>
      <c r="HG12" s="160"/>
      <c r="HJ12" s="155"/>
      <c r="HK12" s="156"/>
      <c r="HL12" s="157"/>
      <c r="HM12" s="158"/>
      <c r="HN12" s="159"/>
      <c r="HO12" s="160"/>
      <c r="HP12" s="160"/>
      <c r="HS12" s="155"/>
      <c r="HT12" s="156"/>
      <c r="HU12" s="157"/>
      <c r="HV12" s="158"/>
      <c r="HW12" s="159"/>
      <c r="HX12" s="160"/>
      <c r="HY12" s="160"/>
      <c r="IB12" s="155"/>
      <c r="IC12" s="156"/>
      <c r="ID12" s="157"/>
      <c r="IE12" s="158"/>
      <c r="IF12" s="159"/>
      <c r="IG12" s="160"/>
      <c r="IH12" s="160"/>
      <c r="II12" s="60"/>
      <c r="IJ12" s="60"/>
      <c r="IK12" s="155"/>
      <c r="IL12" s="156"/>
      <c r="IM12" s="157"/>
      <c r="IN12" s="158"/>
      <c r="IO12" s="159"/>
      <c r="IP12" s="160"/>
      <c r="IQ12" s="160"/>
      <c r="IT12" s="155"/>
      <c r="IU12" s="156"/>
      <c r="IV12" s="157"/>
      <c r="IW12" s="158"/>
      <c r="IX12" s="159"/>
      <c r="IY12" s="160"/>
      <c r="IZ12" s="160"/>
      <c r="JC12" s="155"/>
      <c r="JD12" s="156"/>
      <c r="JE12" s="157"/>
      <c r="JF12" s="158"/>
      <c r="JG12" s="159"/>
      <c r="JH12" s="160"/>
      <c r="JI12" s="160"/>
      <c r="JL12" s="155"/>
      <c r="JM12" s="156"/>
      <c r="JN12" s="157"/>
      <c r="JO12" s="158"/>
      <c r="JP12" s="159"/>
      <c r="JQ12" s="160"/>
      <c r="JR12" s="160"/>
    </row>
    <row r="13" spans="2:278" ht="31.5" thickTop="1" thickBot="1">
      <c r="B13" s="161">
        <v>1.1000000000000001</v>
      </c>
      <c r="C13" s="162" t="s">
        <v>165</v>
      </c>
      <c r="D13" s="163" t="s">
        <v>166</v>
      </c>
      <c r="E13" s="164">
        <v>20</v>
      </c>
      <c r="F13" s="165">
        <v>0</v>
      </c>
      <c r="G13" s="166">
        <f>ROUND((F13*E13),0)</f>
        <v>0</v>
      </c>
      <c r="H13" s="166"/>
      <c r="K13" s="161"/>
      <c r="L13" s="162"/>
      <c r="M13" s="163"/>
      <c r="N13" s="164"/>
      <c r="O13" s="165"/>
      <c r="P13" s="166"/>
      <c r="Q13" s="166"/>
      <c r="R13" s="98"/>
      <c r="S13" s="97"/>
      <c r="T13" s="161"/>
      <c r="U13" s="162"/>
      <c r="V13" s="163"/>
      <c r="W13" s="164"/>
      <c r="X13" s="165"/>
      <c r="Y13" s="166"/>
      <c r="Z13" s="166"/>
      <c r="AA13" s="97"/>
      <c r="AC13" s="161"/>
      <c r="AD13" s="162"/>
      <c r="AE13" s="163"/>
      <c r="AF13" s="164"/>
      <c r="AG13" s="165"/>
      <c r="AH13" s="166"/>
      <c r="AI13" s="166"/>
      <c r="AL13" s="161"/>
      <c r="AM13" s="162"/>
      <c r="AN13" s="163"/>
      <c r="AO13" s="164"/>
      <c r="AP13" s="165"/>
      <c r="AQ13" s="166"/>
      <c r="AR13" s="166"/>
      <c r="AU13" s="161"/>
      <c r="AV13" s="162"/>
      <c r="AW13" s="163"/>
      <c r="AX13" s="164"/>
      <c r="AY13" s="165"/>
      <c r="AZ13" s="166"/>
      <c r="BA13" s="166"/>
      <c r="BD13" s="161"/>
      <c r="BE13" s="162"/>
      <c r="BF13" s="163"/>
      <c r="BG13" s="164"/>
      <c r="BH13" s="165"/>
      <c r="BI13" s="166"/>
      <c r="BJ13" s="166"/>
      <c r="BM13" s="161"/>
      <c r="BN13" s="162"/>
      <c r="BO13" s="163"/>
      <c r="BP13" s="164"/>
      <c r="BQ13" s="165"/>
      <c r="BR13" s="166"/>
      <c r="BS13" s="166"/>
      <c r="BV13" s="161"/>
      <c r="BW13" s="162"/>
      <c r="BX13" s="163"/>
      <c r="BY13" s="164"/>
      <c r="BZ13" s="165"/>
      <c r="CA13" s="166"/>
      <c r="CB13" s="166"/>
      <c r="CE13" s="161"/>
      <c r="CF13" s="162"/>
      <c r="CG13" s="163"/>
      <c r="CH13" s="164"/>
      <c r="CI13" s="165"/>
      <c r="CJ13" s="166"/>
      <c r="CK13" s="166"/>
      <c r="CN13" s="161"/>
      <c r="CO13" s="162"/>
      <c r="CP13" s="163"/>
      <c r="CQ13" s="164"/>
      <c r="CR13" s="165"/>
      <c r="CS13" s="166"/>
      <c r="CT13" s="166"/>
      <c r="CW13" s="161"/>
      <c r="CX13" s="162"/>
      <c r="CY13" s="163"/>
      <c r="CZ13" s="164"/>
      <c r="DA13" s="165"/>
      <c r="DB13" s="166"/>
      <c r="DC13" s="166"/>
      <c r="DF13" s="161"/>
      <c r="DG13" s="162"/>
      <c r="DH13" s="163"/>
      <c r="DI13" s="164"/>
      <c r="DJ13" s="165"/>
      <c r="DK13" s="166"/>
      <c r="DL13" s="166"/>
      <c r="DO13" s="161"/>
      <c r="DP13" s="162"/>
      <c r="DQ13" s="163"/>
      <c r="DR13" s="164"/>
      <c r="DS13" s="165"/>
      <c r="DT13" s="166"/>
      <c r="DU13" s="166"/>
      <c r="DX13" s="161"/>
      <c r="DY13" s="162"/>
      <c r="DZ13" s="163"/>
      <c r="EA13" s="164"/>
      <c r="EB13" s="165"/>
      <c r="EC13" s="166"/>
      <c r="ED13" s="166"/>
      <c r="EG13" s="161"/>
      <c r="EH13" s="162"/>
      <c r="EI13" s="163"/>
      <c r="EJ13" s="164"/>
      <c r="EK13" s="165"/>
      <c r="EL13" s="166"/>
      <c r="EM13" s="166"/>
      <c r="EP13" s="161"/>
      <c r="EQ13" s="162"/>
      <c r="ER13" s="163"/>
      <c r="ES13" s="164"/>
      <c r="ET13" s="165"/>
      <c r="EU13" s="166"/>
      <c r="EV13" s="166"/>
      <c r="EY13" s="161"/>
      <c r="EZ13" s="162"/>
      <c r="FA13" s="163"/>
      <c r="FB13" s="164"/>
      <c r="FC13" s="165"/>
      <c r="FD13" s="166"/>
      <c r="FE13" s="166"/>
      <c r="FH13" s="161"/>
      <c r="FI13" s="162"/>
      <c r="FJ13" s="163"/>
      <c r="FK13" s="164"/>
      <c r="FL13" s="165"/>
      <c r="FM13" s="166"/>
      <c r="FN13" s="166"/>
      <c r="FO13" s="60"/>
      <c r="FP13" s="60"/>
      <c r="FQ13" s="161"/>
      <c r="FR13" s="162"/>
      <c r="FS13" s="163"/>
      <c r="FT13" s="164"/>
      <c r="FU13" s="165"/>
      <c r="FV13" s="166"/>
      <c r="FW13" s="166"/>
      <c r="FZ13" s="161"/>
      <c r="GA13" s="162"/>
      <c r="GB13" s="163"/>
      <c r="GC13" s="164"/>
      <c r="GD13" s="165"/>
      <c r="GE13" s="166"/>
      <c r="GF13" s="166"/>
      <c r="GI13" s="161"/>
      <c r="GJ13" s="162"/>
      <c r="GK13" s="163"/>
      <c r="GL13" s="164"/>
      <c r="GM13" s="165"/>
      <c r="GN13" s="166"/>
      <c r="GO13" s="166"/>
      <c r="GR13" s="161"/>
      <c r="GS13" s="162"/>
      <c r="GT13" s="163"/>
      <c r="GU13" s="164"/>
      <c r="GV13" s="165"/>
      <c r="GW13" s="166"/>
      <c r="GX13" s="166"/>
      <c r="GY13" s="60"/>
      <c r="GZ13" s="60"/>
      <c r="HA13" s="161"/>
      <c r="HB13" s="162"/>
      <c r="HC13" s="163"/>
      <c r="HD13" s="164"/>
      <c r="HE13" s="165"/>
      <c r="HF13" s="166"/>
      <c r="HG13" s="166"/>
      <c r="HJ13" s="161"/>
      <c r="HK13" s="162"/>
      <c r="HL13" s="163"/>
      <c r="HM13" s="164"/>
      <c r="HN13" s="165"/>
      <c r="HO13" s="166"/>
      <c r="HP13" s="166"/>
      <c r="HS13" s="161"/>
      <c r="HT13" s="162"/>
      <c r="HU13" s="163"/>
      <c r="HV13" s="164"/>
      <c r="HW13" s="165"/>
      <c r="HX13" s="166"/>
      <c r="HY13" s="166"/>
      <c r="IB13" s="161"/>
      <c r="IC13" s="162"/>
      <c r="ID13" s="163"/>
      <c r="IE13" s="164"/>
      <c r="IF13" s="165"/>
      <c r="IG13" s="166"/>
      <c r="IH13" s="166"/>
      <c r="II13" s="60"/>
      <c r="IJ13" s="60"/>
      <c r="IK13" s="161"/>
      <c r="IL13" s="162"/>
      <c r="IM13" s="163"/>
      <c r="IN13" s="164"/>
      <c r="IO13" s="165"/>
      <c r="IP13" s="166"/>
      <c r="IQ13" s="166"/>
      <c r="IT13" s="161"/>
      <c r="IU13" s="162"/>
      <c r="IV13" s="163"/>
      <c r="IW13" s="164"/>
      <c r="IX13" s="165"/>
      <c r="IY13" s="166"/>
      <c r="IZ13" s="166"/>
      <c r="JC13" s="161"/>
      <c r="JD13" s="162"/>
      <c r="JE13" s="163"/>
      <c r="JF13" s="164"/>
      <c r="JG13" s="165"/>
      <c r="JH13" s="166"/>
      <c r="JI13" s="166"/>
      <c r="JL13" s="161"/>
      <c r="JM13" s="162"/>
      <c r="JN13" s="163"/>
      <c r="JO13" s="164"/>
      <c r="JP13" s="165"/>
      <c r="JQ13" s="166"/>
      <c r="JR13" s="166"/>
    </row>
    <row r="14" spans="2:278" ht="76.5" thickTop="1" thickBot="1">
      <c r="B14" s="167">
        <v>1.2</v>
      </c>
      <c r="C14" s="168" t="s">
        <v>167</v>
      </c>
      <c r="D14" s="163" t="s">
        <v>140</v>
      </c>
      <c r="E14" s="164">
        <v>10</v>
      </c>
      <c r="F14" s="165">
        <v>0</v>
      </c>
      <c r="G14" s="166">
        <f t="shared" ref="G14:G30" si="0">ROUND((F14*E14),0)</f>
        <v>0</v>
      </c>
      <c r="H14" s="166"/>
      <c r="K14" s="167"/>
      <c r="L14" s="168"/>
      <c r="M14" s="163"/>
      <c r="N14" s="164"/>
      <c r="O14" s="165"/>
      <c r="P14" s="166"/>
      <c r="Q14" s="166"/>
      <c r="R14" s="98"/>
      <c r="S14" s="97"/>
      <c r="T14" s="167"/>
      <c r="U14" s="168"/>
      <c r="V14" s="163"/>
      <c r="W14" s="164"/>
      <c r="X14" s="165"/>
      <c r="Y14" s="166"/>
      <c r="Z14" s="166"/>
      <c r="AA14" s="97"/>
      <c r="AC14" s="167"/>
      <c r="AD14" s="168"/>
      <c r="AE14" s="163"/>
      <c r="AF14" s="164"/>
      <c r="AG14" s="165"/>
      <c r="AH14" s="166"/>
      <c r="AI14" s="166"/>
      <c r="AL14" s="167"/>
      <c r="AM14" s="168"/>
      <c r="AN14" s="163"/>
      <c r="AO14" s="164"/>
      <c r="AP14" s="165"/>
      <c r="AQ14" s="166"/>
      <c r="AR14" s="166"/>
      <c r="AU14" s="167"/>
      <c r="AV14" s="168"/>
      <c r="AW14" s="163"/>
      <c r="AX14" s="164"/>
      <c r="AY14" s="165"/>
      <c r="AZ14" s="166"/>
      <c r="BA14" s="166"/>
      <c r="BD14" s="167"/>
      <c r="BE14" s="168"/>
      <c r="BF14" s="163"/>
      <c r="BG14" s="164"/>
      <c r="BH14" s="165"/>
      <c r="BI14" s="166"/>
      <c r="BJ14" s="166"/>
      <c r="BM14" s="167"/>
      <c r="BN14" s="168"/>
      <c r="BO14" s="163"/>
      <c r="BP14" s="164"/>
      <c r="BQ14" s="165"/>
      <c r="BR14" s="166"/>
      <c r="BS14" s="166"/>
      <c r="BV14" s="167"/>
      <c r="BW14" s="168"/>
      <c r="BX14" s="163"/>
      <c r="BY14" s="164"/>
      <c r="BZ14" s="165"/>
      <c r="CA14" s="166"/>
      <c r="CB14" s="166"/>
      <c r="CE14" s="167"/>
      <c r="CF14" s="168"/>
      <c r="CG14" s="163"/>
      <c r="CH14" s="164"/>
      <c r="CI14" s="165"/>
      <c r="CJ14" s="166"/>
      <c r="CK14" s="166"/>
      <c r="CN14" s="167"/>
      <c r="CO14" s="168"/>
      <c r="CP14" s="163"/>
      <c r="CQ14" s="164"/>
      <c r="CR14" s="165"/>
      <c r="CS14" s="166"/>
      <c r="CT14" s="166"/>
      <c r="CW14" s="167"/>
      <c r="CX14" s="168"/>
      <c r="CY14" s="163"/>
      <c r="CZ14" s="164"/>
      <c r="DA14" s="165"/>
      <c r="DB14" s="166"/>
      <c r="DC14" s="166"/>
      <c r="DF14" s="167"/>
      <c r="DG14" s="168"/>
      <c r="DH14" s="163"/>
      <c r="DI14" s="164"/>
      <c r="DJ14" s="165"/>
      <c r="DK14" s="166"/>
      <c r="DL14" s="166"/>
      <c r="DO14" s="167"/>
      <c r="DP14" s="168"/>
      <c r="DQ14" s="163"/>
      <c r="DR14" s="164"/>
      <c r="DS14" s="165"/>
      <c r="DT14" s="166"/>
      <c r="DU14" s="166"/>
      <c r="DX14" s="167"/>
      <c r="DY14" s="168"/>
      <c r="DZ14" s="163"/>
      <c r="EA14" s="164"/>
      <c r="EB14" s="165"/>
      <c r="EC14" s="166"/>
      <c r="ED14" s="166"/>
      <c r="EG14" s="167"/>
      <c r="EH14" s="168"/>
      <c r="EI14" s="163"/>
      <c r="EJ14" s="164"/>
      <c r="EK14" s="165"/>
      <c r="EL14" s="166"/>
      <c r="EM14" s="166"/>
      <c r="EP14" s="167"/>
      <c r="EQ14" s="168"/>
      <c r="ER14" s="163"/>
      <c r="ES14" s="164"/>
      <c r="ET14" s="165"/>
      <c r="EU14" s="166"/>
      <c r="EV14" s="166"/>
      <c r="EY14" s="167"/>
      <c r="EZ14" s="168"/>
      <c r="FA14" s="163"/>
      <c r="FB14" s="164"/>
      <c r="FC14" s="165"/>
      <c r="FD14" s="166"/>
      <c r="FE14" s="166"/>
      <c r="FH14" s="167"/>
      <c r="FI14" s="168"/>
      <c r="FJ14" s="163"/>
      <c r="FK14" s="164"/>
      <c r="FL14" s="165"/>
      <c r="FM14" s="166"/>
      <c r="FN14" s="166"/>
      <c r="FO14" s="60"/>
      <c r="FP14" s="60"/>
      <c r="FQ14" s="167"/>
      <c r="FR14" s="168"/>
      <c r="FS14" s="163"/>
      <c r="FT14" s="164"/>
      <c r="FU14" s="165"/>
      <c r="FV14" s="166"/>
      <c r="FW14" s="166"/>
      <c r="FZ14" s="167"/>
      <c r="GA14" s="168"/>
      <c r="GB14" s="163"/>
      <c r="GC14" s="164"/>
      <c r="GD14" s="165"/>
      <c r="GE14" s="166"/>
      <c r="GF14" s="166"/>
      <c r="GI14" s="167"/>
      <c r="GJ14" s="168"/>
      <c r="GK14" s="163"/>
      <c r="GL14" s="164"/>
      <c r="GM14" s="165"/>
      <c r="GN14" s="166"/>
      <c r="GO14" s="166"/>
      <c r="GR14" s="167"/>
      <c r="GS14" s="168"/>
      <c r="GT14" s="163"/>
      <c r="GU14" s="164"/>
      <c r="GV14" s="165"/>
      <c r="GW14" s="166"/>
      <c r="GX14" s="166"/>
      <c r="GY14" s="60"/>
      <c r="GZ14" s="60"/>
      <c r="HA14" s="167"/>
      <c r="HB14" s="168"/>
      <c r="HC14" s="163"/>
      <c r="HD14" s="164"/>
      <c r="HE14" s="165"/>
      <c r="HF14" s="166"/>
      <c r="HG14" s="166"/>
      <c r="HJ14" s="167"/>
      <c r="HK14" s="168"/>
      <c r="HL14" s="163"/>
      <c r="HM14" s="164"/>
      <c r="HN14" s="165"/>
      <c r="HO14" s="166"/>
      <c r="HP14" s="166"/>
      <c r="HS14" s="167"/>
      <c r="HT14" s="168"/>
      <c r="HU14" s="163"/>
      <c r="HV14" s="164"/>
      <c r="HW14" s="165"/>
      <c r="HX14" s="166"/>
      <c r="HY14" s="166"/>
      <c r="IB14" s="167"/>
      <c r="IC14" s="168"/>
      <c r="ID14" s="163"/>
      <c r="IE14" s="164"/>
      <c r="IF14" s="165"/>
      <c r="IG14" s="166"/>
      <c r="IH14" s="166"/>
      <c r="II14" s="60"/>
      <c r="IJ14" s="60"/>
      <c r="IK14" s="167"/>
      <c r="IL14" s="168"/>
      <c r="IM14" s="163"/>
      <c r="IN14" s="164"/>
      <c r="IO14" s="165"/>
      <c r="IP14" s="166"/>
      <c r="IQ14" s="166"/>
      <c r="IT14" s="167"/>
      <c r="IU14" s="168"/>
      <c r="IV14" s="163"/>
      <c r="IW14" s="164"/>
      <c r="IX14" s="165"/>
      <c r="IY14" s="166"/>
      <c r="IZ14" s="166"/>
      <c r="JC14" s="167"/>
      <c r="JD14" s="168"/>
      <c r="JE14" s="163"/>
      <c r="JF14" s="164"/>
      <c r="JG14" s="165"/>
      <c r="JH14" s="166"/>
      <c r="JI14" s="166"/>
      <c r="JL14" s="167"/>
      <c r="JM14" s="168"/>
      <c r="JN14" s="163"/>
      <c r="JO14" s="164"/>
      <c r="JP14" s="165"/>
      <c r="JQ14" s="166"/>
      <c r="JR14" s="166"/>
    </row>
    <row r="15" spans="2:278" ht="31.5" thickTop="1" thickBot="1">
      <c r="B15" s="169">
        <v>1.3</v>
      </c>
      <c r="C15" s="168" t="s">
        <v>168</v>
      </c>
      <c r="D15" s="163" t="s">
        <v>139</v>
      </c>
      <c r="E15" s="164">
        <v>10</v>
      </c>
      <c r="F15" s="165">
        <v>0</v>
      </c>
      <c r="G15" s="166">
        <f>ROUND((F15*E15),0)</f>
        <v>0</v>
      </c>
      <c r="H15" s="166"/>
      <c r="K15" s="169"/>
      <c r="L15" s="168"/>
      <c r="M15" s="163"/>
      <c r="N15" s="164"/>
      <c r="O15" s="165"/>
      <c r="P15" s="166"/>
      <c r="Q15" s="166"/>
      <c r="R15" s="98"/>
      <c r="S15" s="97"/>
      <c r="T15" s="169"/>
      <c r="U15" s="168"/>
      <c r="V15" s="163"/>
      <c r="W15" s="164"/>
      <c r="X15" s="165"/>
      <c r="Y15" s="166"/>
      <c r="Z15" s="166"/>
      <c r="AA15" s="97"/>
      <c r="AC15" s="169"/>
      <c r="AD15" s="168"/>
      <c r="AE15" s="163"/>
      <c r="AF15" s="164"/>
      <c r="AG15" s="165"/>
      <c r="AH15" s="166"/>
      <c r="AI15" s="166"/>
      <c r="AL15" s="169"/>
      <c r="AM15" s="168"/>
      <c r="AN15" s="163"/>
      <c r="AO15" s="164"/>
      <c r="AP15" s="165"/>
      <c r="AQ15" s="166"/>
      <c r="AR15" s="166"/>
      <c r="AU15" s="169"/>
      <c r="AV15" s="168"/>
      <c r="AW15" s="163"/>
      <c r="AX15" s="164"/>
      <c r="AY15" s="165"/>
      <c r="AZ15" s="166"/>
      <c r="BA15" s="166"/>
      <c r="BD15" s="169"/>
      <c r="BE15" s="168"/>
      <c r="BF15" s="163"/>
      <c r="BG15" s="164"/>
      <c r="BH15" s="165"/>
      <c r="BI15" s="166"/>
      <c r="BJ15" s="166"/>
      <c r="BM15" s="169"/>
      <c r="BN15" s="168"/>
      <c r="BO15" s="163"/>
      <c r="BP15" s="164"/>
      <c r="BQ15" s="165"/>
      <c r="BR15" s="166"/>
      <c r="BS15" s="166"/>
      <c r="BV15" s="169"/>
      <c r="BW15" s="168"/>
      <c r="BX15" s="163"/>
      <c r="BY15" s="164"/>
      <c r="BZ15" s="165"/>
      <c r="CA15" s="166"/>
      <c r="CB15" s="166"/>
      <c r="CE15" s="169"/>
      <c r="CF15" s="168"/>
      <c r="CG15" s="163"/>
      <c r="CH15" s="164"/>
      <c r="CI15" s="165"/>
      <c r="CJ15" s="166"/>
      <c r="CK15" s="166"/>
      <c r="CN15" s="169"/>
      <c r="CO15" s="168"/>
      <c r="CP15" s="163"/>
      <c r="CQ15" s="164"/>
      <c r="CR15" s="165"/>
      <c r="CS15" s="166"/>
      <c r="CT15" s="166"/>
      <c r="CW15" s="169"/>
      <c r="CX15" s="168"/>
      <c r="CY15" s="163"/>
      <c r="CZ15" s="164"/>
      <c r="DA15" s="165"/>
      <c r="DB15" s="166"/>
      <c r="DC15" s="166"/>
      <c r="DF15" s="169"/>
      <c r="DG15" s="168"/>
      <c r="DH15" s="163"/>
      <c r="DI15" s="164"/>
      <c r="DJ15" s="165"/>
      <c r="DK15" s="166"/>
      <c r="DL15" s="166"/>
      <c r="DO15" s="169"/>
      <c r="DP15" s="168"/>
      <c r="DQ15" s="163"/>
      <c r="DR15" s="164"/>
      <c r="DS15" s="165"/>
      <c r="DT15" s="166"/>
      <c r="DU15" s="166"/>
      <c r="DX15" s="169"/>
      <c r="DY15" s="168"/>
      <c r="DZ15" s="163"/>
      <c r="EA15" s="164"/>
      <c r="EB15" s="165"/>
      <c r="EC15" s="166"/>
      <c r="ED15" s="166"/>
      <c r="EG15" s="169"/>
      <c r="EH15" s="168"/>
      <c r="EI15" s="163"/>
      <c r="EJ15" s="164"/>
      <c r="EK15" s="165"/>
      <c r="EL15" s="166"/>
      <c r="EM15" s="166"/>
      <c r="EP15" s="169"/>
      <c r="EQ15" s="168"/>
      <c r="ER15" s="163"/>
      <c r="ES15" s="164"/>
      <c r="ET15" s="165"/>
      <c r="EU15" s="166"/>
      <c r="EV15" s="166"/>
      <c r="EY15" s="169"/>
      <c r="EZ15" s="168"/>
      <c r="FA15" s="163"/>
      <c r="FB15" s="164"/>
      <c r="FC15" s="165"/>
      <c r="FD15" s="166"/>
      <c r="FE15" s="166"/>
      <c r="FH15" s="169"/>
      <c r="FI15" s="168"/>
      <c r="FJ15" s="163"/>
      <c r="FK15" s="164"/>
      <c r="FL15" s="165"/>
      <c r="FM15" s="166"/>
      <c r="FN15" s="166"/>
      <c r="FO15" s="60"/>
      <c r="FP15" s="60"/>
      <c r="FQ15" s="169"/>
      <c r="FR15" s="168"/>
      <c r="FS15" s="163"/>
      <c r="FT15" s="164"/>
      <c r="FU15" s="165"/>
      <c r="FV15" s="166"/>
      <c r="FW15" s="166"/>
      <c r="FZ15" s="169"/>
      <c r="GA15" s="168"/>
      <c r="GB15" s="163"/>
      <c r="GC15" s="164"/>
      <c r="GD15" s="165"/>
      <c r="GE15" s="166"/>
      <c r="GF15" s="166"/>
      <c r="GI15" s="169"/>
      <c r="GJ15" s="168"/>
      <c r="GK15" s="163"/>
      <c r="GL15" s="164"/>
      <c r="GM15" s="165"/>
      <c r="GN15" s="166"/>
      <c r="GO15" s="166"/>
      <c r="GR15" s="169"/>
      <c r="GS15" s="168"/>
      <c r="GT15" s="163"/>
      <c r="GU15" s="164"/>
      <c r="GV15" s="165"/>
      <c r="GW15" s="166"/>
      <c r="GX15" s="166"/>
      <c r="GY15" s="60"/>
      <c r="GZ15" s="60"/>
      <c r="HA15" s="169"/>
      <c r="HB15" s="168"/>
      <c r="HC15" s="163"/>
      <c r="HD15" s="164"/>
      <c r="HE15" s="165"/>
      <c r="HF15" s="166"/>
      <c r="HG15" s="166"/>
      <c r="HJ15" s="169"/>
      <c r="HK15" s="168"/>
      <c r="HL15" s="163"/>
      <c r="HM15" s="164"/>
      <c r="HN15" s="165"/>
      <c r="HO15" s="166"/>
      <c r="HP15" s="166"/>
      <c r="HS15" s="169"/>
      <c r="HT15" s="168"/>
      <c r="HU15" s="163"/>
      <c r="HV15" s="164"/>
      <c r="HW15" s="165"/>
      <c r="HX15" s="166"/>
      <c r="HY15" s="166"/>
      <c r="IB15" s="169"/>
      <c r="IC15" s="168"/>
      <c r="ID15" s="163"/>
      <c r="IE15" s="164"/>
      <c r="IF15" s="165"/>
      <c r="IG15" s="166"/>
      <c r="IH15" s="166"/>
      <c r="II15" s="60"/>
      <c r="IJ15" s="60"/>
      <c r="IK15" s="169"/>
      <c r="IL15" s="168"/>
      <c r="IM15" s="163"/>
      <c r="IN15" s="164"/>
      <c r="IO15" s="165"/>
      <c r="IP15" s="166"/>
      <c r="IQ15" s="166"/>
      <c r="IT15" s="169"/>
      <c r="IU15" s="168"/>
      <c r="IV15" s="163"/>
      <c r="IW15" s="164"/>
      <c r="IX15" s="165"/>
      <c r="IY15" s="166"/>
      <c r="IZ15" s="166"/>
      <c r="JC15" s="169"/>
      <c r="JD15" s="168"/>
      <c r="JE15" s="163"/>
      <c r="JF15" s="164"/>
      <c r="JG15" s="165"/>
      <c r="JH15" s="166"/>
      <c r="JI15" s="166"/>
      <c r="JL15" s="169"/>
      <c r="JM15" s="168"/>
      <c r="JN15" s="163"/>
      <c r="JO15" s="164"/>
      <c r="JP15" s="165"/>
      <c r="JQ15" s="166"/>
      <c r="JR15" s="166"/>
    </row>
    <row r="16" spans="2:278" ht="31.5" thickTop="1" thickBot="1">
      <c r="B16" s="169">
        <v>1.4</v>
      </c>
      <c r="C16" s="170" t="s">
        <v>169</v>
      </c>
      <c r="D16" s="163" t="s">
        <v>140</v>
      </c>
      <c r="E16" s="164">
        <v>95</v>
      </c>
      <c r="F16" s="165">
        <v>0</v>
      </c>
      <c r="G16" s="166">
        <f t="shared" si="0"/>
        <v>0</v>
      </c>
      <c r="H16" s="166"/>
      <c r="K16" s="169"/>
      <c r="L16" s="170"/>
      <c r="M16" s="163"/>
      <c r="N16" s="164"/>
      <c r="O16" s="165"/>
      <c r="P16" s="166"/>
      <c r="Q16" s="166"/>
      <c r="R16" s="98"/>
      <c r="S16" s="97"/>
      <c r="T16" s="169"/>
      <c r="U16" s="170"/>
      <c r="V16" s="163"/>
      <c r="W16" s="164"/>
      <c r="X16" s="165"/>
      <c r="Y16" s="166"/>
      <c r="Z16" s="166"/>
      <c r="AA16" s="97"/>
      <c r="AC16" s="169"/>
      <c r="AD16" s="170"/>
      <c r="AE16" s="163"/>
      <c r="AF16" s="164"/>
      <c r="AG16" s="165"/>
      <c r="AH16" s="166"/>
      <c r="AI16" s="166"/>
      <c r="AL16" s="169"/>
      <c r="AM16" s="170"/>
      <c r="AN16" s="163"/>
      <c r="AO16" s="164"/>
      <c r="AP16" s="165"/>
      <c r="AQ16" s="166"/>
      <c r="AR16" s="166"/>
      <c r="AU16" s="169"/>
      <c r="AV16" s="170"/>
      <c r="AW16" s="163"/>
      <c r="AX16" s="164"/>
      <c r="AY16" s="165"/>
      <c r="AZ16" s="166"/>
      <c r="BA16" s="166"/>
      <c r="BD16" s="169"/>
      <c r="BE16" s="170"/>
      <c r="BF16" s="163"/>
      <c r="BG16" s="164"/>
      <c r="BH16" s="165"/>
      <c r="BI16" s="166"/>
      <c r="BJ16" s="166"/>
      <c r="BM16" s="169"/>
      <c r="BN16" s="170"/>
      <c r="BO16" s="163"/>
      <c r="BP16" s="164"/>
      <c r="BQ16" s="165"/>
      <c r="BR16" s="166"/>
      <c r="BS16" s="166"/>
      <c r="BV16" s="169"/>
      <c r="BW16" s="170"/>
      <c r="BX16" s="163"/>
      <c r="BY16" s="164"/>
      <c r="BZ16" s="165"/>
      <c r="CA16" s="166"/>
      <c r="CB16" s="166"/>
      <c r="CE16" s="169"/>
      <c r="CF16" s="170"/>
      <c r="CG16" s="163"/>
      <c r="CH16" s="164"/>
      <c r="CI16" s="165"/>
      <c r="CJ16" s="166"/>
      <c r="CK16" s="166"/>
      <c r="CN16" s="169"/>
      <c r="CO16" s="170"/>
      <c r="CP16" s="163"/>
      <c r="CQ16" s="164"/>
      <c r="CR16" s="165"/>
      <c r="CS16" s="166"/>
      <c r="CT16" s="166"/>
      <c r="CW16" s="169"/>
      <c r="CX16" s="170"/>
      <c r="CY16" s="163"/>
      <c r="CZ16" s="164"/>
      <c r="DA16" s="165"/>
      <c r="DB16" s="166"/>
      <c r="DC16" s="166"/>
      <c r="DF16" s="169"/>
      <c r="DG16" s="170"/>
      <c r="DH16" s="163"/>
      <c r="DI16" s="164"/>
      <c r="DJ16" s="165"/>
      <c r="DK16" s="166"/>
      <c r="DL16" s="166"/>
      <c r="DO16" s="169"/>
      <c r="DP16" s="170"/>
      <c r="DQ16" s="163"/>
      <c r="DR16" s="164"/>
      <c r="DS16" s="165"/>
      <c r="DT16" s="166"/>
      <c r="DU16" s="166"/>
      <c r="DX16" s="169"/>
      <c r="DY16" s="170"/>
      <c r="DZ16" s="163"/>
      <c r="EA16" s="164"/>
      <c r="EB16" s="165"/>
      <c r="EC16" s="166"/>
      <c r="ED16" s="166"/>
      <c r="EG16" s="169"/>
      <c r="EH16" s="170"/>
      <c r="EI16" s="163"/>
      <c r="EJ16" s="164"/>
      <c r="EK16" s="165"/>
      <c r="EL16" s="166"/>
      <c r="EM16" s="166"/>
      <c r="EP16" s="169"/>
      <c r="EQ16" s="170"/>
      <c r="ER16" s="163"/>
      <c r="ES16" s="164"/>
      <c r="ET16" s="165"/>
      <c r="EU16" s="166"/>
      <c r="EV16" s="166"/>
      <c r="EY16" s="169"/>
      <c r="EZ16" s="170"/>
      <c r="FA16" s="163"/>
      <c r="FB16" s="164"/>
      <c r="FC16" s="165"/>
      <c r="FD16" s="166"/>
      <c r="FE16" s="166"/>
      <c r="FH16" s="169"/>
      <c r="FI16" s="170"/>
      <c r="FJ16" s="163"/>
      <c r="FK16" s="164"/>
      <c r="FL16" s="165"/>
      <c r="FM16" s="166"/>
      <c r="FN16" s="166"/>
      <c r="FO16" s="60"/>
      <c r="FP16" s="60"/>
      <c r="FQ16" s="169"/>
      <c r="FR16" s="170"/>
      <c r="FS16" s="163"/>
      <c r="FT16" s="164"/>
      <c r="FU16" s="165"/>
      <c r="FV16" s="166"/>
      <c r="FW16" s="166"/>
      <c r="FZ16" s="169"/>
      <c r="GA16" s="170"/>
      <c r="GB16" s="163"/>
      <c r="GC16" s="164"/>
      <c r="GD16" s="165"/>
      <c r="GE16" s="166"/>
      <c r="GF16" s="166"/>
      <c r="GI16" s="169"/>
      <c r="GJ16" s="170"/>
      <c r="GK16" s="163"/>
      <c r="GL16" s="164"/>
      <c r="GM16" s="165"/>
      <c r="GN16" s="166"/>
      <c r="GO16" s="166"/>
      <c r="GR16" s="169"/>
      <c r="GS16" s="170"/>
      <c r="GT16" s="163"/>
      <c r="GU16" s="164"/>
      <c r="GV16" s="165"/>
      <c r="GW16" s="166"/>
      <c r="GX16" s="166"/>
      <c r="GY16" s="60"/>
      <c r="GZ16" s="60"/>
      <c r="HA16" s="169"/>
      <c r="HB16" s="170"/>
      <c r="HC16" s="163"/>
      <c r="HD16" s="164"/>
      <c r="HE16" s="165"/>
      <c r="HF16" s="166"/>
      <c r="HG16" s="166"/>
      <c r="HJ16" s="169"/>
      <c r="HK16" s="170"/>
      <c r="HL16" s="163"/>
      <c r="HM16" s="164"/>
      <c r="HN16" s="165"/>
      <c r="HO16" s="166"/>
      <c r="HP16" s="166"/>
      <c r="HS16" s="169"/>
      <c r="HT16" s="170"/>
      <c r="HU16" s="163"/>
      <c r="HV16" s="164"/>
      <c r="HW16" s="165"/>
      <c r="HX16" s="166"/>
      <c r="HY16" s="166"/>
      <c r="IB16" s="169"/>
      <c r="IC16" s="170"/>
      <c r="ID16" s="163"/>
      <c r="IE16" s="164"/>
      <c r="IF16" s="165"/>
      <c r="IG16" s="166"/>
      <c r="IH16" s="166"/>
      <c r="II16" s="60"/>
      <c r="IJ16" s="60"/>
      <c r="IK16" s="169"/>
      <c r="IL16" s="170"/>
      <c r="IM16" s="163"/>
      <c r="IN16" s="164"/>
      <c r="IO16" s="165"/>
      <c r="IP16" s="166"/>
      <c r="IQ16" s="166"/>
      <c r="IT16" s="169"/>
      <c r="IU16" s="170"/>
      <c r="IV16" s="163"/>
      <c r="IW16" s="164"/>
      <c r="IX16" s="165"/>
      <c r="IY16" s="166"/>
      <c r="IZ16" s="166"/>
      <c r="JC16" s="169"/>
      <c r="JD16" s="170"/>
      <c r="JE16" s="163"/>
      <c r="JF16" s="164"/>
      <c r="JG16" s="165"/>
      <c r="JH16" s="166"/>
      <c r="JI16" s="166"/>
      <c r="JL16" s="169"/>
      <c r="JM16" s="170"/>
      <c r="JN16" s="163"/>
      <c r="JO16" s="164"/>
      <c r="JP16" s="165"/>
      <c r="JQ16" s="166"/>
      <c r="JR16" s="166"/>
    </row>
    <row r="17" spans="2:278" ht="31.5" thickTop="1" thickBot="1">
      <c r="B17" s="169">
        <v>1.5</v>
      </c>
      <c r="C17" s="170" t="s">
        <v>170</v>
      </c>
      <c r="D17" s="163" t="s">
        <v>171</v>
      </c>
      <c r="E17" s="164">
        <v>1</v>
      </c>
      <c r="F17" s="165">
        <v>0</v>
      </c>
      <c r="G17" s="166">
        <f t="shared" si="0"/>
        <v>0</v>
      </c>
      <c r="H17" s="166"/>
      <c r="K17" s="169"/>
      <c r="L17" s="170"/>
      <c r="M17" s="163"/>
      <c r="N17" s="164"/>
      <c r="O17" s="165"/>
      <c r="P17" s="166"/>
      <c r="Q17" s="166"/>
      <c r="R17" s="98"/>
      <c r="S17" s="97"/>
      <c r="T17" s="169"/>
      <c r="U17" s="170"/>
      <c r="V17" s="163"/>
      <c r="W17" s="164"/>
      <c r="X17" s="165"/>
      <c r="Y17" s="166"/>
      <c r="Z17" s="166"/>
      <c r="AA17" s="97"/>
      <c r="AC17" s="169"/>
      <c r="AD17" s="170"/>
      <c r="AE17" s="163"/>
      <c r="AF17" s="164"/>
      <c r="AG17" s="165"/>
      <c r="AH17" s="166"/>
      <c r="AI17" s="166"/>
      <c r="AL17" s="169"/>
      <c r="AM17" s="170"/>
      <c r="AN17" s="163"/>
      <c r="AO17" s="164"/>
      <c r="AP17" s="165"/>
      <c r="AQ17" s="166"/>
      <c r="AR17" s="166"/>
      <c r="AU17" s="169"/>
      <c r="AV17" s="170"/>
      <c r="AW17" s="163"/>
      <c r="AX17" s="164"/>
      <c r="AY17" s="165"/>
      <c r="AZ17" s="166"/>
      <c r="BA17" s="166"/>
      <c r="BD17" s="169"/>
      <c r="BE17" s="170"/>
      <c r="BF17" s="163"/>
      <c r="BG17" s="164"/>
      <c r="BH17" s="165"/>
      <c r="BI17" s="166"/>
      <c r="BJ17" s="166"/>
      <c r="BM17" s="169"/>
      <c r="BN17" s="170"/>
      <c r="BO17" s="163"/>
      <c r="BP17" s="164"/>
      <c r="BQ17" s="165"/>
      <c r="BR17" s="166"/>
      <c r="BS17" s="166"/>
      <c r="BV17" s="169"/>
      <c r="BW17" s="170"/>
      <c r="BX17" s="163"/>
      <c r="BY17" s="164"/>
      <c r="BZ17" s="165"/>
      <c r="CA17" s="166"/>
      <c r="CB17" s="166"/>
      <c r="CE17" s="169"/>
      <c r="CF17" s="170"/>
      <c r="CG17" s="163"/>
      <c r="CH17" s="164"/>
      <c r="CI17" s="165"/>
      <c r="CJ17" s="166"/>
      <c r="CK17" s="166"/>
      <c r="CN17" s="169"/>
      <c r="CO17" s="170"/>
      <c r="CP17" s="163"/>
      <c r="CQ17" s="164"/>
      <c r="CR17" s="165"/>
      <c r="CS17" s="166"/>
      <c r="CT17" s="166"/>
      <c r="CW17" s="169"/>
      <c r="CX17" s="170"/>
      <c r="CY17" s="163"/>
      <c r="CZ17" s="164"/>
      <c r="DA17" s="165"/>
      <c r="DB17" s="166"/>
      <c r="DC17" s="166"/>
      <c r="DF17" s="169"/>
      <c r="DG17" s="170"/>
      <c r="DH17" s="163"/>
      <c r="DI17" s="164"/>
      <c r="DJ17" s="165"/>
      <c r="DK17" s="166"/>
      <c r="DL17" s="166"/>
      <c r="DO17" s="169"/>
      <c r="DP17" s="170"/>
      <c r="DQ17" s="163"/>
      <c r="DR17" s="164"/>
      <c r="DS17" s="165"/>
      <c r="DT17" s="166"/>
      <c r="DU17" s="166"/>
      <c r="DX17" s="169"/>
      <c r="DY17" s="170"/>
      <c r="DZ17" s="163"/>
      <c r="EA17" s="164"/>
      <c r="EB17" s="165"/>
      <c r="EC17" s="166"/>
      <c r="ED17" s="166"/>
      <c r="EG17" s="169"/>
      <c r="EH17" s="170"/>
      <c r="EI17" s="163"/>
      <c r="EJ17" s="164"/>
      <c r="EK17" s="165"/>
      <c r="EL17" s="166"/>
      <c r="EM17" s="166"/>
      <c r="EP17" s="169"/>
      <c r="EQ17" s="170"/>
      <c r="ER17" s="163"/>
      <c r="ES17" s="164"/>
      <c r="ET17" s="165"/>
      <c r="EU17" s="166"/>
      <c r="EV17" s="166"/>
      <c r="EY17" s="169"/>
      <c r="EZ17" s="170"/>
      <c r="FA17" s="163"/>
      <c r="FB17" s="164"/>
      <c r="FC17" s="165"/>
      <c r="FD17" s="166"/>
      <c r="FE17" s="166"/>
      <c r="FH17" s="169"/>
      <c r="FI17" s="170"/>
      <c r="FJ17" s="163"/>
      <c r="FK17" s="164"/>
      <c r="FL17" s="165"/>
      <c r="FM17" s="166"/>
      <c r="FN17" s="166"/>
      <c r="FO17" s="60"/>
      <c r="FP17" s="60"/>
      <c r="FQ17" s="169"/>
      <c r="FR17" s="170"/>
      <c r="FS17" s="163"/>
      <c r="FT17" s="164"/>
      <c r="FU17" s="165"/>
      <c r="FV17" s="166"/>
      <c r="FW17" s="166"/>
      <c r="FZ17" s="169"/>
      <c r="GA17" s="170"/>
      <c r="GB17" s="163"/>
      <c r="GC17" s="164"/>
      <c r="GD17" s="165"/>
      <c r="GE17" s="166"/>
      <c r="GF17" s="166"/>
      <c r="GI17" s="169"/>
      <c r="GJ17" s="170"/>
      <c r="GK17" s="163"/>
      <c r="GL17" s="164"/>
      <c r="GM17" s="165"/>
      <c r="GN17" s="166"/>
      <c r="GO17" s="166"/>
      <c r="GR17" s="169"/>
      <c r="GS17" s="170"/>
      <c r="GT17" s="163"/>
      <c r="GU17" s="164"/>
      <c r="GV17" s="165"/>
      <c r="GW17" s="166"/>
      <c r="GX17" s="166"/>
      <c r="GY17" s="60"/>
      <c r="GZ17" s="60"/>
      <c r="HA17" s="169"/>
      <c r="HB17" s="170"/>
      <c r="HC17" s="163"/>
      <c r="HD17" s="164"/>
      <c r="HE17" s="165"/>
      <c r="HF17" s="166"/>
      <c r="HG17" s="166"/>
      <c r="HJ17" s="169"/>
      <c r="HK17" s="170"/>
      <c r="HL17" s="163"/>
      <c r="HM17" s="164"/>
      <c r="HN17" s="165"/>
      <c r="HO17" s="166"/>
      <c r="HP17" s="166"/>
      <c r="HS17" s="169"/>
      <c r="HT17" s="170"/>
      <c r="HU17" s="163"/>
      <c r="HV17" s="164"/>
      <c r="HW17" s="165"/>
      <c r="HX17" s="166"/>
      <c r="HY17" s="166"/>
      <c r="IB17" s="169"/>
      <c r="IC17" s="170"/>
      <c r="ID17" s="163"/>
      <c r="IE17" s="164"/>
      <c r="IF17" s="165"/>
      <c r="IG17" s="166"/>
      <c r="IH17" s="166"/>
      <c r="II17" s="60"/>
      <c r="IJ17" s="60"/>
      <c r="IK17" s="169"/>
      <c r="IL17" s="170"/>
      <c r="IM17" s="163"/>
      <c r="IN17" s="164"/>
      <c r="IO17" s="165"/>
      <c r="IP17" s="166"/>
      <c r="IQ17" s="166"/>
      <c r="IT17" s="169"/>
      <c r="IU17" s="170"/>
      <c r="IV17" s="163"/>
      <c r="IW17" s="164"/>
      <c r="IX17" s="165"/>
      <c r="IY17" s="166"/>
      <c r="IZ17" s="166"/>
      <c r="JC17" s="169"/>
      <c r="JD17" s="170"/>
      <c r="JE17" s="163"/>
      <c r="JF17" s="164"/>
      <c r="JG17" s="165"/>
      <c r="JH17" s="166"/>
      <c r="JI17" s="166"/>
      <c r="JL17" s="169"/>
      <c r="JM17" s="170"/>
      <c r="JN17" s="163"/>
      <c r="JO17" s="164"/>
      <c r="JP17" s="165"/>
      <c r="JQ17" s="166"/>
      <c r="JR17" s="166"/>
    </row>
    <row r="18" spans="2:278" ht="16.5" thickTop="1" thickBot="1">
      <c r="B18" s="171" t="s">
        <v>172</v>
      </c>
      <c r="C18" s="172" t="s">
        <v>173</v>
      </c>
      <c r="D18" s="173"/>
      <c r="E18" s="174"/>
      <c r="F18" s="175"/>
      <c r="G18" s="176"/>
      <c r="H18" s="176"/>
      <c r="K18" s="171"/>
      <c r="L18" s="172"/>
      <c r="M18" s="173"/>
      <c r="N18" s="174"/>
      <c r="O18" s="175"/>
      <c r="P18" s="176"/>
      <c r="Q18" s="176"/>
      <c r="R18" s="98"/>
      <c r="S18" s="97"/>
      <c r="T18" s="171"/>
      <c r="U18" s="172"/>
      <c r="V18" s="173"/>
      <c r="W18" s="174"/>
      <c r="X18" s="175"/>
      <c r="Y18" s="176"/>
      <c r="Z18" s="176"/>
      <c r="AA18" s="97"/>
      <c r="AC18" s="171"/>
      <c r="AD18" s="172"/>
      <c r="AE18" s="173"/>
      <c r="AF18" s="174"/>
      <c r="AG18" s="175"/>
      <c r="AH18" s="176"/>
      <c r="AI18" s="176"/>
      <c r="AL18" s="171"/>
      <c r="AM18" s="172"/>
      <c r="AN18" s="173"/>
      <c r="AO18" s="174"/>
      <c r="AP18" s="175"/>
      <c r="AQ18" s="176"/>
      <c r="AR18" s="176"/>
      <c r="AU18" s="171"/>
      <c r="AV18" s="172"/>
      <c r="AW18" s="173"/>
      <c r="AX18" s="174"/>
      <c r="AY18" s="175"/>
      <c r="AZ18" s="176"/>
      <c r="BA18" s="176"/>
      <c r="BD18" s="171"/>
      <c r="BE18" s="172"/>
      <c r="BF18" s="173"/>
      <c r="BG18" s="174"/>
      <c r="BH18" s="175"/>
      <c r="BI18" s="176"/>
      <c r="BJ18" s="176"/>
      <c r="BM18" s="171"/>
      <c r="BN18" s="172"/>
      <c r="BO18" s="173"/>
      <c r="BP18" s="174"/>
      <c r="BQ18" s="175"/>
      <c r="BR18" s="176"/>
      <c r="BS18" s="176"/>
      <c r="BV18" s="171"/>
      <c r="BW18" s="172"/>
      <c r="BX18" s="173"/>
      <c r="BY18" s="174"/>
      <c r="BZ18" s="175"/>
      <c r="CA18" s="176"/>
      <c r="CB18" s="176"/>
      <c r="CE18" s="171"/>
      <c r="CF18" s="172"/>
      <c r="CG18" s="173"/>
      <c r="CH18" s="174"/>
      <c r="CI18" s="175"/>
      <c r="CJ18" s="176"/>
      <c r="CK18" s="176"/>
      <c r="CN18" s="171"/>
      <c r="CO18" s="172"/>
      <c r="CP18" s="173"/>
      <c r="CQ18" s="174"/>
      <c r="CR18" s="175"/>
      <c r="CS18" s="176"/>
      <c r="CT18" s="176"/>
      <c r="CW18" s="171"/>
      <c r="CX18" s="172"/>
      <c r="CY18" s="173"/>
      <c r="CZ18" s="174"/>
      <c r="DA18" s="175"/>
      <c r="DB18" s="176"/>
      <c r="DC18" s="176"/>
      <c r="DF18" s="171"/>
      <c r="DG18" s="172"/>
      <c r="DH18" s="173"/>
      <c r="DI18" s="174"/>
      <c r="DJ18" s="175"/>
      <c r="DK18" s="176"/>
      <c r="DL18" s="176"/>
      <c r="DO18" s="171"/>
      <c r="DP18" s="172"/>
      <c r="DQ18" s="173"/>
      <c r="DR18" s="174"/>
      <c r="DS18" s="175"/>
      <c r="DT18" s="176"/>
      <c r="DU18" s="176"/>
      <c r="DX18" s="171"/>
      <c r="DY18" s="172"/>
      <c r="DZ18" s="173"/>
      <c r="EA18" s="174"/>
      <c r="EB18" s="175"/>
      <c r="EC18" s="176"/>
      <c r="ED18" s="176"/>
      <c r="EG18" s="171"/>
      <c r="EH18" s="172"/>
      <c r="EI18" s="173"/>
      <c r="EJ18" s="174"/>
      <c r="EK18" s="175"/>
      <c r="EL18" s="176"/>
      <c r="EM18" s="176"/>
      <c r="EP18" s="171"/>
      <c r="EQ18" s="172"/>
      <c r="ER18" s="173"/>
      <c r="ES18" s="174"/>
      <c r="ET18" s="175"/>
      <c r="EU18" s="176"/>
      <c r="EV18" s="176"/>
      <c r="EY18" s="171"/>
      <c r="EZ18" s="172"/>
      <c r="FA18" s="173"/>
      <c r="FB18" s="174"/>
      <c r="FC18" s="175"/>
      <c r="FD18" s="176"/>
      <c r="FE18" s="176"/>
      <c r="FH18" s="171"/>
      <c r="FI18" s="172"/>
      <c r="FJ18" s="173"/>
      <c r="FK18" s="174"/>
      <c r="FL18" s="175"/>
      <c r="FM18" s="176"/>
      <c r="FN18" s="176"/>
      <c r="FO18" s="60"/>
      <c r="FP18" s="60"/>
      <c r="FQ18" s="171"/>
      <c r="FR18" s="172"/>
      <c r="FS18" s="173"/>
      <c r="FT18" s="174"/>
      <c r="FU18" s="175"/>
      <c r="FV18" s="176"/>
      <c r="FW18" s="176"/>
      <c r="FZ18" s="171"/>
      <c r="GA18" s="172"/>
      <c r="GB18" s="173"/>
      <c r="GC18" s="174"/>
      <c r="GD18" s="175"/>
      <c r="GE18" s="176"/>
      <c r="GF18" s="176"/>
      <c r="GI18" s="171"/>
      <c r="GJ18" s="172"/>
      <c r="GK18" s="173"/>
      <c r="GL18" s="174"/>
      <c r="GM18" s="175"/>
      <c r="GN18" s="176"/>
      <c r="GO18" s="176"/>
      <c r="GR18" s="171"/>
      <c r="GS18" s="172"/>
      <c r="GT18" s="173"/>
      <c r="GU18" s="174"/>
      <c r="GV18" s="175"/>
      <c r="GW18" s="176"/>
      <c r="GX18" s="176"/>
      <c r="GY18" s="60"/>
      <c r="GZ18" s="60"/>
      <c r="HA18" s="171"/>
      <c r="HB18" s="172"/>
      <c r="HC18" s="173"/>
      <c r="HD18" s="174"/>
      <c r="HE18" s="175"/>
      <c r="HF18" s="176"/>
      <c r="HG18" s="176"/>
      <c r="HJ18" s="171"/>
      <c r="HK18" s="172"/>
      <c r="HL18" s="173"/>
      <c r="HM18" s="174"/>
      <c r="HN18" s="175"/>
      <c r="HO18" s="176"/>
      <c r="HP18" s="176"/>
      <c r="HS18" s="171"/>
      <c r="HT18" s="172"/>
      <c r="HU18" s="173"/>
      <c r="HV18" s="174"/>
      <c r="HW18" s="175"/>
      <c r="HX18" s="176"/>
      <c r="HY18" s="176"/>
      <c r="IB18" s="171"/>
      <c r="IC18" s="172"/>
      <c r="ID18" s="173"/>
      <c r="IE18" s="174"/>
      <c r="IF18" s="175"/>
      <c r="IG18" s="176"/>
      <c r="IH18" s="176"/>
      <c r="II18" s="60"/>
      <c r="IJ18" s="60"/>
      <c r="IK18" s="171"/>
      <c r="IL18" s="172"/>
      <c r="IM18" s="173"/>
      <c r="IN18" s="174"/>
      <c r="IO18" s="175"/>
      <c r="IP18" s="176"/>
      <c r="IQ18" s="176"/>
      <c r="IT18" s="171"/>
      <c r="IU18" s="172"/>
      <c r="IV18" s="173"/>
      <c r="IW18" s="174"/>
      <c r="IX18" s="175"/>
      <c r="IY18" s="176"/>
      <c r="IZ18" s="176"/>
      <c r="JC18" s="171"/>
      <c r="JD18" s="172"/>
      <c r="JE18" s="173"/>
      <c r="JF18" s="174"/>
      <c r="JG18" s="175"/>
      <c r="JH18" s="176"/>
      <c r="JI18" s="176"/>
      <c r="JL18" s="171"/>
      <c r="JM18" s="172"/>
      <c r="JN18" s="173"/>
      <c r="JO18" s="174"/>
      <c r="JP18" s="175"/>
      <c r="JQ18" s="176"/>
      <c r="JR18" s="176"/>
    </row>
    <row r="19" spans="2:278" ht="31.5" thickTop="1" thickBot="1">
      <c r="B19" s="177">
        <v>2.1</v>
      </c>
      <c r="C19" s="178" t="s">
        <v>174</v>
      </c>
      <c r="D19" s="179" t="s">
        <v>138</v>
      </c>
      <c r="E19" s="180">
        <v>10</v>
      </c>
      <c r="F19" s="165">
        <v>0</v>
      </c>
      <c r="G19" s="166">
        <f t="shared" si="0"/>
        <v>0</v>
      </c>
      <c r="H19" s="166"/>
      <c r="K19" s="177"/>
      <c r="L19" s="178"/>
      <c r="M19" s="179"/>
      <c r="N19" s="180"/>
      <c r="O19" s="165"/>
      <c r="P19" s="166"/>
      <c r="Q19" s="166"/>
      <c r="R19" s="98"/>
      <c r="S19" s="97"/>
      <c r="T19" s="177"/>
      <c r="U19" s="178"/>
      <c r="V19" s="179"/>
      <c r="W19" s="180"/>
      <c r="X19" s="165"/>
      <c r="Y19" s="166"/>
      <c r="Z19" s="166"/>
      <c r="AA19" s="97"/>
      <c r="AC19" s="177"/>
      <c r="AD19" s="178"/>
      <c r="AE19" s="179"/>
      <c r="AF19" s="180"/>
      <c r="AG19" s="165"/>
      <c r="AH19" s="166"/>
      <c r="AI19" s="166"/>
      <c r="AL19" s="177"/>
      <c r="AM19" s="178"/>
      <c r="AN19" s="179"/>
      <c r="AO19" s="180"/>
      <c r="AP19" s="165"/>
      <c r="AQ19" s="166"/>
      <c r="AR19" s="166"/>
      <c r="AU19" s="177"/>
      <c r="AV19" s="178"/>
      <c r="AW19" s="179"/>
      <c r="AX19" s="180"/>
      <c r="AY19" s="165"/>
      <c r="AZ19" s="166"/>
      <c r="BA19" s="166"/>
      <c r="BD19" s="177"/>
      <c r="BE19" s="178"/>
      <c r="BF19" s="179"/>
      <c r="BG19" s="180"/>
      <c r="BH19" s="165"/>
      <c r="BI19" s="166"/>
      <c r="BJ19" s="166"/>
      <c r="BM19" s="177"/>
      <c r="BN19" s="178"/>
      <c r="BO19" s="179"/>
      <c r="BP19" s="180"/>
      <c r="BQ19" s="165"/>
      <c r="BR19" s="166"/>
      <c r="BS19" s="166"/>
      <c r="BV19" s="177"/>
      <c r="BW19" s="178"/>
      <c r="BX19" s="179"/>
      <c r="BY19" s="180"/>
      <c r="BZ19" s="165"/>
      <c r="CA19" s="166"/>
      <c r="CB19" s="166"/>
      <c r="CE19" s="177"/>
      <c r="CF19" s="178"/>
      <c r="CG19" s="179"/>
      <c r="CH19" s="180"/>
      <c r="CI19" s="165"/>
      <c r="CJ19" s="166"/>
      <c r="CK19" s="166"/>
      <c r="CN19" s="177"/>
      <c r="CO19" s="178"/>
      <c r="CP19" s="179"/>
      <c r="CQ19" s="180"/>
      <c r="CR19" s="165"/>
      <c r="CS19" s="166"/>
      <c r="CT19" s="166"/>
      <c r="CW19" s="177"/>
      <c r="CX19" s="178"/>
      <c r="CY19" s="179"/>
      <c r="CZ19" s="180"/>
      <c r="DA19" s="165"/>
      <c r="DB19" s="166"/>
      <c r="DC19" s="166"/>
      <c r="DF19" s="177"/>
      <c r="DG19" s="178"/>
      <c r="DH19" s="179"/>
      <c r="DI19" s="180"/>
      <c r="DJ19" s="165"/>
      <c r="DK19" s="166"/>
      <c r="DL19" s="166"/>
      <c r="DO19" s="177"/>
      <c r="DP19" s="178"/>
      <c r="DQ19" s="179"/>
      <c r="DR19" s="180"/>
      <c r="DS19" s="165"/>
      <c r="DT19" s="166"/>
      <c r="DU19" s="166"/>
      <c r="DX19" s="177"/>
      <c r="DY19" s="178"/>
      <c r="DZ19" s="179"/>
      <c r="EA19" s="180"/>
      <c r="EB19" s="165"/>
      <c r="EC19" s="166"/>
      <c r="ED19" s="166"/>
      <c r="EG19" s="177"/>
      <c r="EH19" s="178"/>
      <c r="EI19" s="179"/>
      <c r="EJ19" s="180"/>
      <c r="EK19" s="165"/>
      <c r="EL19" s="166"/>
      <c r="EM19" s="166"/>
      <c r="EP19" s="177"/>
      <c r="EQ19" s="178"/>
      <c r="ER19" s="179"/>
      <c r="ES19" s="180"/>
      <c r="ET19" s="165"/>
      <c r="EU19" s="166"/>
      <c r="EV19" s="166"/>
      <c r="EY19" s="177"/>
      <c r="EZ19" s="178"/>
      <c r="FA19" s="179"/>
      <c r="FB19" s="180"/>
      <c r="FC19" s="165"/>
      <c r="FD19" s="166"/>
      <c r="FE19" s="166"/>
      <c r="FH19" s="177"/>
      <c r="FI19" s="178"/>
      <c r="FJ19" s="179"/>
      <c r="FK19" s="180"/>
      <c r="FL19" s="165"/>
      <c r="FM19" s="166"/>
      <c r="FN19" s="166"/>
      <c r="FO19" s="60"/>
      <c r="FP19" s="60"/>
      <c r="FQ19" s="177"/>
      <c r="FR19" s="178"/>
      <c r="FS19" s="179"/>
      <c r="FT19" s="180"/>
      <c r="FU19" s="165"/>
      <c r="FV19" s="166"/>
      <c r="FW19" s="166"/>
      <c r="FZ19" s="177"/>
      <c r="GA19" s="178"/>
      <c r="GB19" s="179"/>
      <c r="GC19" s="180"/>
      <c r="GD19" s="165"/>
      <c r="GE19" s="166"/>
      <c r="GF19" s="166"/>
      <c r="GI19" s="177"/>
      <c r="GJ19" s="178"/>
      <c r="GK19" s="179"/>
      <c r="GL19" s="180"/>
      <c r="GM19" s="165"/>
      <c r="GN19" s="166"/>
      <c r="GO19" s="166"/>
      <c r="GR19" s="177"/>
      <c r="GS19" s="178"/>
      <c r="GT19" s="179"/>
      <c r="GU19" s="180"/>
      <c r="GV19" s="165"/>
      <c r="GW19" s="166"/>
      <c r="GX19" s="166"/>
      <c r="GY19" s="60"/>
      <c r="GZ19" s="60"/>
      <c r="HA19" s="177"/>
      <c r="HB19" s="178"/>
      <c r="HC19" s="179"/>
      <c r="HD19" s="180"/>
      <c r="HE19" s="165"/>
      <c r="HF19" s="166"/>
      <c r="HG19" s="166"/>
      <c r="HJ19" s="177"/>
      <c r="HK19" s="178"/>
      <c r="HL19" s="179"/>
      <c r="HM19" s="180"/>
      <c r="HN19" s="165"/>
      <c r="HO19" s="166"/>
      <c r="HP19" s="166"/>
      <c r="HS19" s="177"/>
      <c r="HT19" s="178"/>
      <c r="HU19" s="179"/>
      <c r="HV19" s="180"/>
      <c r="HW19" s="165"/>
      <c r="HX19" s="166"/>
      <c r="HY19" s="166"/>
      <c r="IB19" s="177"/>
      <c r="IC19" s="178"/>
      <c r="ID19" s="179"/>
      <c r="IE19" s="180"/>
      <c r="IF19" s="165"/>
      <c r="IG19" s="166"/>
      <c r="IH19" s="166"/>
      <c r="II19" s="60"/>
      <c r="IJ19" s="60"/>
      <c r="IK19" s="177"/>
      <c r="IL19" s="178"/>
      <c r="IM19" s="179"/>
      <c r="IN19" s="180"/>
      <c r="IO19" s="165"/>
      <c r="IP19" s="166"/>
      <c r="IQ19" s="166"/>
      <c r="IT19" s="177"/>
      <c r="IU19" s="178"/>
      <c r="IV19" s="179"/>
      <c r="IW19" s="180"/>
      <c r="IX19" s="165"/>
      <c r="IY19" s="166"/>
      <c r="IZ19" s="166"/>
      <c r="JC19" s="177"/>
      <c r="JD19" s="178"/>
      <c r="JE19" s="179"/>
      <c r="JF19" s="180"/>
      <c r="JG19" s="165"/>
      <c r="JH19" s="166"/>
      <c r="JI19" s="166"/>
      <c r="JL19" s="177"/>
      <c r="JM19" s="178"/>
      <c r="JN19" s="179"/>
      <c r="JO19" s="180"/>
      <c r="JP19" s="165"/>
      <c r="JQ19" s="166"/>
      <c r="JR19" s="166"/>
    </row>
    <row r="20" spans="2:278" ht="16.5" thickTop="1" thickBot="1">
      <c r="B20" s="177">
        <v>2.2000000000000002</v>
      </c>
      <c r="C20" s="178" t="s">
        <v>175</v>
      </c>
      <c r="D20" s="179" t="s">
        <v>140</v>
      </c>
      <c r="E20" s="180">
        <v>30</v>
      </c>
      <c r="F20" s="165">
        <v>0</v>
      </c>
      <c r="G20" s="166">
        <f t="shared" si="0"/>
        <v>0</v>
      </c>
      <c r="H20" s="166"/>
      <c r="K20" s="177"/>
      <c r="L20" s="178"/>
      <c r="M20" s="179"/>
      <c r="N20" s="180"/>
      <c r="O20" s="165"/>
      <c r="P20" s="166"/>
      <c r="Q20" s="166"/>
      <c r="R20" s="98"/>
      <c r="S20" s="97"/>
      <c r="T20" s="177"/>
      <c r="U20" s="178"/>
      <c r="V20" s="179"/>
      <c r="W20" s="180"/>
      <c r="X20" s="165"/>
      <c r="Y20" s="166"/>
      <c r="Z20" s="166"/>
      <c r="AA20" s="97"/>
      <c r="AC20" s="177"/>
      <c r="AD20" s="178"/>
      <c r="AE20" s="179"/>
      <c r="AF20" s="180"/>
      <c r="AG20" s="165"/>
      <c r="AH20" s="166"/>
      <c r="AI20" s="166"/>
      <c r="AL20" s="177"/>
      <c r="AM20" s="178"/>
      <c r="AN20" s="179"/>
      <c r="AO20" s="180"/>
      <c r="AP20" s="165"/>
      <c r="AQ20" s="166"/>
      <c r="AR20" s="166"/>
      <c r="AU20" s="177"/>
      <c r="AV20" s="178"/>
      <c r="AW20" s="179"/>
      <c r="AX20" s="180"/>
      <c r="AY20" s="165"/>
      <c r="AZ20" s="166"/>
      <c r="BA20" s="166"/>
      <c r="BD20" s="177"/>
      <c r="BE20" s="178"/>
      <c r="BF20" s="179"/>
      <c r="BG20" s="180"/>
      <c r="BH20" s="165"/>
      <c r="BI20" s="166"/>
      <c r="BJ20" s="166"/>
      <c r="BM20" s="177"/>
      <c r="BN20" s="178"/>
      <c r="BO20" s="179"/>
      <c r="BP20" s="180"/>
      <c r="BQ20" s="165"/>
      <c r="BR20" s="166"/>
      <c r="BS20" s="166"/>
      <c r="BV20" s="177"/>
      <c r="BW20" s="178"/>
      <c r="BX20" s="179"/>
      <c r="BY20" s="180"/>
      <c r="BZ20" s="165"/>
      <c r="CA20" s="166"/>
      <c r="CB20" s="166"/>
      <c r="CE20" s="177"/>
      <c r="CF20" s="178"/>
      <c r="CG20" s="179"/>
      <c r="CH20" s="180"/>
      <c r="CI20" s="165"/>
      <c r="CJ20" s="166"/>
      <c r="CK20" s="166"/>
      <c r="CN20" s="177"/>
      <c r="CO20" s="178"/>
      <c r="CP20" s="179"/>
      <c r="CQ20" s="180"/>
      <c r="CR20" s="165"/>
      <c r="CS20" s="166"/>
      <c r="CT20" s="166"/>
      <c r="CW20" s="177"/>
      <c r="CX20" s="178"/>
      <c r="CY20" s="179"/>
      <c r="CZ20" s="180"/>
      <c r="DA20" s="165"/>
      <c r="DB20" s="166"/>
      <c r="DC20" s="166"/>
      <c r="DF20" s="177"/>
      <c r="DG20" s="178"/>
      <c r="DH20" s="179"/>
      <c r="DI20" s="180"/>
      <c r="DJ20" s="165"/>
      <c r="DK20" s="166"/>
      <c r="DL20" s="166"/>
      <c r="DO20" s="177"/>
      <c r="DP20" s="178"/>
      <c r="DQ20" s="179"/>
      <c r="DR20" s="180"/>
      <c r="DS20" s="165"/>
      <c r="DT20" s="166"/>
      <c r="DU20" s="166"/>
      <c r="DX20" s="177"/>
      <c r="DY20" s="178"/>
      <c r="DZ20" s="179"/>
      <c r="EA20" s="180"/>
      <c r="EB20" s="165"/>
      <c r="EC20" s="166"/>
      <c r="ED20" s="166"/>
      <c r="EG20" s="177"/>
      <c r="EH20" s="178"/>
      <c r="EI20" s="179"/>
      <c r="EJ20" s="180"/>
      <c r="EK20" s="165"/>
      <c r="EL20" s="166"/>
      <c r="EM20" s="166"/>
      <c r="EP20" s="177"/>
      <c r="EQ20" s="178"/>
      <c r="ER20" s="179"/>
      <c r="ES20" s="180"/>
      <c r="ET20" s="165"/>
      <c r="EU20" s="166"/>
      <c r="EV20" s="166"/>
      <c r="EY20" s="177"/>
      <c r="EZ20" s="178"/>
      <c r="FA20" s="179"/>
      <c r="FB20" s="180"/>
      <c r="FC20" s="165"/>
      <c r="FD20" s="166"/>
      <c r="FE20" s="166"/>
      <c r="FH20" s="177"/>
      <c r="FI20" s="178"/>
      <c r="FJ20" s="179"/>
      <c r="FK20" s="180"/>
      <c r="FL20" s="165"/>
      <c r="FM20" s="166"/>
      <c r="FN20" s="166"/>
      <c r="FO20" s="60"/>
      <c r="FP20" s="60"/>
      <c r="FQ20" s="177"/>
      <c r="FR20" s="178"/>
      <c r="FS20" s="179"/>
      <c r="FT20" s="180"/>
      <c r="FU20" s="165"/>
      <c r="FV20" s="166"/>
      <c r="FW20" s="166"/>
      <c r="FZ20" s="177"/>
      <c r="GA20" s="178"/>
      <c r="GB20" s="179"/>
      <c r="GC20" s="180"/>
      <c r="GD20" s="165"/>
      <c r="GE20" s="166"/>
      <c r="GF20" s="166"/>
      <c r="GI20" s="177"/>
      <c r="GJ20" s="178"/>
      <c r="GK20" s="179"/>
      <c r="GL20" s="180"/>
      <c r="GM20" s="165"/>
      <c r="GN20" s="166"/>
      <c r="GO20" s="166"/>
      <c r="GR20" s="177"/>
      <c r="GS20" s="178"/>
      <c r="GT20" s="179"/>
      <c r="GU20" s="180"/>
      <c r="GV20" s="165"/>
      <c r="GW20" s="166"/>
      <c r="GX20" s="166"/>
      <c r="GY20" s="60"/>
      <c r="GZ20" s="60"/>
      <c r="HA20" s="177"/>
      <c r="HB20" s="178"/>
      <c r="HC20" s="179"/>
      <c r="HD20" s="180"/>
      <c r="HE20" s="165"/>
      <c r="HF20" s="166"/>
      <c r="HG20" s="166"/>
      <c r="HJ20" s="177"/>
      <c r="HK20" s="178"/>
      <c r="HL20" s="179"/>
      <c r="HM20" s="180"/>
      <c r="HN20" s="165"/>
      <c r="HO20" s="166"/>
      <c r="HP20" s="166"/>
      <c r="HS20" s="177"/>
      <c r="HT20" s="178"/>
      <c r="HU20" s="179"/>
      <c r="HV20" s="180"/>
      <c r="HW20" s="165"/>
      <c r="HX20" s="166"/>
      <c r="HY20" s="166"/>
      <c r="IB20" s="177"/>
      <c r="IC20" s="178"/>
      <c r="ID20" s="179"/>
      <c r="IE20" s="180"/>
      <c r="IF20" s="165"/>
      <c r="IG20" s="166"/>
      <c r="IH20" s="166"/>
      <c r="II20" s="60"/>
      <c r="IJ20" s="60"/>
      <c r="IK20" s="177"/>
      <c r="IL20" s="178"/>
      <c r="IM20" s="179"/>
      <c r="IN20" s="180"/>
      <c r="IO20" s="165"/>
      <c r="IP20" s="166"/>
      <c r="IQ20" s="166"/>
      <c r="IT20" s="177"/>
      <c r="IU20" s="178"/>
      <c r="IV20" s="179"/>
      <c r="IW20" s="180"/>
      <c r="IX20" s="165"/>
      <c r="IY20" s="166"/>
      <c r="IZ20" s="166"/>
      <c r="JC20" s="177"/>
      <c r="JD20" s="178"/>
      <c r="JE20" s="179"/>
      <c r="JF20" s="180"/>
      <c r="JG20" s="165"/>
      <c r="JH20" s="166"/>
      <c r="JI20" s="166"/>
      <c r="JL20" s="177"/>
      <c r="JM20" s="178"/>
      <c r="JN20" s="179"/>
      <c r="JO20" s="180"/>
      <c r="JP20" s="165"/>
      <c r="JQ20" s="166"/>
      <c r="JR20" s="166"/>
    </row>
    <row r="21" spans="2:278" ht="16.5" thickTop="1" thickBot="1">
      <c r="B21" s="171" t="s">
        <v>176</v>
      </c>
      <c r="C21" s="172" t="s">
        <v>177</v>
      </c>
      <c r="D21" s="173"/>
      <c r="E21" s="174"/>
      <c r="F21" s="175"/>
      <c r="G21" s="176"/>
      <c r="H21" s="176"/>
      <c r="K21" s="171"/>
      <c r="L21" s="172"/>
      <c r="M21" s="173"/>
      <c r="N21" s="174"/>
      <c r="O21" s="175"/>
      <c r="P21" s="176"/>
      <c r="Q21" s="176"/>
      <c r="R21" s="98"/>
      <c r="S21" s="97"/>
      <c r="T21" s="171"/>
      <c r="U21" s="172"/>
      <c r="V21" s="173"/>
      <c r="W21" s="174"/>
      <c r="X21" s="175"/>
      <c r="Y21" s="176"/>
      <c r="Z21" s="176"/>
      <c r="AA21" s="97"/>
      <c r="AC21" s="171"/>
      <c r="AD21" s="172"/>
      <c r="AE21" s="173"/>
      <c r="AF21" s="174"/>
      <c r="AG21" s="175"/>
      <c r="AH21" s="176"/>
      <c r="AI21" s="176"/>
      <c r="AL21" s="171"/>
      <c r="AM21" s="172"/>
      <c r="AN21" s="173"/>
      <c r="AO21" s="174"/>
      <c r="AP21" s="175"/>
      <c r="AQ21" s="176"/>
      <c r="AR21" s="176"/>
      <c r="AU21" s="171"/>
      <c r="AV21" s="172"/>
      <c r="AW21" s="173"/>
      <c r="AX21" s="174"/>
      <c r="AY21" s="175"/>
      <c r="AZ21" s="176"/>
      <c r="BA21" s="176"/>
      <c r="BD21" s="171"/>
      <c r="BE21" s="172"/>
      <c r="BF21" s="173"/>
      <c r="BG21" s="174"/>
      <c r="BH21" s="175"/>
      <c r="BI21" s="176"/>
      <c r="BJ21" s="176"/>
      <c r="BM21" s="171"/>
      <c r="BN21" s="172"/>
      <c r="BO21" s="173"/>
      <c r="BP21" s="174"/>
      <c r="BQ21" s="175"/>
      <c r="BR21" s="176"/>
      <c r="BS21" s="176"/>
      <c r="BV21" s="171"/>
      <c r="BW21" s="172"/>
      <c r="BX21" s="173"/>
      <c r="BY21" s="174"/>
      <c r="BZ21" s="175"/>
      <c r="CA21" s="176"/>
      <c r="CB21" s="176"/>
      <c r="CE21" s="171"/>
      <c r="CF21" s="172"/>
      <c r="CG21" s="173"/>
      <c r="CH21" s="174"/>
      <c r="CI21" s="175"/>
      <c r="CJ21" s="176"/>
      <c r="CK21" s="176"/>
      <c r="CN21" s="171"/>
      <c r="CO21" s="172"/>
      <c r="CP21" s="173"/>
      <c r="CQ21" s="174"/>
      <c r="CR21" s="175"/>
      <c r="CS21" s="176"/>
      <c r="CT21" s="176"/>
      <c r="CW21" s="171"/>
      <c r="CX21" s="172"/>
      <c r="CY21" s="173"/>
      <c r="CZ21" s="174"/>
      <c r="DA21" s="175"/>
      <c r="DB21" s="176"/>
      <c r="DC21" s="176"/>
      <c r="DF21" s="171"/>
      <c r="DG21" s="172"/>
      <c r="DH21" s="173"/>
      <c r="DI21" s="174"/>
      <c r="DJ21" s="175"/>
      <c r="DK21" s="176"/>
      <c r="DL21" s="176"/>
      <c r="DO21" s="171"/>
      <c r="DP21" s="172"/>
      <c r="DQ21" s="173"/>
      <c r="DR21" s="174"/>
      <c r="DS21" s="175"/>
      <c r="DT21" s="176"/>
      <c r="DU21" s="176"/>
      <c r="DX21" s="171"/>
      <c r="DY21" s="172"/>
      <c r="DZ21" s="173"/>
      <c r="EA21" s="174"/>
      <c r="EB21" s="175"/>
      <c r="EC21" s="176"/>
      <c r="ED21" s="176"/>
      <c r="EG21" s="171"/>
      <c r="EH21" s="172"/>
      <c r="EI21" s="173"/>
      <c r="EJ21" s="174"/>
      <c r="EK21" s="175"/>
      <c r="EL21" s="176"/>
      <c r="EM21" s="176"/>
      <c r="EP21" s="171"/>
      <c r="EQ21" s="172"/>
      <c r="ER21" s="173"/>
      <c r="ES21" s="174"/>
      <c r="ET21" s="175"/>
      <c r="EU21" s="176"/>
      <c r="EV21" s="176"/>
      <c r="EY21" s="171"/>
      <c r="EZ21" s="172"/>
      <c r="FA21" s="173"/>
      <c r="FB21" s="174"/>
      <c r="FC21" s="175"/>
      <c r="FD21" s="176"/>
      <c r="FE21" s="176"/>
      <c r="FH21" s="171"/>
      <c r="FI21" s="172"/>
      <c r="FJ21" s="173"/>
      <c r="FK21" s="174"/>
      <c r="FL21" s="175"/>
      <c r="FM21" s="176"/>
      <c r="FN21" s="176"/>
      <c r="FO21" s="60"/>
      <c r="FP21" s="60"/>
      <c r="FQ21" s="171"/>
      <c r="FR21" s="172"/>
      <c r="FS21" s="173"/>
      <c r="FT21" s="174"/>
      <c r="FU21" s="175"/>
      <c r="FV21" s="176"/>
      <c r="FW21" s="176"/>
      <c r="FZ21" s="171"/>
      <c r="GA21" s="172"/>
      <c r="GB21" s="173"/>
      <c r="GC21" s="174"/>
      <c r="GD21" s="175"/>
      <c r="GE21" s="176"/>
      <c r="GF21" s="176"/>
      <c r="GI21" s="171"/>
      <c r="GJ21" s="172"/>
      <c r="GK21" s="173"/>
      <c r="GL21" s="174"/>
      <c r="GM21" s="175"/>
      <c r="GN21" s="176"/>
      <c r="GO21" s="176"/>
      <c r="GR21" s="171"/>
      <c r="GS21" s="172"/>
      <c r="GT21" s="173"/>
      <c r="GU21" s="174"/>
      <c r="GV21" s="175"/>
      <c r="GW21" s="176"/>
      <c r="GX21" s="176"/>
      <c r="GY21" s="60"/>
      <c r="GZ21" s="60"/>
      <c r="HA21" s="171"/>
      <c r="HB21" s="172"/>
      <c r="HC21" s="173"/>
      <c r="HD21" s="174"/>
      <c r="HE21" s="175"/>
      <c r="HF21" s="176"/>
      <c r="HG21" s="176"/>
      <c r="HJ21" s="171"/>
      <c r="HK21" s="172"/>
      <c r="HL21" s="173"/>
      <c r="HM21" s="174"/>
      <c r="HN21" s="175"/>
      <c r="HO21" s="176"/>
      <c r="HP21" s="176"/>
      <c r="HS21" s="171"/>
      <c r="HT21" s="172"/>
      <c r="HU21" s="173"/>
      <c r="HV21" s="174"/>
      <c r="HW21" s="175"/>
      <c r="HX21" s="176"/>
      <c r="HY21" s="176"/>
      <c r="IB21" s="171"/>
      <c r="IC21" s="172"/>
      <c r="ID21" s="173"/>
      <c r="IE21" s="174"/>
      <c r="IF21" s="175"/>
      <c r="IG21" s="176"/>
      <c r="IH21" s="176"/>
      <c r="II21" s="60"/>
      <c r="IJ21" s="60"/>
      <c r="IK21" s="171"/>
      <c r="IL21" s="172"/>
      <c r="IM21" s="173"/>
      <c r="IN21" s="174"/>
      <c r="IO21" s="175"/>
      <c r="IP21" s="176"/>
      <c r="IQ21" s="176"/>
      <c r="IT21" s="171"/>
      <c r="IU21" s="172"/>
      <c r="IV21" s="173"/>
      <c r="IW21" s="174"/>
      <c r="IX21" s="175"/>
      <c r="IY21" s="176"/>
      <c r="IZ21" s="176"/>
      <c r="JC21" s="171"/>
      <c r="JD21" s="172"/>
      <c r="JE21" s="173"/>
      <c r="JF21" s="174"/>
      <c r="JG21" s="175"/>
      <c r="JH21" s="176"/>
      <c r="JI21" s="176"/>
      <c r="JL21" s="171"/>
      <c r="JM21" s="172"/>
      <c r="JN21" s="173"/>
      <c r="JO21" s="174"/>
      <c r="JP21" s="175"/>
      <c r="JQ21" s="176"/>
      <c r="JR21" s="176"/>
    </row>
    <row r="22" spans="2:278" ht="46.5" thickTop="1" thickBot="1">
      <c r="B22" s="177">
        <v>3.1</v>
      </c>
      <c r="C22" s="178" t="s">
        <v>178</v>
      </c>
      <c r="D22" s="181" t="s">
        <v>139</v>
      </c>
      <c r="E22" s="180">
        <v>35</v>
      </c>
      <c r="F22" s="165">
        <v>0</v>
      </c>
      <c r="G22" s="166">
        <f t="shared" si="0"/>
        <v>0</v>
      </c>
      <c r="H22" s="166"/>
      <c r="K22" s="177"/>
      <c r="L22" s="178"/>
      <c r="M22" s="181"/>
      <c r="N22" s="180"/>
      <c r="O22" s="165"/>
      <c r="P22" s="166"/>
      <c r="Q22" s="166"/>
      <c r="R22" s="98"/>
      <c r="S22" s="97"/>
      <c r="T22" s="177"/>
      <c r="U22" s="178"/>
      <c r="V22" s="181"/>
      <c r="W22" s="180"/>
      <c r="X22" s="165"/>
      <c r="Y22" s="166"/>
      <c r="Z22" s="166"/>
      <c r="AA22" s="97"/>
      <c r="AC22" s="177"/>
      <c r="AD22" s="178"/>
      <c r="AE22" s="181"/>
      <c r="AF22" s="180"/>
      <c r="AG22" s="165"/>
      <c r="AH22" s="166"/>
      <c r="AI22" s="166"/>
      <c r="AL22" s="177"/>
      <c r="AM22" s="178"/>
      <c r="AN22" s="181"/>
      <c r="AO22" s="180"/>
      <c r="AP22" s="165"/>
      <c r="AQ22" s="166"/>
      <c r="AR22" s="166"/>
      <c r="AU22" s="177"/>
      <c r="AV22" s="178"/>
      <c r="AW22" s="181"/>
      <c r="AX22" s="180"/>
      <c r="AY22" s="165"/>
      <c r="AZ22" s="166"/>
      <c r="BA22" s="166"/>
      <c r="BD22" s="177"/>
      <c r="BE22" s="178"/>
      <c r="BF22" s="181"/>
      <c r="BG22" s="180"/>
      <c r="BH22" s="165"/>
      <c r="BI22" s="166"/>
      <c r="BJ22" s="166"/>
      <c r="BM22" s="177"/>
      <c r="BN22" s="178"/>
      <c r="BO22" s="181"/>
      <c r="BP22" s="180"/>
      <c r="BQ22" s="165"/>
      <c r="BR22" s="166"/>
      <c r="BS22" s="166"/>
      <c r="BV22" s="177"/>
      <c r="BW22" s="178"/>
      <c r="BX22" s="181"/>
      <c r="BY22" s="180"/>
      <c r="BZ22" s="165"/>
      <c r="CA22" s="166"/>
      <c r="CB22" s="166"/>
      <c r="CE22" s="177"/>
      <c r="CF22" s="178"/>
      <c r="CG22" s="181"/>
      <c r="CH22" s="180"/>
      <c r="CI22" s="165"/>
      <c r="CJ22" s="166"/>
      <c r="CK22" s="166"/>
      <c r="CN22" s="177"/>
      <c r="CO22" s="178"/>
      <c r="CP22" s="181"/>
      <c r="CQ22" s="180"/>
      <c r="CR22" s="165"/>
      <c r="CS22" s="166"/>
      <c r="CT22" s="166"/>
      <c r="CW22" s="177"/>
      <c r="CX22" s="178"/>
      <c r="CY22" s="181"/>
      <c r="CZ22" s="180"/>
      <c r="DA22" s="165"/>
      <c r="DB22" s="166"/>
      <c r="DC22" s="166"/>
      <c r="DF22" s="177"/>
      <c r="DG22" s="178"/>
      <c r="DH22" s="181"/>
      <c r="DI22" s="180"/>
      <c r="DJ22" s="165"/>
      <c r="DK22" s="166"/>
      <c r="DL22" s="166"/>
      <c r="DO22" s="177"/>
      <c r="DP22" s="178"/>
      <c r="DQ22" s="181"/>
      <c r="DR22" s="180"/>
      <c r="DS22" s="165"/>
      <c r="DT22" s="166"/>
      <c r="DU22" s="166"/>
      <c r="DX22" s="177"/>
      <c r="DY22" s="178"/>
      <c r="DZ22" s="181"/>
      <c r="EA22" s="180"/>
      <c r="EB22" s="165"/>
      <c r="EC22" s="166"/>
      <c r="ED22" s="166"/>
      <c r="EG22" s="177"/>
      <c r="EH22" s="178"/>
      <c r="EI22" s="181"/>
      <c r="EJ22" s="180"/>
      <c r="EK22" s="165"/>
      <c r="EL22" s="166"/>
      <c r="EM22" s="166"/>
      <c r="EP22" s="177"/>
      <c r="EQ22" s="178"/>
      <c r="ER22" s="181"/>
      <c r="ES22" s="180"/>
      <c r="ET22" s="165"/>
      <c r="EU22" s="166"/>
      <c r="EV22" s="166"/>
      <c r="EY22" s="177"/>
      <c r="EZ22" s="178"/>
      <c r="FA22" s="181"/>
      <c r="FB22" s="180"/>
      <c r="FC22" s="165"/>
      <c r="FD22" s="166"/>
      <c r="FE22" s="166"/>
      <c r="FH22" s="177"/>
      <c r="FI22" s="178"/>
      <c r="FJ22" s="181"/>
      <c r="FK22" s="180"/>
      <c r="FL22" s="165"/>
      <c r="FM22" s="166"/>
      <c r="FN22" s="166"/>
      <c r="FO22" s="60"/>
      <c r="FP22" s="60"/>
      <c r="FQ22" s="177"/>
      <c r="FR22" s="178"/>
      <c r="FS22" s="181"/>
      <c r="FT22" s="180"/>
      <c r="FU22" s="165"/>
      <c r="FV22" s="166"/>
      <c r="FW22" s="166"/>
      <c r="FZ22" s="177"/>
      <c r="GA22" s="178"/>
      <c r="GB22" s="181"/>
      <c r="GC22" s="180"/>
      <c r="GD22" s="165"/>
      <c r="GE22" s="166"/>
      <c r="GF22" s="166"/>
      <c r="GI22" s="177"/>
      <c r="GJ22" s="178"/>
      <c r="GK22" s="181"/>
      <c r="GL22" s="180"/>
      <c r="GM22" s="165"/>
      <c r="GN22" s="166"/>
      <c r="GO22" s="166"/>
      <c r="GR22" s="177"/>
      <c r="GS22" s="178"/>
      <c r="GT22" s="181"/>
      <c r="GU22" s="180"/>
      <c r="GV22" s="165"/>
      <c r="GW22" s="166"/>
      <c r="GX22" s="166"/>
      <c r="GY22" s="60"/>
      <c r="GZ22" s="60"/>
      <c r="HA22" s="177"/>
      <c r="HB22" s="178"/>
      <c r="HC22" s="181"/>
      <c r="HD22" s="180"/>
      <c r="HE22" s="165"/>
      <c r="HF22" s="166"/>
      <c r="HG22" s="166"/>
      <c r="HJ22" s="177"/>
      <c r="HK22" s="178"/>
      <c r="HL22" s="181"/>
      <c r="HM22" s="180"/>
      <c r="HN22" s="165"/>
      <c r="HO22" s="166"/>
      <c r="HP22" s="166"/>
      <c r="HS22" s="177"/>
      <c r="HT22" s="178"/>
      <c r="HU22" s="181"/>
      <c r="HV22" s="180"/>
      <c r="HW22" s="165"/>
      <c r="HX22" s="166"/>
      <c r="HY22" s="166"/>
      <c r="IB22" s="177"/>
      <c r="IC22" s="178"/>
      <c r="ID22" s="181"/>
      <c r="IE22" s="180"/>
      <c r="IF22" s="165"/>
      <c r="IG22" s="166"/>
      <c r="IH22" s="166"/>
      <c r="II22" s="60"/>
      <c r="IJ22" s="60"/>
      <c r="IK22" s="177"/>
      <c r="IL22" s="178"/>
      <c r="IM22" s="181"/>
      <c r="IN22" s="180"/>
      <c r="IO22" s="165"/>
      <c r="IP22" s="166"/>
      <c r="IQ22" s="166"/>
      <c r="IT22" s="177"/>
      <c r="IU22" s="178"/>
      <c r="IV22" s="181"/>
      <c r="IW22" s="180"/>
      <c r="IX22" s="165"/>
      <c r="IY22" s="166"/>
      <c r="IZ22" s="166"/>
      <c r="JC22" s="177"/>
      <c r="JD22" s="178"/>
      <c r="JE22" s="181"/>
      <c r="JF22" s="180"/>
      <c r="JG22" s="165"/>
      <c r="JH22" s="166"/>
      <c r="JI22" s="166"/>
      <c r="JL22" s="177"/>
      <c r="JM22" s="178"/>
      <c r="JN22" s="181"/>
      <c r="JO22" s="180"/>
      <c r="JP22" s="165"/>
      <c r="JQ22" s="166"/>
      <c r="JR22" s="166"/>
    </row>
    <row r="23" spans="2:278" ht="31.5" thickTop="1" thickBot="1">
      <c r="B23" s="177">
        <v>3.2</v>
      </c>
      <c r="C23" s="178" t="s">
        <v>179</v>
      </c>
      <c r="D23" s="179" t="s">
        <v>166</v>
      </c>
      <c r="E23" s="180">
        <v>4808</v>
      </c>
      <c r="F23" s="165">
        <v>0</v>
      </c>
      <c r="G23" s="166">
        <f t="shared" si="0"/>
        <v>0</v>
      </c>
      <c r="H23" s="166"/>
      <c r="K23" s="177"/>
      <c r="L23" s="178"/>
      <c r="M23" s="179"/>
      <c r="N23" s="180"/>
      <c r="O23" s="165"/>
      <c r="P23" s="166"/>
      <c r="Q23" s="166"/>
      <c r="R23" s="98"/>
      <c r="S23" s="97"/>
      <c r="T23" s="177"/>
      <c r="U23" s="178"/>
      <c r="V23" s="179"/>
      <c r="W23" s="180"/>
      <c r="X23" s="165"/>
      <c r="Y23" s="166"/>
      <c r="Z23" s="166"/>
      <c r="AA23" s="97"/>
      <c r="AC23" s="177"/>
      <c r="AD23" s="178"/>
      <c r="AE23" s="179"/>
      <c r="AF23" s="180"/>
      <c r="AG23" s="165"/>
      <c r="AH23" s="166"/>
      <c r="AI23" s="166"/>
      <c r="AL23" s="177"/>
      <c r="AM23" s="178"/>
      <c r="AN23" s="179"/>
      <c r="AO23" s="180"/>
      <c r="AP23" s="165"/>
      <c r="AQ23" s="166"/>
      <c r="AR23" s="166"/>
      <c r="AU23" s="177"/>
      <c r="AV23" s="178"/>
      <c r="AW23" s="179"/>
      <c r="AX23" s="180"/>
      <c r="AY23" s="165"/>
      <c r="AZ23" s="166"/>
      <c r="BA23" s="166"/>
      <c r="BD23" s="177"/>
      <c r="BE23" s="178"/>
      <c r="BF23" s="179"/>
      <c r="BG23" s="180"/>
      <c r="BH23" s="165"/>
      <c r="BI23" s="166"/>
      <c r="BJ23" s="166"/>
      <c r="BM23" s="177"/>
      <c r="BN23" s="178"/>
      <c r="BO23" s="179"/>
      <c r="BP23" s="180"/>
      <c r="BQ23" s="165"/>
      <c r="BR23" s="166"/>
      <c r="BS23" s="166"/>
      <c r="BV23" s="177"/>
      <c r="BW23" s="178"/>
      <c r="BX23" s="179"/>
      <c r="BY23" s="180"/>
      <c r="BZ23" s="165"/>
      <c r="CA23" s="166"/>
      <c r="CB23" s="166"/>
      <c r="CE23" s="177"/>
      <c r="CF23" s="178"/>
      <c r="CG23" s="179"/>
      <c r="CH23" s="180"/>
      <c r="CI23" s="165"/>
      <c r="CJ23" s="166"/>
      <c r="CK23" s="166"/>
      <c r="CN23" s="177"/>
      <c r="CO23" s="178"/>
      <c r="CP23" s="179"/>
      <c r="CQ23" s="180"/>
      <c r="CR23" s="165"/>
      <c r="CS23" s="166"/>
      <c r="CT23" s="166"/>
      <c r="CW23" s="177"/>
      <c r="CX23" s="178"/>
      <c r="CY23" s="179"/>
      <c r="CZ23" s="180"/>
      <c r="DA23" s="165"/>
      <c r="DB23" s="166"/>
      <c r="DC23" s="166"/>
      <c r="DF23" s="177"/>
      <c r="DG23" s="178"/>
      <c r="DH23" s="179"/>
      <c r="DI23" s="180"/>
      <c r="DJ23" s="165"/>
      <c r="DK23" s="166"/>
      <c r="DL23" s="166"/>
      <c r="DO23" s="177"/>
      <c r="DP23" s="178"/>
      <c r="DQ23" s="179"/>
      <c r="DR23" s="180"/>
      <c r="DS23" s="165"/>
      <c r="DT23" s="166"/>
      <c r="DU23" s="166"/>
      <c r="DX23" s="177"/>
      <c r="DY23" s="178"/>
      <c r="DZ23" s="179"/>
      <c r="EA23" s="180"/>
      <c r="EB23" s="165"/>
      <c r="EC23" s="166"/>
      <c r="ED23" s="166"/>
      <c r="EG23" s="177"/>
      <c r="EH23" s="178"/>
      <c r="EI23" s="179"/>
      <c r="EJ23" s="180"/>
      <c r="EK23" s="165"/>
      <c r="EL23" s="166"/>
      <c r="EM23" s="166"/>
      <c r="EP23" s="177"/>
      <c r="EQ23" s="178"/>
      <c r="ER23" s="179"/>
      <c r="ES23" s="180"/>
      <c r="ET23" s="165"/>
      <c r="EU23" s="166"/>
      <c r="EV23" s="166"/>
      <c r="EY23" s="177"/>
      <c r="EZ23" s="178"/>
      <c r="FA23" s="179"/>
      <c r="FB23" s="180"/>
      <c r="FC23" s="165"/>
      <c r="FD23" s="166"/>
      <c r="FE23" s="166"/>
      <c r="FH23" s="177"/>
      <c r="FI23" s="178"/>
      <c r="FJ23" s="179"/>
      <c r="FK23" s="180"/>
      <c r="FL23" s="165"/>
      <c r="FM23" s="166"/>
      <c r="FN23" s="166"/>
      <c r="FO23" s="60"/>
      <c r="FP23" s="60"/>
      <c r="FQ23" s="177"/>
      <c r="FR23" s="178"/>
      <c r="FS23" s="179"/>
      <c r="FT23" s="180"/>
      <c r="FU23" s="165"/>
      <c r="FV23" s="166"/>
      <c r="FW23" s="166"/>
      <c r="FZ23" s="177"/>
      <c r="GA23" s="178"/>
      <c r="GB23" s="179"/>
      <c r="GC23" s="180"/>
      <c r="GD23" s="165"/>
      <c r="GE23" s="166"/>
      <c r="GF23" s="166"/>
      <c r="GI23" s="177"/>
      <c r="GJ23" s="178"/>
      <c r="GK23" s="179"/>
      <c r="GL23" s="180"/>
      <c r="GM23" s="165"/>
      <c r="GN23" s="166"/>
      <c r="GO23" s="166"/>
      <c r="GR23" s="177"/>
      <c r="GS23" s="178"/>
      <c r="GT23" s="179"/>
      <c r="GU23" s="180"/>
      <c r="GV23" s="165"/>
      <c r="GW23" s="166"/>
      <c r="GX23" s="166"/>
      <c r="GY23" s="60"/>
      <c r="GZ23" s="60"/>
      <c r="HA23" s="177"/>
      <c r="HB23" s="178"/>
      <c r="HC23" s="179"/>
      <c r="HD23" s="180"/>
      <c r="HE23" s="165"/>
      <c r="HF23" s="166"/>
      <c r="HG23" s="166"/>
      <c r="HJ23" s="177"/>
      <c r="HK23" s="178"/>
      <c r="HL23" s="179"/>
      <c r="HM23" s="180"/>
      <c r="HN23" s="165"/>
      <c r="HO23" s="166"/>
      <c r="HP23" s="166"/>
      <c r="HS23" s="177"/>
      <c r="HT23" s="178"/>
      <c r="HU23" s="179"/>
      <c r="HV23" s="180"/>
      <c r="HW23" s="165"/>
      <c r="HX23" s="166"/>
      <c r="HY23" s="166"/>
      <c r="IB23" s="177"/>
      <c r="IC23" s="178"/>
      <c r="ID23" s="179"/>
      <c r="IE23" s="180"/>
      <c r="IF23" s="165"/>
      <c r="IG23" s="166"/>
      <c r="IH23" s="166"/>
      <c r="II23" s="60"/>
      <c r="IJ23" s="60"/>
      <c r="IK23" s="177"/>
      <c r="IL23" s="178"/>
      <c r="IM23" s="179"/>
      <c r="IN23" s="180"/>
      <c r="IO23" s="165"/>
      <c r="IP23" s="166"/>
      <c r="IQ23" s="166"/>
      <c r="IT23" s="177"/>
      <c r="IU23" s="178"/>
      <c r="IV23" s="179"/>
      <c r="IW23" s="180"/>
      <c r="IX23" s="165"/>
      <c r="IY23" s="166"/>
      <c r="IZ23" s="166"/>
      <c r="JC23" s="177"/>
      <c r="JD23" s="178"/>
      <c r="JE23" s="179"/>
      <c r="JF23" s="180"/>
      <c r="JG23" s="165"/>
      <c r="JH23" s="166"/>
      <c r="JI23" s="166"/>
      <c r="JL23" s="177"/>
      <c r="JM23" s="178"/>
      <c r="JN23" s="179"/>
      <c r="JO23" s="180"/>
      <c r="JP23" s="165"/>
      <c r="JQ23" s="166"/>
      <c r="JR23" s="166"/>
    </row>
    <row r="24" spans="2:278" ht="46.5" thickTop="1" thickBot="1">
      <c r="B24" s="177">
        <v>3.3</v>
      </c>
      <c r="C24" s="178" t="s">
        <v>180</v>
      </c>
      <c r="D24" s="163" t="s">
        <v>166</v>
      </c>
      <c r="E24" s="180">
        <v>20</v>
      </c>
      <c r="F24" s="165">
        <v>0</v>
      </c>
      <c r="G24" s="166">
        <f t="shared" si="0"/>
        <v>0</v>
      </c>
      <c r="H24" s="166"/>
      <c r="K24" s="177"/>
      <c r="L24" s="178"/>
      <c r="M24" s="163"/>
      <c r="N24" s="180"/>
      <c r="O24" s="165"/>
      <c r="P24" s="166"/>
      <c r="Q24" s="166"/>
      <c r="R24" s="98"/>
      <c r="S24" s="97"/>
      <c r="T24" s="177"/>
      <c r="U24" s="178"/>
      <c r="V24" s="163"/>
      <c r="W24" s="180"/>
      <c r="X24" s="165"/>
      <c r="Y24" s="166"/>
      <c r="Z24" s="166"/>
      <c r="AA24" s="97"/>
      <c r="AC24" s="177"/>
      <c r="AD24" s="178"/>
      <c r="AE24" s="163"/>
      <c r="AF24" s="180"/>
      <c r="AG24" s="165"/>
      <c r="AH24" s="166"/>
      <c r="AI24" s="166"/>
      <c r="AL24" s="177"/>
      <c r="AM24" s="178"/>
      <c r="AN24" s="163"/>
      <c r="AO24" s="180"/>
      <c r="AP24" s="165"/>
      <c r="AQ24" s="166"/>
      <c r="AR24" s="166"/>
      <c r="AU24" s="177"/>
      <c r="AV24" s="178"/>
      <c r="AW24" s="163"/>
      <c r="AX24" s="180"/>
      <c r="AY24" s="165"/>
      <c r="AZ24" s="166"/>
      <c r="BA24" s="166"/>
      <c r="BD24" s="177"/>
      <c r="BE24" s="178"/>
      <c r="BF24" s="163"/>
      <c r="BG24" s="180"/>
      <c r="BH24" s="165"/>
      <c r="BI24" s="166"/>
      <c r="BJ24" s="166"/>
      <c r="BM24" s="177"/>
      <c r="BN24" s="178"/>
      <c r="BO24" s="163"/>
      <c r="BP24" s="180"/>
      <c r="BQ24" s="165"/>
      <c r="BR24" s="166"/>
      <c r="BS24" s="166"/>
      <c r="BV24" s="177"/>
      <c r="BW24" s="178"/>
      <c r="BX24" s="163"/>
      <c r="BY24" s="180"/>
      <c r="BZ24" s="165"/>
      <c r="CA24" s="166"/>
      <c r="CB24" s="166"/>
      <c r="CE24" s="177"/>
      <c r="CF24" s="178"/>
      <c r="CG24" s="163"/>
      <c r="CH24" s="180"/>
      <c r="CI24" s="165"/>
      <c r="CJ24" s="166"/>
      <c r="CK24" s="166"/>
      <c r="CN24" s="177"/>
      <c r="CO24" s="178"/>
      <c r="CP24" s="163"/>
      <c r="CQ24" s="180"/>
      <c r="CR24" s="165"/>
      <c r="CS24" s="166"/>
      <c r="CT24" s="166"/>
      <c r="CW24" s="177"/>
      <c r="CX24" s="178"/>
      <c r="CY24" s="163"/>
      <c r="CZ24" s="180"/>
      <c r="DA24" s="165"/>
      <c r="DB24" s="166"/>
      <c r="DC24" s="166"/>
      <c r="DF24" s="177"/>
      <c r="DG24" s="178"/>
      <c r="DH24" s="163"/>
      <c r="DI24" s="180"/>
      <c r="DJ24" s="165"/>
      <c r="DK24" s="166"/>
      <c r="DL24" s="166"/>
      <c r="DO24" s="177"/>
      <c r="DP24" s="178"/>
      <c r="DQ24" s="163"/>
      <c r="DR24" s="180"/>
      <c r="DS24" s="165"/>
      <c r="DT24" s="166"/>
      <c r="DU24" s="166"/>
      <c r="DX24" s="177"/>
      <c r="DY24" s="178"/>
      <c r="DZ24" s="163"/>
      <c r="EA24" s="180"/>
      <c r="EB24" s="165"/>
      <c r="EC24" s="166"/>
      <c r="ED24" s="166"/>
      <c r="EG24" s="177"/>
      <c r="EH24" s="178"/>
      <c r="EI24" s="163"/>
      <c r="EJ24" s="180"/>
      <c r="EK24" s="165"/>
      <c r="EL24" s="166"/>
      <c r="EM24" s="166"/>
      <c r="EP24" s="177"/>
      <c r="EQ24" s="178"/>
      <c r="ER24" s="163"/>
      <c r="ES24" s="180"/>
      <c r="ET24" s="165"/>
      <c r="EU24" s="166"/>
      <c r="EV24" s="166"/>
      <c r="EY24" s="177"/>
      <c r="EZ24" s="178"/>
      <c r="FA24" s="163"/>
      <c r="FB24" s="180"/>
      <c r="FC24" s="165"/>
      <c r="FD24" s="166"/>
      <c r="FE24" s="166"/>
      <c r="FH24" s="177"/>
      <c r="FI24" s="178"/>
      <c r="FJ24" s="163"/>
      <c r="FK24" s="180"/>
      <c r="FL24" s="165"/>
      <c r="FM24" s="166"/>
      <c r="FN24" s="166"/>
      <c r="FO24" s="60"/>
      <c r="FP24" s="60"/>
      <c r="FQ24" s="177"/>
      <c r="FR24" s="178"/>
      <c r="FS24" s="163"/>
      <c r="FT24" s="180"/>
      <c r="FU24" s="165"/>
      <c r="FV24" s="166"/>
      <c r="FW24" s="166"/>
      <c r="FZ24" s="177"/>
      <c r="GA24" s="178"/>
      <c r="GB24" s="163"/>
      <c r="GC24" s="180"/>
      <c r="GD24" s="165"/>
      <c r="GE24" s="166"/>
      <c r="GF24" s="166"/>
      <c r="GI24" s="177"/>
      <c r="GJ24" s="178"/>
      <c r="GK24" s="163"/>
      <c r="GL24" s="180"/>
      <c r="GM24" s="165"/>
      <c r="GN24" s="166"/>
      <c r="GO24" s="166"/>
      <c r="GR24" s="177"/>
      <c r="GS24" s="178"/>
      <c r="GT24" s="163"/>
      <c r="GU24" s="180"/>
      <c r="GV24" s="165"/>
      <c r="GW24" s="166"/>
      <c r="GX24" s="166"/>
      <c r="GY24" s="60"/>
      <c r="GZ24" s="60"/>
      <c r="HA24" s="177"/>
      <c r="HB24" s="178"/>
      <c r="HC24" s="163"/>
      <c r="HD24" s="180"/>
      <c r="HE24" s="165"/>
      <c r="HF24" s="166"/>
      <c r="HG24" s="166"/>
      <c r="HJ24" s="177"/>
      <c r="HK24" s="178"/>
      <c r="HL24" s="163"/>
      <c r="HM24" s="180"/>
      <c r="HN24" s="165"/>
      <c r="HO24" s="166"/>
      <c r="HP24" s="166"/>
      <c r="HS24" s="177"/>
      <c r="HT24" s="178"/>
      <c r="HU24" s="163"/>
      <c r="HV24" s="180"/>
      <c r="HW24" s="165"/>
      <c r="HX24" s="166"/>
      <c r="HY24" s="166"/>
      <c r="IB24" s="177"/>
      <c r="IC24" s="178"/>
      <c r="ID24" s="163"/>
      <c r="IE24" s="180"/>
      <c r="IF24" s="165"/>
      <c r="IG24" s="166"/>
      <c r="IH24" s="166"/>
      <c r="II24" s="60"/>
      <c r="IJ24" s="60"/>
      <c r="IK24" s="177"/>
      <c r="IL24" s="178"/>
      <c r="IM24" s="163"/>
      <c r="IN24" s="180"/>
      <c r="IO24" s="165"/>
      <c r="IP24" s="166"/>
      <c r="IQ24" s="166"/>
      <c r="IT24" s="177"/>
      <c r="IU24" s="178"/>
      <c r="IV24" s="163"/>
      <c r="IW24" s="180"/>
      <c r="IX24" s="165"/>
      <c r="IY24" s="166"/>
      <c r="IZ24" s="166"/>
      <c r="JC24" s="177"/>
      <c r="JD24" s="178"/>
      <c r="JE24" s="163"/>
      <c r="JF24" s="180"/>
      <c r="JG24" s="165"/>
      <c r="JH24" s="166"/>
      <c r="JI24" s="166"/>
      <c r="JL24" s="177"/>
      <c r="JM24" s="178"/>
      <c r="JN24" s="163"/>
      <c r="JO24" s="180"/>
      <c r="JP24" s="165"/>
      <c r="JQ24" s="166"/>
      <c r="JR24" s="166"/>
    </row>
    <row r="25" spans="2:278" ht="31.5" thickTop="1" thickBot="1">
      <c r="B25" s="177">
        <v>3.4</v>
      </c>
      <c r="C25" s="182" t="s">
        <v>181</v>
      </c>
      <c r="D25" s="163" t="s">
        <v>166</v>
      </c>
      <c r="E25" s="180">
        <v>20</v>
      </c>
      <c r="F25" s="165">
        <v>0</v>
      </c>
      <c r="G25" s="166">
        <f t="shared" si="0"/>
        <v>0</v>
      </c>
      <c r="H25" s="166"/>
      <c r="K25" s="177"/>
      <c r="L25" s="182"/>
      <c r="M25" s="163"/>
      <c r="N25" s="180"/>
      <c r="O25" s="165"/>
      <c r="P25" s="166"/>
      <c r="Q25" s="166"/>
      <c r="R25" s="98"/>
      <c r="S25" s="97"/>
      <c r="T25" s="177"/>
      <c r="U25" s="182"/>
      <c r="V25" s="163"/>
      <c r="W25" s="180"/>
      <c r="X25" s="165"/>
      <c r="Y25" s="166"/>
      <c r="Z25" s="166"/>
      <c r="AA25" s="97"/>
      <c r="AC25" s="177"/>
      <c r="AD25" s="182"/>
      <c r="AE25" s="163"/>
      <c r="AF25" s="180"/>
      <c r="AG25" s="165"/>
      <c r="AH25" s="166"/>
      <c r="AI25" s="166"/>
      <c r="AL25" s="177"/>
      <c r="AM25" s="182"/>
      <c r="AN25" s="163"/>
      <c r="AO25" s="180"/>
      <c r="AP25" s="165"/>
      <c r="AQ25" s="166"/>
      <c r="AR25" s="166"/>
      <c r="AU25" s="177"/>
      <c r="AV25" s="182"/>
      <c r="AW25" s="163"/>
      <c r="AX25" s="180"/>
      <c r="AY25" s="165"/>
      <c r="AZ25" s="166"/>
      <c r="BA25" s="166"/>
      <c r="BD25" s="177"/>
      <c r="BE25" s="182"/>
      <c r="BF25" s="163"/>
      <c r="BG25" s="180"/>
      <c r="BH25" s="165"/>
      <c r="BI25" s="166"/>
      <c r="BJ25" s="166"/>
      <c r="BM25" s="177"/>
      <c r="BN25" s="182"/>
      <c r="BO25" s="163"/>
      <c r="BP25" s="180"/>
      <c r="BQ25" s="165"/>
      <c r="BR25" s="166"/>
      <c r="BS25" s="166"/>
      <c r="BV25" s="177"/>
      <c r="BW25" s="182"/>
      <c r="BX25" s="163"/>
      <c r="BY25" s="180"/>
      <c r="BZ25" s="165"/>
      <c r="CA25" s="166"/>
      <c r="CB25" s="166"/>
      <c r="CE25" s="177"/>
      <c r="CF25" s="182"/>
      <c r="CG25" s="163"/>
      <c r="CH25" s="180"/>
      <c r="CI25" s="165"/>
      <c r="CJ25" s="166"/>
      <c r="CK25" s="166"/>
      <c r="CN25" s="177"/>
      <c r="CO25" s="182"/>
      <c r="CP25" s="163"/>
      <c r="CQ25" s="180"/>
      <c r="CR25" s="165"/>
      <c r="CS25" s="166"/>
      <c r="CT25" s="166"/>
      <c r="CW25" s="177"/>
      <c r="CX25" s="182"/>
      <c r="CY25" s="163"/>
      <c r="CZ25" s="180"/>
      <c r="DA25" s="165"/>
      <c r="DB25" s="166"/>
      <c r="DC25" s="166"/>
      <c r="DF25" s="177"/>
      <c r="DG25" s="182"/>
      <c r="DH25" s="163"/>
      <c r="DI25" s="180"/>
      <c r="DJ25" s="165"/>
      <c r="DK25" s="166"/>
      <c r="DL25" s="166"/>
      <c r="DO25" s="177"/>
      <c r="DP25" s="182"/>
      <c r="DQ25" s="163"/>
      <c r="DR25" s="180"/>
      <c r="DS25" s="165"/>
      <c r="DT25" s="166"/>
      <c r="DU25" s="166"/>
      <c r="DX25" s="177"/>
      <c r="DY25" s="182"/>
      <c r="DZ25" s="163"/>
      <c r="EA25" s="180"/>
      <c r="EB25" s="165"/>
      <c r="EC25" s="166"/>
      <c r="ED25" s="166"/>
      <c r="EG25" s="177"/>
      <c r="EH25" s="182"/>
      <c r="EI25" s="163"/>
      <c r="EJ25" s="180"/>
      <c r="EK25" s="165"/>
      <c r="EL25" s="166"/>
      <c r="EM25" s="166"/>
      <c r="EP25" s="177"/>
      <c r="EQ25" s="182"/>
      <c r="ER25" s="163"/>
      <c r="ES25" s="180"/>
      <c r="ET25" s="165"/>
      <c r="EU25" s="166"/>
      <c r="EV25" s="166"/>
      <c r="EY25" s="177"/>
      <c r="EZ25" s="182"/>
      <c r="FA25" s="163"/>
      <c r="FB25" s="180"/>
      <c r="FC25" s="165"/>
      <c r="FD25" s="166"/>
      <c r="FE25" s="166"/>
      <c r="FH25" s="177"/>
      <c r="FI25" s="182"/>
      <c r="FJ25" s="163"/>
      <c r="FK25" s="180"/>
      <c r="FL25" s="165"/>
      <c r="FM25" s="166"/>
      <c r="FN25" s="166"/>
      <c r="FO25" s="60"/>
      <c r="FP25" s="60"/>
      <c r="FQ25" s="177"/>
      <c r="FR25" s="182"/>
      <c r="FS25" s="163"/>
      <c r="FT25" s="180"/>
      <c r="FU25" s="165"/>
      <c r="FV25" s="166"/>
      <c r="FW25" s="166"/>
      <c r="FZ25" s="177"/>
      <c r="GA25" s="182"/>
      <c r="GB25" s="163"/>
      <c r="GC25" s="180"/>
      <c r="GD25" s="165"/>
      <c r="GE25" s="166"/>
      <c r="GF25" s="166"/>
      <c r="GI25" s="177"/>
      <c r="GJ25" s="182"/>
      <c r="GK25" s="163"/>
      <c r="GL25" s="180"/>
      <c r="GM25" s="165"/>
      <c r="GN25" s="166"/>
      <c r="GO25" s="166"/>
      <c r="GR25" s="177"/>
      <c r="GS25" s="182"/>
      <c r="GT25" s="163"/>
      <c r="GU25" s="180"/>
      <c r="GV25" s="165"/>
      <c r="GW25" s="166"/>
      <c r="GX25" s="166"/>
      <c r="GY25" s="60"/>
      <c r="GZ25" s="60"/>
      <c r="HA25" s="177"/>
      <c r="HB25" s="182"/>
      <c r="HC25" s="163"/>
      <c r="HD25" s="180"/>
      <c r="HE25" s="165"/>
      <c r="HF25" s="166"/>
      <c r="HG25" s="166"/>
      <c r="HJ25" s="177"/>
      <c r="HK25" s="182"/>
      <c r="HL25" s="163"/>
      <c r="HM25" s="180"/>
      <c r="HN25" s="165"/>
      <c r="HO25" s="166"/>
      <c r="HP25" s="166"/>
      <c r="HS25" s="177"/>
      <c r="HT25" s="182"/>
      <c r="HU25" s="163"/>
      <c r="HV25" s="180"/>
      <c r="HW25" s="165"/>
      <c r="HX25" s="166"/>
      <c r="HY25" s="166"/>
      <c r="IB25" s="177"/>
      <c r="IC25" s="182"/>
      <c r="ID25" s="163"/>
      <c r="IE25" s="180"/>
      <c r="IF25" s="165"/>
      <c r="IG25" s="166"/>
      <c r="IH25" s="166"/>
      <c r="II25" s="60"/>
      <c r="IJ25" s="60"/>
      <c r="IK25" s="177"/>
      <c r="IL25" s="182"/>
      <c r="IM25" s="163"/>
      <c r="IN25" s="180"/>
      <c r="IO25" s="165"/>
      <c r="IP25" s="166"/>
      <c r="IQ25" s="166"/>
      <c r="IT25" s="177"/>
      <c r="IU25" s="182"/>
      <c r="IV25" s="163"/>
      <c r="IW25" s="180"/>
      <c r="IX25" s="165"/>
      <c r="IY25" s="166"/>
      <c r="IZ25" s="166"/>
      <c r="JC25" s="177"/>
      <c r="JD25" s="182"/>
      <c r="JE25" s="163"/>
      <c r="JF25" s="180"/>
      <c r="JG25" s="165"/>
      <c r="JH25" s="166"/>
      <c r="JI25" s="166"/>
      <c r="JL25" s="177"/>
      <c r="JM25" s="182"/>
      <c r="JN25" s="163"/>
      <c r="JO25" s="180"/>
      <c r="JP25" s="165"/>
      <c r="JQ25" s="166"/>
      <c r="JR25" s="166"/>
    </row>
    <row r="26" spans="2:278" ht="16.5" thickTop="1" thickBot="1">
      <c r="B26" s="171" t="s">
        <v>182</v>
      </c>
      <c r="C26" s="183" t="s">
        <v>183</v>
      </c>
      <c r="D26" s="184"/>
      <c r="E26" s="185"/>
      <c r="F26" s="185"/>
      <c r="G26" s="186"/>
      <c r="H26" s="186"/>
      <c r="K26" s="171"/>
      <c r="L26" s="183"/>
      <c r="M26" s="184"/>
      <c r="N26" s="185"/>
      <c r="O26" s="185"/>
      <c r="P26" s="186"/>
      <c r="Q26" s="186"/>
      <c r="R26" s="98"/>
      <c r="S26" s="97"/>
      <c r="T26" s="171"/>
      <c r="U26" s="183"/>
      <c r="V26" s="184"/>
      <c r="W26" s="185"/>
      <c r="X26" s="185"/>
      <c r="Y26" s="186"/>
      <c r="Z26" s="186"/>
      <c r="AA26" s="97"/>
      <c r="AC26" s="171"/>
      <c r="AD26" s="183"/>
      <c r="AE26" s="184"/>
      <c r="AF26" s="185"/>
      <c r="AG26" s="185"/>
      <c r="AH26" s="186"/>
      <c r="AI26" s="186"/>
      <c r="AL26" s="171"/>
      <c r="AM26" s="183"/>
      <c r="AN26" s="184"/>
      <c r="AO26" s="185"/>
      <c r="AP26" s="185"/>
      <c r="AQ26" s="186"/>
      <c r="AR26" s="186"/>
      <c r="AU26" s="171"/>
      <c r="AV26" s="183"/>
      <c r="AW26" s="184"/>
      <c r="AX26" s="185"/>
      <c r="AY26" s="185"/>
      <c r="AZ26" s="186"/>
      <c r="BA26" s="186"/>
      <c r="BD26" s="171"/>
      <c r="BE26" s="183"/>
      <c r="BF26" s="184"/>
      <c r="BG26" s="185"/>
      <c r="BH26" s="185"/>
      <c r="BI26" s="186"/>
      <c r="BJ26" s="186"/>
      <c r="BM26" s="171"/>
      <c r="BN26" s="183"/>
      <c r="BO26" s="184"/>
      <c r="BP26" s="185"/>
      <c r="BQ26" s="185"/>
      <c r="BR26" s="186"/>
      <c r="BS26" s="186"/>
      <c r="BV26" s="171"/>
      <c r="BW26" s="183"/>
      <c r="BX26" s="184"/>
      <c r="BY26" s="185"/>
      <c r="BZ26" s="185"/>
      <c r="CA26" s="186"/>
      <c r="CB26" s="186"/>
      <c r="CE26" s="171"/>
      <c r="CF26" s="183"/>
      <c r="CG26" s="184"/>
      <c r="CH26" s="185"/>
      <c r="CI26" s="185"/>
      <c r="CJ26" s="186"/>
      <c r="CK26" s="186"/>
      <c r="CN26" s="171"/>
      <c r="CO26" s="183"/>
      <c r="CP26" s="184"/>
      <c r="CQ26" s="185"/>
      <c r="CR26" s="185"/>
      <c r="CS26" s="186"/>
      <c r="CT26" s="186"/>
      <c r="CW26" s="171"/>
      <c r="CX26" s="183"/>
      <c r="CY26" s="184"/>
      <c r="CZ26" s="185"/>
      <c r="DA26" s="185"/>
      <c r="DB26" s="186"/>
      <c r="DC26" s="186"/>
      <c r="DF26" s="171"/>
      <c r="DG26" s="183"/>
      <c r="DH26" s="184"/>
      <c r="DI26" s="185"/>
      <c r="DJ26" s="185"/>
      <c r="DK26" s="186"/>
      <c r="DL26" s="186"/>
      <c r="DO26" s="171"/>
      <c r="DP26" s="183"/>
      <c r="DQ26" s="184"/>
      <c r="DR26" s="185"/>
      <c r="DS26" s="185"/>
      <c r="DT26" s="186"/>
      <c r="DU26" s="186"/>
      <c r="DX26" s="171"/>
      <c r="DY26" s="183"/>
      <c r="DZ26" s="184"/>
      <c r="EA26" s="185"/>
      <c r="EB26" s="185"/>
      <c r="EC26" s="186"/>
      <c r="ED26" s="186"/>
      <c r="EG26" s="171"/>
      <c r="EH26" s="183"/>
      <c r="EI26" s="184"/>
      <c r="EJ26" s="185"/>
      <c r="EK26" s="185"/>
      <c r="EL26" s="186"/>
      <c r="EM26" s="186"/>
      <c r="EP26" s="171"/>
      <c r="EQ26" s="183"/>
      <c r="ER26" s="184"/>
      <c r="ES26" s="185"/>
      <c r="ET26" s="185"/>
      <c r="EU26" s="186"/>
      <c r="EV26" s="186"/>
      <c r="EY26" s="171"/>
      <c r="EZ26" s="183"/>
      <c r="FA26" s="184"/>
      <c r="FB26" s="185"/>
      <c r="FC26" s="185"/>
      <c r="FD26" s="186"/>
      <c r="FE26" s="186"/>
      <c r="FH26" s="171"/>
      <c r="FI26" s="183"/>
      <c r="FJ26" s="184"/>
      <c r="FK26" s="185"/>
      <c r="FL26" s="185"/>
      <c r="FM26" s="186"/>
      <c r="FN26" s="186"/>
      <c r="FO26" s="60"/>
      <c r="FP26" s="60"/>
      <c r="FQ26" s="171"/>
      <c r="FR26" s="183"/>
      <c r="FS26" s="184"/>
      <c r="FT26" s="185"/>
      <c r="FU26" s="185"/>
      <c r="FV26" s="186"/>
      <c r="FW26" s="186"/>
      <c r="FZ26" s="171"/>
      <c r="GA26" s="183"/>
      <c r="GB26" s="184"/>
      <c r="GC26" s="185"/>
      <c r="GD26" s="185"/>
      <c r="GE26" s="186"/>
      <c r="GF26" s="186"/>
      <c r="GI26" s="171"/>
      <c r="GJ26" s="183"/>
      <c r="GK26" s="184"/>
      <c r="GL26" s="185"/>
      <c r="GM26" s="185"/>
      <c r="GN26" s="186"/>
      <c r="GO26" s="186"/>
      <c r="GR26" s="171"/>
      <c r="GS26" s="183"/>
      <c r="GT26" s="184"/>
      <c r="GU26" s="185"/>
      <c r="GV26" s="185"/>
      <c r="GW26" s="186"/>
      <c r="GX26" s="186"/>
      <c r="GY26" s="60"/>
      <c r="GZ26" s="60"/>
      <c r="HA26" s="171"/>
      <c r="HB26" s="183"/>
      <c r="HC26" s="184"/>
      <c r="HD26" s="185"/>
      <c r="HE26" s="185"/>
      <c r="HF26" s="186"/>
      <c r="HG26" s="186"/>
      <c r="HJ26" s="171"/>
      <c r="HK26" s="183"/>
      <c r="HL26" s="184"/>
      <c r="HM26" s="185"/>
      <c r="HN26" s="185"/>
      <c r="HO26" s="186"/>
      <c r="HP26" s="186"/>
      <c r="HS26" s="171"/>
      <c r="HT26" s="183"/>
      <c r="HU26" s="184"/>
      <c r="HV26" s="185"/>
      <c r="HW26" s="185"/>
      <c r="HX26" s="186"/>
      <c r="HY26" s="186"/>
      <c r="IB26" s="171"/>
      <c r="IC26" s="183"/>
      <c r="ID26" s="184"/>
      <c r="IE26" s="185"/>
      <c r="IF26" s="185"/>
      <c r="IG26" s="186"/>
      <c r="IH26" s="186"/>
      <c r="II26" s="60"/>
      <c r="IJ26" s="60"/>
      <c r="IK26" s="171"/>
      <c r="IL26" s="183"/>
      <c r="IM26" s="184"/>
      <c r="IN26" s="185"/>
      <c r="IO26" s="185"/>
      <c r="IP26" s="186"/>
      <c r="IQ26" s="186"/>
      <c r="IT26" s="171"/>
      <c r="IU26" s="183"/>
      <c r="IV26" s="184"/>
      <c r="IW26" s="185"/>
      <c r="IX26" s="185"/>
      <c r="IY26" s="186"/>
      <c r="IZ26" s="186"/>
      <c r="JC26" s="171"/>
      <c r="JD26" s="183"/>
      <c r="JE26" s="184"/>
      <c r="JF26" s="185"/>
      <c r="JG26" s="185"/>
      <c r="JH26" s="186"/>
      <c r="JI26" s="186"/>
      <c r="JL26" s="171"/>
      <c r="JM26" s="183"/>
      <c r="JN26" s="184"/>
      <c r="JO26" s="185"/>
      <c r="JP26" s="185"/>
      <c r="JQ26" s="186"/>
      <c r="JR26" s="186"/>
    </row>
    <row r="27" spans="2:278" ht="61.5" thickTop="1" thickBot="1">
      <c r="B27" s="177">
        <v>4.0999999999999996</v>
      </c>
      <c r="C27" s="187" t="s">
        <v>184</v>
      </c>
      <c r="D27" s="188" t="s">
        <v>166</v>
      </c>
      <c r="E27" s="189">
        <v>405</v>
      </c>
      <c r="F27" s="190">
        <v>0</v>
      </c>
      <c r="G27" s="166">
        <f t="shared" si="0"/>
        <v>0</v>
      </c>
      <c r="H27" s="166"/>
      <c r="K27" s="177"/>
      <c r="L27" s="187"/>
      <c r="M27" s="188"/>
      <c r="N27" s="189"/>
      <c r="O27" s="190"/>
      <c r="P27" s="166"/>
      <c r="Q27" s="166"/>
      <c r="R27" s="98"/>
      <c r="S27" s="97"/>
      <c r="T27" s="177"/>
      <c r="U27" s="187"/>
      <c r="V27" s="188"/>
      <c r="W27" s="189"/>
      <c r="X27" s="190"/>
      <c r="Y27" s="166"/>
      <c r="Z27" s="166"/>
      <c r="AA27" s="97"/>
      <c r="AC27" s="177"/>
      <c r="AD27" s="187"/>
      <c r="AE27" s="188"/>
      <c r="AF27" s="189"/>
      <c r="AG27" s="190"/>
      <c r="AH27" s="166"/>
      <c r="AI27" s="166"/>
      <c r="AL27" s="177"/>
      <c r="AM27" s="187"/>
      <c r="AN27" s="188"/>
      <c r="AO27" s="189"/>
      <c r="AP27" s="190"/>
      <c r="AQ27" s="166"/>
      <c r="AR27" s="166"/>
      <c r="AU27" s="177"/>
      <c r="AV27" s="187"/>
      <c r="AW27" s="188"/>
      <c r="AX27" s="189"/>
      <c r="AY27" s="190"/>
      <c r="AZ27" s="166"/>
      <c r="BA27" s="166"/>
      <c r="BD27" s="177"/>
      <c r="BE27" s="187"/>
      <c r="BF27" s="188"/>
      <c r="BG27" s="189"/>
      <c r="BH27" s="190"/>
      <c r="BI27" s="166"/>
      <c r="BJ27" s="166"/>
      <c r="BM27" s="177"/>
      <c r="BN27" s="187"/>
      <c r="BO27" s="188"/>
      <c r="BP27" s="189"/>
      <c r="BQ27" s="190"/>
      <c r="BR27" s="166"/>
      <c r="BS27" s="166"/>
      <c r="BV27" s="177"/>
      <c r="BW27" s="187"/>
      <c r="BX27" s="188"/>
      <c r="BY27" s="189"/>
      <c r="BZ27" s="190"/>
      <c r="CA27" s="166"/>
      <c r="CB27" s="166"/>
      <c r="CE27" s="177"/>
      <c r="CF27" s="187"/>
      <c r="CG27" s="188"/>
      <c r="CH27" s="189"/>
      <c r="CI27" s="190"/>
      <c r="CJ27" s="166"/>
      <c r="CK27" s="166"/>
      <c r="CN27" s="177"/>
      <c r="CO27" s="187"/>
      <c r="CP27" s="188"/>
      <c r="CQ27" s="189"/>
      <c r="CR27" s="190"/>
      <c r="CS27" s="166"/>
      <c r="CT27" s="166"/>
      <c r="CW27" s="177"/>
      <c r="CX27" s="187"/>
      <c r="CY27" s="188"/>
      <c r="CZ27" s="189"/>
      <c r="DA27" s="190"/>
      <c r="DB27" s="166"/>
      <c r="DC27" s="166"/>
      <c r="DF27" s="177"/>
      <c r="DG27" s="187"/>
      <c r="DH27" s="188"/>
      <c r="DI27" s="189"/>
      <c r="DJ27" s="190"/>
      <c r="DK27" s="166"/>
      <c r="DL27" s="166"/>
      <c r="DO27" s="177"/>
      <c r="DP27" s="187"/>
      <c r="DQ27" s="188"/>
      <c r="DR27" s="189"/>
      <c r="DS27" s="190"/>
      <c r="DT27" s="166"/>
      <c r="DU27" s="166"/>
      <c r="DX27" s="177"/>
      <c r="DY27" s="187"/>
      <c r="DZ27" s="188"/>
      <c r="EA27" s="189"/>
      <c r="EB27" s="190"/>
      <c r="EC27" s="166"/>
      <c r="ED27" s="166"/>
      <c r="EG27" s="177"/>
      <c r="EH27" s="187"/>
      <c r="EI27" s="188"/>
      <c r="EJ27" s="189"/>
      <c r="EK27" s="190"/>
      <c r="EL27" s="166"/>
      <c r="EM27" s="166"/>
      <c r="EP27" s="177"/>
      <c r="EQ27" s="187"/>
      <c r="ER27" s="188"/>
      <c r="ES27" s="189"/>
      <c r="ET27" s="190"/>
      <c r="EU27" s="166"/>
      <c r="EV27" s="166"/>
      <c r="EY27" s="177"/>
      <c r="EZ27" s="187"/>
      <c r="FA27" s="188"/>
      <c r="FB27" s="189"/>
      <c r="FC27" s="190"/>
      <c r="FD27" s="166"/>
      <c r="FE27" s="166"/>
      <c r="FH27" s="177"/>
      <c r="FI27" s="187"/>
      <c r="FJ27" s="188"/>
      <c r="FK27" s="189"/>
      <c r="FL27" s="190"/>
      <c r="FM27" s="166"/>
      <c r="FN27" s="166"/>
      <c r="FO27" s="60"/>
      <c r="FP27" s="60"/>
      <c r="FQ27" s="177"/>
      <c r="FR27" s="187"/>
      <c r="FS27" s="188"/>
      <c r="FT27" s="189"/>
      <c r="FU27" s="190"/>
      <c r="FV27" s="166"/>
      <c r="FW27" s="166"/>
      <c r="FZ27" s="177"/>
      <c r="GA27" s="187"/>
      <c r="GB27" s="188"/>
      <c r="GC27" s="189"/>
      <c r="GD27" s="190"/>
      <c r="GE27" s="166"/>
      <c r="GF27" s="166"/>
      <c r="GI27" s="177"/>
      <c r="GJ27" s="187"/>
      <c r="GK27" s="188"/>
      <c r="GL27" s="189"/>
      <c r="GM27" s="190"/>
      <c r="GN27" s="166"/>
      <c r="GO27" s="166"/>
      <c r="GR27" s="177"/>
      <c r="GS27" s="187"/>
      <c r="GT27" s="188"/>
      <c r="GU27" s="189"/>
      <c r="GV27" s="190"/>
      <c r="GW27" s="166"/>
      <c r="GX27" s="166"/>
      <c r="GY27" s="60"/>
      <c r="GZ27" s="60"/>
      <c r="HA27" s="177"/>
      <c r="HB27" s="187"/>
      <c r="HC27" s="188"/>
      <c r="HD27" s="189"/>
      <c r="HE27" s="190"/>
      <c r="HF27" s="166"/>
      <c r="HG27" s="166"/>
      <c r="HJ27" s="177"/>
      <c r="HK27" s="187"/>
      <c r="HL27" s="188"/>
      <c r="HM27" s="189"/>
      <c r="HN27" s="190"/>
      <c r="HO27" s="166"/>
      <c r="HP27" s="166"/>
      <c r="HS27" s="177"/>
      <c r="HT27" s="187"/>
      <c r="HU27" s="188"/>
      <c r="HV27" s="189"/>
      <c r="HW27" s="190"/>
      <c r="HX27" s="166"/>
      <c r="HY27" s="166"/>
      <c r="IB27" s="177"/>
      <c r="IC27" s="187"/>
      <c r="ID27" s="188"/>
      <c r="IE27" s="189"/>
      <c r="IF27" s="190"/>
      <c r="IG27" s="166"/>
      <c r="IH27" s="166"/>
      <c r="II27" s="60"/>
      <c r="IJ27" s="60"/>
      <c r="IK27" s="177"/>
      <c r="IL27" s="187"/>
      <c r="IM27" s="188"/>
      <c r="IN27" s="189"/>
      <c r="IO27" s="190"/>
      <c r="IP27" s="166"/>
      <c r="IQ27" s="166"/>
      <c r="IT27" s="177"/>
      <c r="IU27" s="187"/>
      <c r="IV27" s="188"/>
      <c r="IW27" s="189"/>
      <c r="IX27" s="190"/>
      <c r="IY27" s="166"/>
      <c r="IZ27" s="166"/>
      <c r="JC27" s="177"/>
      <c r="JD27" s="187"/>
      <c r="JE27" s="188"/>
      <c r="JF27" s="189"/>
      <c r="JG27" s="190"/>
      <c r="JH27" s="166"/>
      <c r="JI27" s="166"/>
      <c r="JL27" s="177"/>
      <c r="JM27" s="187"/>
      <c r="JN27" s="188"/>
      <c r="JO27" s="189"/>
      <c r="JP27" s="190"/>
      <c r="JQ27" s="166"/>
      <c r="JR27" s="166"/>
    </row>
    <row r="28" spans="2:278" ht="46.5" thickTop="1" thickBot="1">
      <c r="B28" s="169">
        <v>4.2</v>
      </c>
      <c r="C28" s="187" t="s">
        <v>185</v>
      </c>
      <c r="D28" s="188" t="s">
        <v>166</v>
      </c>
      <c r="E28" s="189">
        <v>323</v>
      </c>
      <c r="F28" s="190">
        <v>0</v>
      </c>
      <c r="G28" s="166">
        <f t="shared" si="0"/>
        <v>0</v>
      </c>
      <c r="H28" s="166"/>
      <c r="K28" s="169"/>
      <c r="L28" s="187"/>
      <c r="M28" s="188"/>
      <c r="N28" s="189"/>
      <c r="O28" s="190"/>
      <c r="P28" s="166"/>
      <c r="Q28" s="166"/>
      <c r="R28" s="98"/>
      <c r="S28" s="97"/>
      <c r="T28" s="169"/>
      <c r="U28" s="187"/>
      <c r="V28" s="188"/>
      <c r="W28" s="189"/>
      <c r="X28" s="190"/>
      <c r="Y28" s="166"/>
      <c r="Z28" s="166"/>
      <c r="AA28" s="97"/>
      <c r="AC28" s="169"/>
      <c r="AD28" s="187"/>
      <c r="AE28" s="188"/>
      <c r="AF28" s="189"/>
      <c r="AG28" s="190"/>
      <c r="AH28" s="166"/>
      <c r="AI28" s="166"/>
      <c r="AL28" s="169"/>
      <c r="AM28" s="187"/>
      <c r="AN28" s="188"/>
      <c r="AO28" s="189"/>
      <c r="AP28" s="190"/>
      <c r="AQ28" s="166"/>
      <c r="AR28" s="166"/>
      <c r="AU28" s="169"/>
      <c r="AV28" s="187"/>
      <c r="AW28" s="188"/>
      <c r="AX28" s="189"/>
      <c r="AY28" s="190"/>
      <c r="AZ28" s="166"/>
      <c r="BA28" s="166"/>
      <c r="BD28" s="169"/>
      <c r="BE28" s="187"/>
      <c r="BF28" s="188"/>
      <c r="BG28" s="189"/>
      <c r="BH28" s="190"/>
      <c r="BI28" s="166"/>
      <c r="BJ28" s="166"/>
      <c r="BM28" s="169"/>
      <c r="BN28" s="187"/>
      <c r="BO28" s="188"/>
      <c r="BP28" s="189"/>
      <c r="BQ28" s="190"/>
      <c r="BR28" s="166"/>
      <c r="BS28" s="166"/>
      <c r="BV28" s="169"/>
      <c r="BW28" s="187"/>
      <c r="BX28" s="188"/>
      <c r="BY28" s="189"/>
      <c r="BZ28" s="190"/>
      <c r="CA28" s="166"/>
      <c r="CB28" s="166"/>
      <c r="CE28" s="169"/>
      <c r="CF28" s="187"/>
      <c r="CG28" s="188"/>
      <c r="CH28" s="189"/>
      <c r="CI28" s="190"/>
      <c r="CJ28" s="166"/>
      <c r="CK28" s="166"/>
      <c r="CN28" s="169"/>
      <c r="CO28" s="187"/>
      <c r="CP28" s="188"/>
      <c r="CQ28" s="189"/>
      <c r="CR28" s="190"/>
      <c r="CS28" s="166"/>
      <c r="CT28" s="166"/>
      <c r="CW28" s="169"/>
      <c r="CX28" s="187"/>
      <c r="CY28" s="188"/>
      <c r="CZ28" s="189"/>
      <c r="DA28" s="190"/>
      <c r="DB28" s="166"/>
      <c r="DC28" s="166"/>
      <c r="DF28" s="169"/>
      <c r="DG28" s="187"/>
      <c r="DH28" s="188"/>
      <c r="DI28" s="189"/>
      <c r="DJ28" s="190"/>
      <c r="DK28" s="166"/>
      <c r="DL28" s="166"/>
      <c r="DO28" s="169"/>
      <c r="DP28" s="187"/>
      <c r="DQ28" s="188"/>
      <c r="DR28" s="189"/>
      <c r="DS28" s="190"/>
      <c r="DT28" s="166"/>
      <c r="DU28" s="166"/>
      <c r="DX28" s="169"/>
      <c r="DY28" s="187"/>
      <c r="DZ28" s="188"/>
      <c r="EA28" s="189"/>
      <c r="EB28" s="190"/>
      <c r="EC28" s="166"/>
      <c r="ED28" s="166"/>
      <c r="EG28" s="169"/>
      <c r="EH28" s="187"/>
      <c r="EI28" s="188"/>
      <c r="EJ28" s="189"/>
      <c r="EK28" s="190"/>
      <c r="EL28" s="166"/>
      <c r="EM28" s="166"/>
      <c r="EP28" s="169"/>
      <c r="EQ28" s="187"/>
      <c r="ER28" s="188"/>
      <c r="ES28" s="189"/>
      <c r="ET28" s="190"/>
      <c r="EU28" s="166"/>
      <c r="EV28" s="166"/>
      <c r="EY28" s="169"/>
      <c r="EZ28" s="187"/>
      <c r="FA28" s="188"/>
      <c r="FB28" s="189"/>
      <c r="FC28" s="190"/>
      <c r="FD28" s="166"/>
      <c r="FE28" s="166"/>
      <c r="FH28" s="169"/>
      <c r="FI28" s="187"/>
      <c r="FJ28" s="188"/>
      <c r="FK28" s="189"/>
      <c r="FL28" s="190"/>
      <c r="FM28" s="166"/>
      <c r="FN28" s="166"/>
      <c r="FO28" s="60"/>
      <c r="FP28" s="60"/>
      <c r="FQ28" s="169"/>
      <c r="FR28" s="187"/>
      <c r="FS28" s="188"/>
      <c r="FT28" s="189"/>
      <c r="FU28" s="190"/>
      <c r="FV28" s="166"/>
      <c r="FW28" s="166"/>
      <c r="FZ28" s="169"/>
      <c r="GA28" s="187"/>
      <c r="GB28" s="188"/>
      <c r="GC28" s="189"/>
      <c r="GD28" s="190"/>
      <c r="GE28" s="166"/>
      <c r="GF28" s="166"/>
      <c r="GI28" s="169"/>
      <c r="GJ28" s="187"/>
      <c r="GK28" s="188"/>
      <c r="GL28" s="189"/>
      <c r="GM28" s="190"/>
      <c r="GN28" s="166"/>
      <c r="GO28" s="166"/>
      <c r="GR28" s="169"/>
      <c r="GS28" s="187"/>
      <c r="GT28" s="188"/>
      <c r="GU28" s="189"/>
      <c r="GV28" s="190"/>
      <c r="GW28" s="166"/>
      <c r="GX28" s="166"/>
      <c r="GY28" s="60"/>
      <c r="GZ28" s="60"/>
      <c r="HA28" s="169"/>
      <c r="HB28" s="187"/>
      <c r="HC28" s="188"/>
      <c r="HD28" s="189"/>
      <c r="HE28" s="190"/>
      <c r="HF28" s="166"/>
      <c r="HG28" s="166"/>
      <c r="HJ28" s="169"/>
      <c r="HK28" s="187"/>
      <c r="HL28" s="188"/>
      <c r="HM28" s="189"/>
      <c r="HN28" s="190"/>
      <c r="HO28" s="166"/>
      <c r="HP28" s="166"/>
      <c r="HS28" s="169"/>
      <c r="HT28" s="187"/>
      <c r="HU28" s="188"/>
      <c r="HV28" s="189"/>
      <c r="HW28" s="190"/>
      <c r="HX28" s="166"/>
      <c r="HY28" s="166"/>
      <c r="IB28" s="169"/>
      <c r="IC28" s="187"/>
      <c r="ID28" s="188"/>
      <c r="IE28" s="189"/>
      <c r="IF28" s="190"/>
      <c r="IG28" s="166"/>
      <c r="IH28" s="166"/>
      <c r="II28" s="60"/>
      <c r="IJ28" s="60"/>
      <c r="IK28" s="169"/>
      <c r="IL28" s="187"/>
      <c r="IM28" s="188"/>
      <c r="IN28" s="189"/>
      <c r="IO28" s="190"/>
      <c r="IP28" s="166"/>
      <c r="IQ28" s="166"/>
      <c r="IT28" s="169"/>
      <c r="IU28" s="187"/>
      <c r="IV28" s="188"/>
      <c r="IW28" s="189"/>
      <c r="IX28" s="190"/>
      <c r="IY28" s="166"/>
      <c r="IZ28" s="166"/>
      <c r="JC28" s="169"/>
      <c r="JD28" s="187"/>
      <c r="JE28" s="188"/>
      <c r="JF28" s="189"/>
      <c r="JG28" s="190"/>
      <c r="JH28" s="166"/>
      <c r="JI28" s="166"/>
      <c r="JL28" s="169"/>
      <c r="JM28" s="187"/>
      <c r="JN28" s="188"/>
      <c r="JO28" s="189"/>
      <c r="JP28" s="190"/>
      <c r="JQ28" s="166"/>
      <c r="JR28" s="166"/>
    </row>
    <row r="29" spans="2:278" ht="16.5" thickTop="1" thickBot="1">
      <c r="B29" s="155" t="s">
        <v>186</v>
      </c>
      <c r="C29" s="183" t="s">
        <v>187</v>
      </c>
      <c r="D29" s="862"/>
      <c r="E29" s="863"/>
      <c r="F29" s="863"/>
      <c r="G29" s="864"/>
      <c r="H29" s="144"/>
      <c r="K29" s="155"/>
      <c r="L29" s="183"/>
      <c r="M29" s="862"/>
      <c r="N29" s="863"/>
      <c r="O29" s="863"/>
      <c r="P29" s="864"/>
      <c r="Q29" s="144"/>
      <c r="R29" s="98"/>
      <c r="S29" s="97"/>
      <c r="T29" s="155"/>
      <c r="U29" s="183"/>
      <c r="V29" s="862"/>
      <c r="W29" s="863"/>
      <c r="X29" s="863"/>
      <c r="Y29" s="864"/>
      <c r="Z29" s="144"/>
      <c r="AA29" s="97"/>
      <c r="AC29" s="155"/>
      <c r="AD29" s="183"/>
      <c r="AE29" s="862"/>
      <c r="AF29" s="863"/>
      <c r="AG29" s="863"/>
      <c r="AH29" s="864"/>
      <c r="AI29" s="144"/>
      <c r="AL29" s="155"/>
      <c r="AM29" s="183"/>
      <c r="AN29" s="862"/>
      <c r="AO29" s="863"/>
      <c r="AP29" s="863"/>
      <c r="AQ29" s="864"/>
      <c r="AR29" s="144"/>
      <c r="AU29" s="155"/>
      <c r="AV29" s="183"/>
      <c r="AW29" s="862"/>
      <c r="AX29" s="863"/>
      <c r="AY29" s="863"/>
      <c r="AZ29" s="864"/>
      <c r="BA29" s="144"/>
      <c r="BD29" s="155"/>
      <c r="BE29" s="183"/>
      <c r="BF29" s="862"/>
      <c r="BG29" s="863"/>
      <c r="BH29" s="863"/>
      <c r="BI29" s="864"/>
      <c r="BJ29" s="144"/>
      <c r="BM29" s="155"/>
      <c r="BN29" s="183"/>
      <c r="BO29" s="862"/>
      <c r="BP29" s="863"/>
      <c r="BQ29" s="863"/>
      <c r="BR29" s="864"/>
      <c r="BS29" s="144"/>
      <c r="BV29" s="155"/>
      <c r="BW29" s="183"/>
      <c r="BX29" s="862"/>
      <c r="BY29" s="863"/>
      <c r="BZ29" s="863"/>
      <c r="CA29" s="864"/>
      <c r="CB29" s="144"/>
      <c r="CE29" s="155"/>
      <c r="CF29" s="183"/>
      <c r="CG29" s="862"/>
      <c r="CH29" s="863"/>
      <c r="CI29" s="863"/>
      <c r="CJ29" s="864"/>
      <c r="CK29" s="144"/>
      <c r="CN29" s="155"/>
      <c r="CO29" s="183"/>
      <c r="CP29" s="862"/>
      <c r="CQ29" s="863"/>
      <c r="CR29" s="863"/>
      <c r="CS29" s="864"/>
      <c r="CT29" s="144"/>
      <c r="CW29" s="155"/>
      <c r="CX29" s="183"/>
      <c r="CY29" s="862"/>
      <c r="CZ29" s="863"/>
      <c r="DA29" s="863"/>
      <c r="DB29" s="864"/>
      <c r="DC29" s="144"/>
      <c r="DF29" s="155"/>
      <c r="DG29" s="183"/>
      <c r="DH29" s="862"/>
      <c r="DI29" s="863"/>
      <c r="DJ29" s="863"/>
      <c r="DK29" s="864"/>
      <c r="DL29" s="144"/>
      <c r="DO29" s="155"/>
      <c r="DP29" s="183"/>
      <c r="DQ29" s="862"/>
      <c r="DR29" s="863"/>
      <c r="DS29" s="863"/>
      <c r="DT29" s="864"/>
      <c r="DU29" s="144"/>
      <c r="DX29" s="155"/>
      <c r="DY29" s="183"/>
      <c r="DZ29" s="862"/>
      <c r="EA29" s="863"/>
      <c r="EB29" s="863"/>
      <c r="EC29" s="864"/>
      <c r="ED29" s="144"/>
      <c r="EG29" s="155"/>
      <c r="EH29" s="183"/>
      <c r="EI29" s="862"/>
      <c r="EJ29" s="863"/>
      <c r="EK29" s="863"/>
      <c r="EL29" s="864"/>
      <c r="EM29" s="144"/>
      <c r="EP29" s="155"/>
      <c r="EQ29" s="183"/>
      <c r="ER29" s="862"/>
      <c r="ES29" s="863"/>
      <c r="ET29" s="863"/>
      <c r="EU29" s="864"/>
      <c r="EV29" s="144"/>
      <c r="EY29" s="155"/>
      <c r="EZ29" s="183"/>
      <c r="FA29" s="862"/>
      <c r="FB29" s="863"/>
      <c r="FC29" s="863"/>
      <c r="FD29" s="864"/>
      <c r="FE29" s="144"/>
      <c r="FH29" s="155"/>
      <c r="FI29" s="183"/>
      <c r="FJ29" s="862"/>
      <c r="FK29" s="863"/>
      <c r="FL29" s="863"/>
      <c r="FM29" s="864"/>
      <c r="FN29" s="144"/>
      <c r="FO29" s="60"/>
      <c r="FP29" s="60"/>
      <c r="FQ29" s="155"/>
      <c r="FR29" s="183"/>
      <c r="FS29" s="862"/>
      <c r="FT29" s="863"/>
      <c r="FU29" s="863"/>
      <c r="FV29" s="864"/>
      <c r="FW29" s="144"/>
      <c r="FZ29" s="155"/>
      <c r="GA29" s="183"/>
      <c r="GB29" s="862"/>
      <c r="GC29" s="863"/>
      <c r="GD29" s="863"/>
      <c r="GE29" s="864"/>
      <c r="GF29" s="144"/>
      <c r="GI29" s="155"/>
      <c r="GJ29" s="183"/>
      <c r="GK29" s="862"/>
      <c r="GL29" s="863"/>
      <c r="GM29" s="863"/>
      <c r="GN29" s="864"/>
      <c r="GO29" s="144"/>
      <c r="GR29" s="155"/>
      <c r="GS29" s="183"/>
      <c r="GT29" s="862"/>
      <c r="GU29" s="863"/>
      <c r="GV29" s="863"/>
      <c r="GW29" s="864"/>
      <c r="GX29" s="144"/>
      <c r="GY29" s="60"/>
      <c r="GZ29" s="60"/>
      <c r="HA29" s="155"/>
      <c r="HB29" s="183"/>
      <c r="HC29" s="862"/>
      <c r="HD29" s="863"/>
      <c r="HE29" s="863"/>
      <c r="HF29" s="864"/>
      <c r="HG29" s="144"/>
      <c r="HJ29" s="155"/>
      <c r="HK29" s="183"/>
      <c r="HL29" s="862"/>
      <c r="HM29" s="863"/>
      <c r="HN29" s="863"/>
      <c r="HO29" s="864"/>
      <c r="HP29" s="144"/>
      <c r="HS29" s="155"/>
      <c r="HT29" s="183"/>
      <c r="HU29" s="862"/>
      <c r="HV29" s="863"/>
      <c r="HW29" s="863"/>
      <c r="HX29" s="864"/>
      <c r="HY29" s="144"/>
      <c r="IB29" s="155"/>
      <c r="IC29" s="183"/>
      <c r="ID29" s="862"/>
      <c r="IE29" s="863"/>
      <c r="IF29" s="863"/>
      <c r="IG29" s="864"/>
      <c r="IH29" s="144"/>
      <c r="II29" s="60"/>
      <c r="IJ29" s="60"/>
      <c r="IK29" s="155"/>
      <c r="IL29" s="183"/>
      <c r="IM29" s="862"/>
      <c r="IN29" s="863"/>
      <c r="IO29" s="863"/>
      <c r="IP29" s="864"/>
      <c r="IQ29" s="144"/>
      <c r="IT29" s="155"/>
      <c r="IU29" s="183"/>
      <c r="IV29" s="862"/>
      <c r="IW29" s="863"/>
      <c r="IX29" s="863"/>
      <c r="IY29" s="864"/>
      <c r="IZ29" s="144"/>
      <c r="JC29" s="155"/>
      <c r="JD29" s="183"/>
      <c r="JE29" s="862"/>
      <c r="JF29" s="863"/>
      <c r="JG29" s="863"/>
      <c r="JH29" s="864"/>
      <c r="JI29" s="144"/>
      <c r="JL29" s="155"/>
      <c r="JM29" s="183"/>
      <c r="JN29" s="862"/>
      <c r="JO29" s="863"/>
      <c r="JP29" s="863"/>
      <c r="JQ29" s="864"/>
      <c r="JR29" s="144"/>
    </row>
    <row r="30" spans="2:278" ht="46.5" thickTop="1" thickBot="1">
      <c r="B30" s="177">
        <v>5.0999999999999996</v>
      </c>
      <c r="C30" s="187" t="s">
        <v>188</v>
      </c>
      <c r="D30" s="188" t="s">
        <v>166</v>
      </c>
      <c r="E30" s="189">
        <v>432</v>
      </c>
      <c r="F30" s="191">
        <v>0</v>
      </c>
      <c r="G30" s="166">
        <f t="shared" si="0"/>
        <v>0</v>
      </c>
      <c r="H30" s="166"/>
      <c r="K30" s="177"/>
      <c r="L30" s="187"/>
      <c r="M30" s="188"/>
      <c r="N30" s="189"/>
      <c r="O30" s="191"/>
      <c r="P30" s="166"/>
      <c r="Q30" s="166"/>
      <c r="R30" s="98"/>
      <c r="S30" s="97"/>
      <c r="T30" s="177"/>
      <c r="U30" s="187"/>
      <c r="V30" s="188"/>
      <c r="W30" s="189"/>
      <c r="X30" s="191"/>
      <c r="Y30" s="166"/>
      <c r="Z30" s="166"/>
      <c r="AA30" s="97"/>
      <c r="AC30" s="177"/>
      <c r="AD30" s="187"/>
      <c r="AE30" s="188"/>
      <c r="AF30" s="189"/>
      <c r="AG30" s="191"/>
      <c r="AH30" s="166"/>
      <c r="AI30" s="166"/>
      <c r="AL30" s="177"/>
      <c r="AM30" s="187"/>
      <c r="AN30" s="188"/>
      <c r="AO30" s="189"/>
      <c r="AP30" s="191"/>
      <c r="AQ30" s="166"/>
      <c r="AR30" s="166"/>
      <c r="AU30" s="177"/>
      <c r="AV30" s="187"/>
      <c r="AW30" s="188"/>
      <c r="AX30" s="189"/>
      <c r="AY30" s="191"/>
      <c r="AZ30" s="166"/>
      <c r="BA30" s="166"/>
      <c r="BD30" s="177"/>
      <c r="BE30" s="187"/>
      <c r="BF30" s="188"/>
      <c r="BG30" s="189"/>
      <c r="BH30" s="191"/>
      <c r="BI30" s="166"/>
      <c r="BJ30" s="166"/>
      <c r="BM30" s="177"/>
      <c r="BN30" s="187"/>
      <c r="BO30" s="188"/>
      <c r="BP30" s="189"/>
      <c r="BQ30" s="191"/>
      <c r="BR30" s="166"/>
      <c r="BS30" s="166"/>
      <c r="BV30" s="177"/>
      <c r="BW30" s="187"/>
      <c r="BX30" s="188"/>
      <c r="BY30" s="189"/>
      <c r="BZ30" s="191"/>
      <c r="CA30" s="166"/>
      <c r="CB30" s="166"/>
      <c r="CE30" s="177"/>
      <c r="CF30" s="187"/>
      <c r="CG30" s="188"/>
      <c r="CH30" s="189"/>
      <c r="CI30" s="191"/>
      <c r="CJ30" s="166"/>
      <c r="CK30" s="166"/>
      <c r="CN30" s="177"/>
      <c r="CO30" s="187"/>
      <c r="CP30" s="188"/>
      <c r="CQ30" s="189"/>
      <c r="CR30" s="191"/>
      <c r="CS30" s="166"/>
      <c r="CT30" s="166"/>
      <c r="CW30" s="177"/>
      <c r="CX30" s="187"/>
      <c r="CY30" s="188"/>
      <c r="CZ30" s="189"/>
      <c r="DA30" s="191"/>
      <c r="DB30" s="166"/>
      <c r="DC30" s="166"/>
      <c r="DF30" s="177"/>
      <c r="DG30" s="187"/>
      <c r="DH30" s="188"/>
      <c r="DI30" s="189"/>
      <c r="DJ30" s="191"/>
      <c r="DK30" s="166"/>
      <c r="DL30" s="166"/>
      <c r="DO30" s="177"/>
      <c r="DP30" s="187"/>
      <c r="DQ30" s="188"/>
      <c r="DR30" s="189"/>
      <c r="DS30" s="191"/>
      <c r="DT30" s="166"/>
      <c r="DU30" s="166"/>
      <c r="DX30" s="177"/>
      <c r="DY30" s="187"/>
      <c r="DZ30" s="188"/>
      <c r="EA30" s="189"/>
      <c r="EB30" s="191"/>
      <c r="EC30" s="166"/>
      <c r="ED30" s="166"/>
      <c r="EG30" s="177"/>
      <c r="EH30" s="187"/>
      <c r="EI30" s="188"/>
      <c r="EJ30" s="189"/>
      <c r="EK30" s="191"/>
      <c r="EL30" s="166"/>
      <c r="EM30" s="166"/>
      <c r="EP30" s="177"/>
      <c r="EQ30" s="187"/>
      <c r="ER30" s="188"/>
      <c r="ES30" s="189"/>
      <c r="ET30" s="191"/>
      <c r="EU30" s="166"/>
      <c r="EV30" s="166"/>
      <c r="EY30" s="177"/>
      <c r="EZ30" s="187"/>
      <c r="FA30" s="188"/>
      <c r="FB30" s="189"/>
      <c r="FC30" s="191"/>
      <c r="FD30" s="166"/>
      <c r="FE30" s="166"/>
      <c r="FH30" s="177"/>
      <c r="FI30" s="187"/>
      <c r="FJ30" s="188"/>
      <c r="FK30" s="189"/>
      <c r="FL30" s="191"/>
      <c r="FM30" s="166"/>
      <c r="FN30" s="166"/>
      <c r="FO30" s="60"/>
      <c r="FP30" s="60"/>
      <c r="FQ30" s="177"/>
      <c r="FR30" s="187"/>
      <c r="FS30" s="188"/>
      <c r="FT30" s="189"/>
      <c r="FU30" s="191"/>
      <c r="FV30" s="166"/>
      <c r="FW30" s="166"/>
      <c r="FZ30" s="177"/>
      <c r="GA30" s="187"/>
      <c r="GB30" s="188"/>
      <c r="GC30" s="189"/>
      <c r="GD30" s="191"/>
      <c r="GE30" s="166"/>
      <c r="GF30" s="166"/>
      <c r="GI30" s="177"/>
      <c r="GJ30" s="187"/>
      <c r="GK30" s="188"/>
      <c r="GL30" s="189"/>
      <c r="GM30" s="191"/>
      <c r="GN30" s="166"/>
      <c r="GO30" s="166"/>
      <c r="GR30" s="177"/>
      <c r="GS30" s="187"/>
      <c r="GT30" s="188"/>
      <c r="GU30" s="189"/>
      <c r="GV30" s="191"/>
      <c r="GW30" s="166"/>
      <c r="GX30" s="166"/>
      <c r="GY30" s="60"/>
      <c r="GZ30" s="60"/>
      <c r="HA30" s="177"/>
      <c r="HB30" s="187"/>
      <c r="HC30" s="188"/>
      <c r="HD30" s="189"/>
      <c r="HE30" s="191"/>
      <c r="HF30" s="166"/>
      <c r="HG30" s="166"/>
      <c r="HJ30" s="177"/>
      <c r="HK30" s="187"/>
      <c r="HL30" s="188"/>
      <c r="HM30" s="189"/>
      <c r="HN30" s="191"/>
      <c r="HO30" s="166"/>
      <c r="HP30" s="166"/>
      <c r="HS30" s="177"/>
      <c r="HT30" s="187"/>
      <c r="HU30" s="188"/>
      <c r="HV30" s="189"/>
      <c r="HW30" s="191"/>
      <c r="HX30" s="166"/>
      <c r="HY30" s="166"/>
      <c r="IB30" s="177"/>
      <c r="IC30" s="187"/>
      <c r="ID30" s="188"/>
      <c r="IE30" s="189"/>
      <c r="IF30" s="191"/>
      <c r="IG30" s="166"/>
      <c r="IH30" s="166"/>
      <c r="II30" s="60"/>
      <c r="IJ30" s="60"/>
      <c r="IK30" s="177"/>
      <c r="IL30" s="187"/>
      <c r="IM30" s="188"/>
      <c r="IN30" s="189"/>
      <c r="IO30" s="191"/>
      <c r="IP30" s="166"/>
      <c r="IQ30" s="166"/>
      <c r="IT30" s="177"/>
      <c r="IU30" s="187"/>
      <c r="IV30" s="188"/>
      <c r="IW30" s="189"/>
      <c r="IX30" s="191"/>
      <c r="IY30" s="166"/>
      <c r="IZ30" s="166"/>
      <c r="JC30" s="177"/>
      <c r="JD30" s="187"/>
      <c r="JE30" s="188"/>
      <c r="JF30" s="189"/>
      <c r="JG30" s="191"/>
      <c r="JH30" s="166"/>
      <c r="JI30" s="166"/>
      <c r="JL30" s="177"/>
      <c r="JM30" s="187"/>
      <c r="JN30" s="188"/>
      <c r="JO30" s="189"/>
      <c r="JP30" s="191"/>
      <c r="JQ30" s="166"/>
      <c r="JR30" s="166"/>
    </row>
    <row r="31" spans="2:278" ht="17.25" thickTop="1" thickBot="1">
      <c r="B31" s="192"/>
      <c r="C31" s="193" t="s">
        <v>148</v>
      </c>
      <c r="D31" s="194"/>
      <c r="E31" s="195"/>
      <c r="F31" s="196"/>
      <c r="G31" s="197">
        <f>G13+G14+G15+G19+G20+G22+G23+G24+G25+G27+G28+G30+G16+G17</f>
        <v>0</v>
      </c>
      <c r="H31" s="197"/>
      <c r="K31" s="192"/>
      <c r="L31" s="193"/>
      <c r="M31" s="194"/>
      <c r="N31" s="195"/>
      <c r="O31" s="196"/>
      <c r="P31" s="197"/>
      <c r="Q31" s="197"/>
      <c r="R31" s="98"/>
      <c r="S31" s="97"/>
      <c r="T31" s="192"/>
      <c r="U31" s="193"/>
      <c r="V31" s="194"/>
      <c r="W31" s="195"/>
      <c r="X31" s="196"/>
      <c r="Y31" s="197"/>
      <c r="Z31" s="197"/>
      <c r="AA31" s="97"/>
      <c r="AC31" s="192"/>
      <c r="AD31" s="193"/>
      <c r="AE31" s="194"/>
      <c r="AF31" s="195"/>
      <c r="AG31" s="196"/>
      <c r="AH31" s="197"/>
      <c r="AI31" s="197"/>
      <c r="AL31" s="192"/>
      <c r="AM31" s="193"/>
      <c r="AN31" s="194"/>
      <c r="AO31" s="195"/>
      <c r="AP31" s="196"/>
      <c r="AQ31" s="197"/>
      <c r="AR31" s="197"/>
      <c r="AU31" s="192"/>
      <c r="AV31" s="193"/>
      <c r="AW31" s="194"/>
      <c r="AX31" s="195"/>
      <c r="AY31" s="196"/>
      <c r="AZ31" s="197"/>
      <c r="BA31" s="197"/>
      <c r="BD31" s="192"/>
      <c r="BE31" s="193"/>
      <c r="BF31" s="194"/>
      <c r="BG31" s="195"/>
      <c r="BH31" s="196"/>
      <c r="BI31" s="197"/>
      <c r="BJ31" s="197"/>
      <c r="BM31" s="192"/>
      <c r="BN31" s="193"/>
      <c r="BO31" s="194"/>
      <c r="BP31" s="195"/>
      <c r="BQ31" s="196"/>
      <c r="BR31" s="197"/>
      <c r="BS31" s="197"/>
      <c r="BV31" s="192"/>
      <c r="BW31" s="193"/>
      <c r="BX31" s="194"/>
      <c r="BY31" s="195"/>
      <c r="BZ31" s="196"/>
      <c r="CA31" s="197"/>
      <c r="CB31" s="197"/>
      <c r="CE31" s="192"/>
      <c r="CF31" s="193"/>
      <c r="CG31" s="194"/>
      <c r="CH31" s="195"/>
      <c r="CI31" s="196"/>
      <c r="CJ31" s="197"/>
      <c r="CK31" s="197"/>
      <c r="CN31" s="192"/>
      <c r="CO31" s="193"/>
      <c r="CP31" s="194"/>
      <c r="CQ31" s="195"/>
      <c r="CR31" s="196"/>
      <c r="CS31" s="197"/>
      <c r="CT31" s="197"/>
      <c r="CW31" s="192"/>
      <c r="CX31" s="193"/>
      <c r="CY31" s="194"/>
      <c r="CZ31" s="195"/>
      <c r="DA31" s="196"/>
      <c r="DB31" s="197"/>
      <c r="DC31" s="197"/>
      <c r="DF31" s="192"/>
      <c r="DG31" s="193"/>
      <c r="DH31" s="194"/>
      <c r="DI31" s="195"/>
      <c r="DJ31" s="196"/>
      <c r="DK31" s="197"/>
      <c r="DL31" s="197"/>
      <c r="DO31" s="192"/>
      <c r="DP31" s="193"/>
      <c r="DQ31" s="194"/>
      <c r="DR31" s="195"/>
      <c r="DS31" s="196"/>
      <c r="DT31" s="197"/>
      <c r="DU31" s="197"/>
      <c r="DX31" s="192"/>
      <c r="DY31" s="193"/>
      <c r="DZ31" s="194"/>
      <c r="EA31" s="195"/>
      <c r="EB31" s="196"/>
      <c r="EC31" s="197"/>
      <c r="ED31" s="197"/>
      <c r="EG31" s="192"/>
      <c r="EH31" s="193"/>
      <c r="EI31" s="194"/>
      <c r="EJ31" s="195"/>
      <c r="EK31" s="196"/>
      <c r="EL31" s="197"/>
      <c r="EM31" s="197"/>
      <c r="EP31" s="192"/>
      <c r="EQ31" s="193"/>
      <c r="ER31" s="194"/>
      <c r="ES31" s="195"/>
      <c r="ET31" s="196"/>
      <c r="EU31" s="197"/>
      <c r="EV31" s="197"/>
      <c r="EY31" s="192"/>
      <c r="EZ31" s="193"/>
      <c r="FA31" s="194"/>
      <c r="FB31" s="195"/>
      <c r="FC31" s="196"/>
      <c r="FD31" s="197"/>
      <c r="FE31" s="197"/>
      <c r="FH31" s="192"/>
      <c r="FI31" s="193"/>
      <c r="FJ31" s="194"/>
      <c r="FK31" s="195"/>
      <c r="FL31" s="196"/>
      <c r="FM31" s="197"/>
      <c r="FN31" s="197"/>
      <c r="FO31" s="60"/>
      <c r="FP31" s="60"/>
      <c r="FQ31" s="192"/>
      <c r="FR31" s="193"/>
      <c r="FS31" s="194"/>
      <c r="FT31" s="195"/>
      <c r="FU31" s="196"/>
      <c r="FV31" s="197"/>
      <c r="FW31" s="197"/>
      <c r="FZ31" s="192"/>
      <c r="GA31" s="193"/>
      <c r="GB31" s="194"/>
      <c r="GC31" s="195"/>
      <c r="GD31" s="196"/>
      <c r="GE31" s="197"/>
      <c r="GF31" s="197"/>
      <c r="GI31" s="192"/>
      <c r="GJ31" s="193"/>
      <c r="GK31" s="194"/>
      <c r="GL31" s="195"/>
      <c r="GM31" s="196"/>
      <c r="GN31" s="197"/>
      <c r="GO31" s="197"/>
      <c r="GR31" s="192"/>
      <c r="GS31" s="193"/>
      <c r="GT31" s="194"/>
      <c r="GU31" s="195"/>
      <c r="GV31" s="196"/>
      <c r="GW31" s="197"/>
      <c r="GX31" s="197"/>
      <c r="GY31" s="60"/>
      <c r="GZ31" s="60"/>
      <c r="HA31" s="192"/>
      <c r="HB31" s="193"/>
      <c r="HC31" s="194"/>
      <c r="HD31" s="195"/>
      <c r="HE31" s="196"/>
      <c r="HF31" s="197"/>
      <c r="HG31" s="197"/>
      <c r="HJ31" s="192"/>
      <c r="HK31" s="193"/>
      <c r="HL31" s="194"/>
      <c r="HM31" s="195"/>
      <c r="HN31" s="196"/>
      <c r="HO31" s="197"/>
      <c r="HP31" s="197"/>
      <c r="HS31" s="192"/>
      <c r="HT31" s="193"/>
      <c r="HU31" s="194"/>
      <c r="HV31" s="195"/>
      <c r="HW31" s="196"/>
      <c r="HX31" s="197"/>
      <c r="HY31" s="197"/>
      <c r="IB31" s="192"/>
      <c r="IC31" s="193"/>
      <c r="ID31" s="194"/>
      <c r="IE31" s="195"/>
      <c r="IF31" s="196"/>
      <c r="IG31" s="197"/>
      <c r="IH31" s="197"/>
      <c r="II31" s="60"/>
      <c r="IJ31" s="60"/>
      <c r="IK31" s="192"/>
      <c r="IL31" s="193"/>
      <c r="IM31" s="194"/>
      <c r="IN31" s="195"/>
      <c r="IO31" s="196"/>
      <c r="IP31" s="197"/>
      <c r="IQ31" s="197"/>
      <c r="IT31" s="192"/>
      <c r="IU31" s="193"/>
      <c r="IV31" s="194"/>
      <c r="IW31" s="195"/>
      <c r="IX31" s="196"/>
      <c r="IY31" s="197"/>
      <c r="IZ31" s="197"/>
      <c r="JC31" s="192"/>
      <c r="JD31" s="193"/>
      <c r="JE31" s="194"/>
      <c r="JF31" s="195"/>
      <c r="JG31" s="196"/>
      <c r="JH31" s="197"/>
      <c r="JI31" s="197"/>
      <c r="JL31" s="192"/>
      <c r="JM31" s="193"/>
      <c r="JN31" s="194"/>
      <c r="JO31" s="195"/>
      <c r="JP31" s="196"/>
      <c r="JQ31" s="197"/>
      <c r="JR31" s="197"/>
    </row>
    <row r="32" spans="2:278" ht="17.25" thickTop="1" thickBot="1">
      <c r="B32" s="198">
        <v>6</v>
      </c>
      <c r="C32" s="199" t="s">
        <v>189</v>
      </c>
      <c r="D32" s="200"/>
      <c r="E32" s="201"/>
      <c r="F32" s="202"/>
      <c r="G32" s="203"/>
      <c r="H32" s="203"/>
      <c r="K32" s="198"/>
      <c r="L32" s="199"/>
      <c r="M32" s="200"/>
      <c r="N32" s="201"/>
      <c r="O32" s="202"/>
      <c r="P32" s="203"/>
      <c r="Q32" s="203"/>
      <c r="R32" s="98"/>
      <c r="S32" s="97"/>
      <c r="T32" s="198"/>
      <c r="U32" s="199"/>
      <c r="V32" s="200"/>
      <c r="W32" s="201"/>
      <c r="X32" s="202"/>
      <c r="Y32" s="203"/>
      <c r="Z32" s="203"/>
      <c r="AA32" s="97"/>
      <c r="AC32" s="198"/>
      <c r="AD32" s="199"/>
      <c r="AE32" s="200"/>
      <c r="AF32" s="201"/>
      <c r="AG32" s="202"/>
      <c r="AH32" s="203"/>
      <c r="AI32" s="203"/>
      <c r="AL32" s="198"/>
      <c r="AM32" s="199"/>
      <c r="AN32" s="200"/>
      <c r="AO32" s="201"/>
      <c r="AP32" s="202"/>
      <c r="AQ32" s="203"/>
      <c r="AR32" s="203"/>
      <c r="AU32" s="198"/>
      <c r="AV32" s="199"/>
      <c r="AW32" s="200"/>
      <c r="AX32" s="201"/>
      <c r="AY32" s="202"/>
      <c r="AZ32" s="203"/>
      <c r="BA32" s="203"/>
      <c r="BD32" s="198"/>
      <c r="BE32" s="199"/>
      <c r="BF32" s="200"/>
      <c r="BG32" s="201"/>
      <c r="BH32" s="202"/>
      <c r="BI32" s="203"/>
      <c r="BJ32" s="203"/>
      <c r="BM32" s="198"/>
      <c r="BN32" s="199"/>
      <c r="BO32" s="200"/>
      <c r="BP32" s="201"/>
      <c r="BQ32" s="202"/>
      <c r="BR32" s="203"/>
      <c r="BS32" s="203"/>
      <c r="BV32" s="198"/>
      <c r="BW32" s="199"/>
      <c r="BX32" s="200"/>
      <c r="BY32" s="201"/>
      <c r="BZ32" s="202"/>
      <c r="CA32" s="203"/>
      <c r="CB32" s="203"/>
      <c r="CE32" s="198"/>
      <c r="CF32" s="199"/>
      <c r="CG32" s="200"/>
      <c r="CH32" s="201"/>
      <c r="CI32" s="202"/>
      <c r="CJ32" s="203"/>
      <c r="CK32" s="203"/>
      <c r="CN32" s="198"/>
      <c r="CO32" s="199"/>
      <c r="CP32" s="200"/>
      <c r="CQ32" s="201"/>
      <c r="CR32" s="202"/>
      <c r="CS32" s="203"/>
      <c r="CT32" s="203"/>
      <c r="CW32" s="198"/>
      <c r="CX32" s="199"/>
      <c r="CY32" s="200"/>
      <c r="CZ32" s="201"/>
      <c r="DA32" s="202"/>
      <c r="DB32" s="203"/>
      <c r="DC32" s="203"/>
      <c r="DF32" s="198"/>
      <c r="DG32" s="199"/>
      <c r="DH32" s="200"/>
      <c r="DI32" s="201"/>
      <c r="DJ32" s="202"/>
      <c r="DK32" s="203"/>
      <c r="DL32" s="203"/>
      <c r="DO32" s="198"/>
      <c r="DP32" s="199"/>
      <c r="DQ32" s="200"/>
      <c r="DR32" s="201"/>
      <c r="DS32" s="202"/>
      <c r="DT32" s="203"/>
      <c r="DU32" s="203"/>
      <c r="DX32" s="198"/>
      <c r="DY32" s="199"/>
      <c r="DZ32" s="200"/>
      <c r="EA32" s="201"/>
      <c r="EB32" s="202"/>
      <c r="EC32" s="203"/>
      <c r="ED32" s="203"/>
      <c r="EG32" s="198"/>
      <c r="EH32" s="199"/>
      <c r="EI32" s="200"/>
      <c r="EJ32" s="201"/>
      <c r="EK32" s="202"/>
      <c r="EL32" s="203"/>
      <c r="EM32" s="203"/>
      <c r="EP32" s="198"/>
      <c r="EQ32" s="199"/>
      <c r="ER32" s="200"/>
      <c r="ES32" s="201"/>
      <c r="ET32" s="202"/>
      <c r="EU32" s="203"/>
      <c r="EV32" s="203"/>
      <c r="EY32" s="198"/>
      <c r="EZ32" s="199"/>
      <c r="FA32" s="200"/>
      <c r="FB32" s="201"/>
      <c r="FC32" s="202"/>
      <c r="FD32" s="203"/>
      <c r="FE32" s="203"/>
      <c r="FH32" s="198"/>
      <c r="FI32" s="199"/>
      <c r="FJ32" s="200"/>
      <c r="FK32" s="201"/>
      <c r="FL32" s="202"/>
      <c r="FM32" s="203"/>
      <c r="FN32" s="203"/>
      <c r="FO32" s="60"/>
      <c r="FP32" s="60"/>
      <c r="FQ32" s="198"/>
      <c r="FR32" s="199"/>
      <c r="FS32" s="200"/>
      <c r="FT32" s="201"/>
      <c r="FU32" s="202"/>
      <c r="FV32" s="203"/>
      <c r="FW32" s="203"/>
      <c r="FZ32" s="198"/>
      <c r="GA32" s="199"/>
      <c r="GB32" s="200"/>
      <c r="GC32" s="201"/>
      <c r="GD32" s="202"/>
      <c r="GE32" s="203"/>
      <c r="GF32" s="203"/>
      <c r="GI32" s="198"/>
      <c r="GJ32" s="199"/>
      <c r="GK32" s="200"/>
      <c r="GL32" s="201"/>
      <c r="GM32" s="202"/>
      <c r="GN32" s="203"/>
      <c r="GO32" s="203"/>
      <c r="GR32" s="198"/>
      <c r="GS32" s="199"/>
      <c r="GT32" s="200"/>
      <c r="GU32" s="201"/>
      <c r="GV32" s="202"/>
      <c r="GW32" s="203"/>
      <c r="GX32" s="203"/>
      <c r="GY32" s="60"/>
      <c r="GZ32" s="60"/>
      <c r="HA32" s="198"/>
      <c r="HB32" s="199"/>
      <c r="HC32" s="200"/>
      <c r="HD32" s="201"/>
      <c r="HE32" s="202"/>
      <c r="HF32" s="203"/>
      <c r="HG32" s="203"/>
      <c r="HJ32" s="198"/>
      <c r="HK32" s="199"/>
      <c r="HL32" s="200"/>
      <c r="HM32" s="201"/>
      <c r="HN32" s="202"/>
      <c r="HO32" s="203"/>
      <c r="HP32" s="203"/>
      <c r="HS32" s="198"/>
      <c r="HT32" s="199"/>
      <c r="HU32" s="200"/>
      <c r="HV32" s="201"/>
      <c r="HW32" s="202"/>
      <c r="HX32" s="203"/>
      <c r="HY32" s="203"/>
      <c r="IB32" s="198"/>
      <c r="IC32" s="199"/>
      <c r="ID32" s="200"/>
      <c r="IE32" s="201"/>
      <c r="IF32" s="202"/>
      <c r="IG32" s="203"/>
      <c r="IH32" s="203"/>
      <c r="II32" s="60"/>
      <c r="IJ32" s="60"/>
      <c r="IK32" s="198"/>
      <c r="IL32" s="199"/>
      <c r="IM32" s="200"/>
      <c r="IN32" s="201"/>
      <c r="IO32" s="202"/>
      <c r="IP32" s="203"/>
      <c r="IQ32" s="203"/>
      <c r="IT32" s="198"/>
      <c r="IU32" s="199"/>
      <c r="IV32" s="200"/>
      <c r="IW32" s="201"/>
      <c r="IX32" s="202"/>
      <c r="IY32" s="203"/>
      <c r="IZ32" s="203"/>
      <c r="JC32" s="198"/>
      <c r="JD32" s="199"/>
      <c r="JE32" s="200"/>
      <c r="JF32" s="201"/>
      <c r="JG32" s="202"/>
      <c r="JH32" s="203"/>
      <c r="JI32" s="203"/>
      <c r="JL32" s="198"/>
      <c r="JM32" s="199"/>
      <c r="JN32" s="200"/>
      <c r="JO32" s="201"/>
      <c r="JP32" s="202"/>
      <c r="JQ32" s="203"/>
      <c r="JR32" s="203"/>
    </row>
    <row r="33" spans="2:278" ht="13.5" thickTop="1">
      <c r="B33" s="204"/>
      <c r="C33" s="205" t="s">
        <v>190</v>
      </c>
      <c r="D33" s="206"/>
      <c r="E33" s="207"/>
      <c r="F33" s="208"/>
      <c r="G33" s="208"/>
      <c r="H33" s="208"/>
      <c r="K33" s="204"/>
      <c r="L33" s="205"/>
      <c r="M33" s="206"/>
      <c r="N33" s="207"/>
      <c r="O33" s="208"/>
      <c r="P33" s="208"/>
      <c r="Q33" s="208"/>
      <c r="R33" s="98"/>
      <c r="S33" s="97"/>
      <c r="T33" s="204"/>
      <c r="U33" s="205"/>
      <c r="V33" s="206"/>
      <c r="W33" s="207"/>
      <c r="X33" s="208"/>
      <c r="Y33" s="208"/>
      <c r="Z33" s="208"/>
      <c r="AA33" s="97"/>
      <c r="AC33" s="204"/>
      <c r="AD33" s="205"/>
      <c r="AE33" s="206"/>
      <c r="AF33" s="207"/>
      <c r="AG33" s="208"/>
      <c r="AH33" s="208"/>
      <c r="AI33" s="208"/>
      <c r="AL33" s="204"/>
      <c r="AM33" s="205"/>
      <c r="AN33" s="206"/>
      <c r="AO33" s="207"/>
      <c r="AP33" s="208"/>
      <c r="AQ33" s="208"/>
      <c r="AR33" s="208"/>
      <c r="AU33" s="204"/>
      <c r="AV33" s="205"/>
      <c r="AW33" s="206"/>
      <c r="AX33" s="207"/>
      <c r="AY33" s="208"/>
      <c r="AZ33" s="208"/>
      <c r="BA33" s="208"/>
      <c r="BD33" s="204"/>
      <c r="BE33" s="205"/>
      <c r="BF33" s="206"/>
      <c r="BG33" s="207"/>
      <c r="BH33" s="208"/>
      <c r="BI33" s="208"/>
      <c r="BJ33" s="208"/>
      <c r="BM33" s="204"/>
      <c r="BN33" s="205"/>
      <c r="BO33" s="206"/>
      <c r="BP33" s="207"/>
      <c r="BQ33" s="208"/>
      <c r="BR33" s="208"/>
      <c r="BS33" s="208"/>
      <c r="BV33" s="204"/>
      <c r="BW33" s="205"/>
      <c r="BX33" s="206"/>
      <c r="BY33" s="207"/>
      <c r="BZ33" s="208"/>
      <c r="CA33" s="208"/>
      <c r="CB33" s="208"/>
      <c r="CE33" s="204"/>
      <c r="CF33" s="205"/>
      <c r="CG33" s="206"/>
      <c r="CH33" s="207"/>
      <c r="CI33" s="208"/>
      <c r="CJ33" s="208"/>
      <c r="CK33" s="208"/>
      <c r="CN33" s="204"/>
      <c r="CO33" s="205"/>
      <c r="CP33" s="206"/>
      <c r="CQ33" s="207"/>
      <c r="CR33" s="208"/>
      <c r="CS33" s="208"/>
      <c r="CT33" s="208"/>
      <c r="CW33" s="204"/>
      <c r="CX33" s="205"/>
      <c r="CY33" s="206"/>
      <c r="CZ33" s="207"/>
      <c r="DA33" s="208"/>
      <c r="DB33" s="208"/>
      <c r="DC33" s="208"/>
      <c r="DF33" s="204"/>
      <c r="DG33" s="205"/>
      <c r="DH33" s="206"/>
      <c r="DI33" s="207"/>
      <c r="DJ33" s="208"/>
      <c r="DK33" s="208"/>
      <c r="DL33" s="208"/>
      <c r="DO33" s="204"/>
      <c r="DP33" s="205"/>
      <c r="DQ33" s="206"/>
      <c r="DR33" s="207"/>
      <c r="DS33" s="208"/>
      <c r="DT33" s="208"/>
      <c r="DU33" s="208"/>
      <c r="DX33" s="204"/>
      <c r="DY33" s="205"/>
      <c r="DZ33" s="206"/>
      <c r="EA33" s="207"/>
      <c r="EB33" s="208"/>
      <c r="EC33" s="208"/>
      <c r="ED33" s="208"/>
      <c r="EG33" s="204"/>
      <c r="EH33" s="205"/>
      <c r="EI33" s="206"/>
      <c r="EJ33" s="207"/>
      <c r="EK33" s="208"/>
      <c r="EL33" s="208"/>
      <c r="EM33" s="208"/>
      <c r="EP33" s="204"/>
      <c r="EQ33" s="205"/>
      <c r="ER33" s="206"/>
      <c r="ES33" s="207"/>
      <c r="ET33" s="208"/>
      <c r="EU33" s="208"/>
      <c r="EV33" s="208"/>
      <c r="EY33" s="204"/>
      <c r="EZ33" s="205"/>
      <c r="FA33" s="206"/>
      <c r="FB33" s="207"/>
      <c r="FC33" s="208"/>
      <c r="FD33" s="208"/>
      <c r="FE33" s="208"/>
      <c r="FH33" s="204"/>
      <c r="FI33" s="205"/>
      <c r="FJ33" s="206"/>
      <c r="FK33" s="207"/>
      <c r="FL33" s="208"/>
      <c r="FM33" s="208"/>
      <c r="FN33" s="208"/>
      <c r="FO33" s="60"/>
      <c r="FP33" s="60"/>
      <c r="FQ33" s="204"/>
      <c r="FR33" s="205"/>
      <c r="FS33" s="206"/>
      <c r="FT33" s="207"/>
      <c r="FU33" s="208"/>
      <c r="FV33" s="208"/>
      <c r="FW33" s="208"/>
      <c r="FZ33" s="204"/>
      <c r="GA33" s="205"/>
      <c r="GB33" s="206"/>
      <c r="GC33" s="207"/>
      <c r="GD33" s="208"/>
      <c r="GE33" s="208"/>
      <c r="GF33" s="208"/>
      <c r="GI33" s="204"/>
      <c r="GJ33" s="205"/>
      <c r="GK33" s="206"/>
      <c r="GL33" s="207"/>
      <c r="GM33" s="208"/>
      <c r="GN33" s="208"/>
      <c r="GO33" s="208"/>
      <c r="GR33" s="204"/>
      <c r="GS33" s="205"/>
      <c r="GT33" s="206"/>
      <c r="GU33" s="207"/>
      <c r="GV33" s="208"/>
      <c r="GW33" s="208"/>
      <c r="GX33" s="208"/>
      <c r="GY33" s="60"/>
      <c r="GZ33" s="60"/>
      <c r="HA33" s="204"/>
      <c r="HB33" s="205"/>
      <c r="HC33" s="206"/>
      <c r="HD33" s="207"/>
      <c r="HE33" s="208"/>
      <c r="HF33" s="208"/>
      <c r="HG33" s="208"/>
      <c r="HJ33" s="204"/>
      <c r="HK33" s="205"/>
      <c r="HL33" s="206"/>
      <c r="HM33" s="207"/>
      <c r="HN33" s="208"/>
      <c r="HO33" s="208"/>
      <c r="HP33" s="208"/>
      <c r="HS33" s="204"/>
      <c r="HT33" s="205"/>
      <c r="HU33" s="206"/>
      <c r="HV33" s="207"/>
      <c r="HW33" s="208"/>
      <c r="HX33" s="208"/>
      <c r="HY33" s="208"/>
      <c r="IB33" s="204"/>
      <c r="IC33" s="205"/>
      <c r="ID33" s="206"/>
      <c r="IE33" s="207"/>
      <c r="IF33" s="208"/>
      <c r="IG33" s="208"/>
      <c r="IH33" s="208"/>
      <c r="II33" s="60"/>
      <c r="IJ33" s="60"/>
      <c r="IK33" s="204"/>
      <c r="IL33" s="205"/>
      <c r="IM33" s="206"/>
      <c r="IN33" s="207"/>
      <c r="IO33" s="208"/>
      <c r="IP33" s="208"/>
      <c r="IQ33" s="208"/>
      <c r="IT33" s="204"/>
      <c r="IU33" s="205"/>
      <c r="IV33" s="206"/>
      <c r="IW33" s="207"/>
      <c r="IX33" s="208"/>
      <c r="IY33" s="208"/>
      <c r="IZ33" s="208"/>
      <c r="JC33" s="204"/>
      <c r="JD33" s="205"/>
      <c r="JE33" s="206"/>
      <c r="JF33" s="207"/>
      <c r="JG33" s="208"/>
      <c r="JH33" s="208"/>
      <c r="JI33" s="208"/>
      <c r="JL33" s="204"/>
      <c r="JM33" s="205"/>
      <c r="JN33" s="206"/>
      <c r="JO33" s="207"/>
      <c r="JP33" s="208"/>
      <c r="JQ33" s="208"/>
      <c r="JR33" s="208"/>
    </row>
    <row r="34" spans="2:278" ht="13.5" thickBot="1">
      <c r="B34" s="204">
        <v>6.1</v>
      </c>
      <c r="C34" s="209" t="s">
        <v>191</v>
      </c>
      <c r="D34" s="210"/>
      <c r="E34" s="207"/>
      <c r="F34" s="211"/>
      <c r="G34" s="211"/>
      <c r="H34" s="211"/>
      <c r="K34" s="204"/>
      <c r="L34" s="209"/>
      <c r="M34" s="210"/>
      <c r="N34" s="207"/>
      <c r="O34" s="211"/>
      <c r="P34" s="211"/>
      <c r="Q34" s="211"/>
      <c r="R34" s="98"/>
      <c r="S34" s="97"/>
      <c r="T34" s="204"/>
      <c r="U34" s="209"/>
      <c r="V34" s="210"/>
      <c r="W34" s="207"/>
      <c r="X34" s="211"/>
      <c r="Y34" s="211"/>
      <c r="Z34" s="211"/>
      <c r="AA34" s="97"/>
      <c r="AC34" s="204"/>
      <c r="AD34" s="209"/>
      <c r="AE34" s="210"/>
      <c r="AF34" s="207"/>
      <c r="AG34" s="211"/>
      <c r="AH34" s="211"/>
      <c r="AI34" s="211"/>
      <c r="AL34" s="204"/>
      <c r="AM34" s="209"/>
      <c r="AN34" s="210"/>
      <c r="AO34" s="207"/>
      <c r="AP34" s="211"/>
      <c r="AQ34" s="211"/>
      <c r="AR34" s="211"/>
      <c r="AU34" s="204"/>
      <c r="AV34" s="209"/>
      <c r="AW34" s="210"/>
      <c r="AX34" s="207"/>
      <c r="AY34" s="211"/>
      <c r="AZ34" s="211"/>
      <c r="BA34" s="211"/>
      <c r="BD34" s="204"/>
      <c r="BE34" s="209"/>
      <c r="BF34" s="210"/>
      <c r="BG34" s="207"/>
      <c r="BH34" s="211"/>
      <c r="BI34" s="211"/>
      <c r="BJ34" s="211"/>
      <c r="BM34" s="204"/>
      <c r="BN34" s="209"/>
      <c r="BO34" s="210"/>
      <c r="BP34" s="207"/>
      <c r="BQ34" s="211"/>
      <c r="BR34" s="211"/>
      <c r="BS34" s="211"/>
      <c r="BV34" s="204"/>
      <c r="BW34" s="209"/>
      <c r="BX34" s="210"/>
      <c r="BY34" s="207"/>
      <c r="BZ34" s="211"/>
      <c r="CA34" s="211"/>
      <c r="CB34" s="211"/>
      <c r="CE34" s="204"/>
      <c r="CF34" s="209"/>
      <c r="CG34" s="210"/>
      <c r="CH34" s="207"/>
      <c r="CI34" s="211"/>
      <c r="CJ34" s="211"/>
      <c r="CK34" s="211"/>
      <c r="CN34" s="204"/>
      <c r="CO34" s="209"/>
      <c r="CP34" s="210"/>
      <c r="CQ34" s="207"/>
      <c r="CR34" s="211"/>
      <c r="CS34" s="211"/>
      <c r="CT34" s="211"/>
      <c r="CW34" s="204"/>
      <c r="CX34" s="209"/>
      <c r="CY34" s="210"/>
      <c r="CZ34" s="207"/>
      <c r="DA34" s="211"/>
      <c r="DB34" s="211"/>
      <c r="DC34" s="211"/>
      <c r="DF34" s="204"/>
      <c r="DG34" s="209"/>
      <c r="DH34" s="210"/>
      <c r="DI34" s="207"/>
      <c r="DJ34" s="211"/>
      <c r="DK34" s="211"/>
      <c r="DL34" s="211"/>
      <c r="DO34" s="204"/>
      <c r="DP34" s="209"/>
      <c r="DQ34" s="210"/>
      <c r="DR34" s="207"/>
      <c r="DS34" s="211"/>
      <c r="DT34" s="211"/>
      <c r="DU34" s="211"/>
      <c r="DX34" s="204"/>
      <c r="DY34" s="209"/>
      <c r="DZ34" s="210"/>
      <c r="EA34" s="207"/>
      <c r="EB34" s="211"/>
      <c r="EC34" s="211"/>
      <c r="ED34" s="211"/>
      <c r="EG34" s="204"/>
      <c r="EH34" s="209"/>
      <c r="EI34" s="210"/>
      <c r="EJ34" s="207"/>
      <c r="EK34" s="211"/>
      <c r="EL34" s="211"/>
      <c r="EM34" s="211"/>
      <c r="EP34" s="204"/>
      <c r="EQ34" s="209"/>
      <c r="ER34" s="210"/>
      <c r="ES34" s="207"/>
      <c r="ET34" s="211"/>
      <c r="EU34" s="211"/>
      <c r="EV34" s="211"/>
      <c r="EY34" s="204"/>
      <c r="EZ34" s="209"/>
      <c r="FA34" s="210"/>
      <c r="FB34" s="207"/>
      <c r="FC34" s="211"/>
      <c r="FD34" s="211"/>
      <c r="FE34" s="211"/>
      <c r="FH34" s="204"/>
      <c r="FI34" s="209"/>
      <c r="FJ34" s="210"/>
      <c r="FK34" s="207"/>
      <c r="FL34" s="211"/>
      <c r="FM34" s="211"/>
      <c r="FN34" s="211"/>
      <c r="FO34" s="60"/>
      <c r="FP34" s="60"/>
      <c r="FQ34" s="204"/>
      <c r="FR34" s="209"/>
      <c r="FS34" s="210"/>
      <c r="FT34" s="207"/>
      <c r="FU34" s="211"/>
      <c r="FV34" s="211"/>
      <c r="FW34" s="211"/>
      <c r="FZ34" s="204"/>
      <c r="GA34" s="209"/>
      <c r="GB34" s="210"/>
      <c r="GC34" s="207"/>
      <c r="GD34" s="211"/>
      <c r="GE34" s="211"/>
      <c r="GF34" s="211"/>
      <c r="GI34" s="204"/>
      <c r="GJ34" s="209"/>
      <c r="GK34" s="210"/>
      <c r="GL34" s="207"/>
      <c r="GM34" s="211"/>
      <c r="GN34" s="211"/>
      <c r="GO34" s="211"/>
      <c r="GR34" s="204"/>
      <c r="GS34" s="209"/>
      <c r="GT34" s="210"/>
      <c r="GU34" s="207"/>
      <c r="GV34" s="211"/>
      <c r="GW34" s="211"/>
      <c r="GX34" s="211"/>
      <c r="GY34" s="60"/>
      <c r="GZ34" s="60"/>
      <c r="HA34" s="204"/>
      <c r="HB34" s="209"/>
      <c r="HC34" s="210"/>
      <c r="HD34" s="207"/>
      <c r="HE34" s="211"/>
      <c r="HF34" s="211"/>
      <c r="HG34" s="211"/>
      <c r="HJ34" s="204"/>
      <c r="HK34" s="209"/>
      <c r="HL34" s="210"/>
      <c r="HM34" s="207"/>
      <c r="HN34" s="211"/>
      <c r="HO34" s="211"/>
      <c r="HP34" s="211"/>
      <c r="HS34" s="204"/>
      <c r="HT34" s="209"/>
      <c r="HU34" s="210"/>
      <c r="HV34" s="207"/>
      <c r="HW34" s="211"/>
      <c r="HX34" s="211"/>
      <c r="HY34" s="211"/>
      <c r="IB34" s="204"/>
      <c r="IC34" s="209"/>
      <c r="ID34" s="210"/>
      <c r="IE34" s="207"/>
      <c r="IF34" s="211"/>
      <c r="IG34" s="211"/>
      <c r="IH34" s="211"/>
      <c r="II34" s="60"/>
      <c r="IJ34" s="60"/>
      <c r="IK34" s="204"/>
      <c r="IL34" s="209"/>
      <c r="IM34" s="210"/>
      <c r="IN34" s="207"/>
      <c r="IO34" s="211"/>
      <c r="IP34" s="211"/>
      <c r="IQ34" s="211"/>
      <c r="IT34" s="204"/>
      <c r="IU34" s="209"/>
      <c r="IV34" s="210"/>
      <c r="IW34" s="207"/>
      <c r="IX34" s="211"/>
      <c r="IY34" s="211"/>
      <c r="IZ34" s="211"/>
      <c r="JC34" s="204"/>
      <c r="JD34" s="209"/>
      <c r="JE34" s="210"/>
      <c r="JF34" s="207"/>
      <c r="JG34" s="211"/>
      <c r="JH34" s="211"/>
      <c r="JI34" s="211"/>
      <c r="JL34" s="204"/>
      <c r="JM34" s="209"/>
      <c r="JN34" s="210"/>
      <c r="JO34" s="207"/>
      <c r="JP34" s="211"/>
      <c r="JQ34" s="211"/>
      <c r="JR34" s="211"/>
    </row>
    <row r="35" spans="2:278" ht="31.5" thickTop="1" thickBot="1">
      <c r="B35" s="204"/>
      <c r="C35" s="178" t="s">
        <v>192</v>
      </c>
      <c r="D35" s="210"/>
      <c r="E35" s="207"/>
      <c r="F35" s="211"/>
      <c r="G35" s="211"/>
      <c r="H35" s="211"/>
      <c r="K35" s="204"/>
      <c r="L35" s="178"/>
      <c r="M35" s="210"/>
      <c r="N35" s="207"/>
      <c r="O35" s="211"/>
      <c r="P35" s="211"/>
      <c r="Q35" s="211"/>
      <c r="R35" s="98"/>
      <c r="S35" s="97"/>
      <c r="T35" s="204"/>
      <c r="U35" s="178"/>
      <c r="V35" s="210"/>
      <c r="W35" s="207"/>
      <c r="X35" s="211"/>
      <c r="Y35" s="211"/>
      <c r="Z35" s="211"/>
      <c r="AA35" s="97"/>
      <c r="AC35" s="204"/>
      <c r="AD35" s="178"/>
      <c r="AE35" s="210"/>
      <c r="AF35" s="207"/>
      <c r="AG35" s="211"/>
      <c r="AH35" s="211"/>
      <c r="AI35" s="211"/>
      <c r="AL35" s="204"/>
      <c r="AM35" s="178"/>
      <c r="AN35" s="210"/>
      <c r="AO35" s="207"/>
      <c r="AP35" s="211"/>
      <c r="AQ35" s="211"/>
      <c r="AR35" s="211"/>
      <c r="AU35" s="204"/>
      <c r="AV35" s="178"/>
      <c r="AW35" s="210"/>
      <c r="AX35" s="207"/>
      <c r="AY35" s="211"/>
      <c r="AZ35" s="211"/>
      <c r="BA35" s="211"/>
      <c r="BD35" s="204"/>
      <c r="BE35" s="178"/>
      <c r="BF35" s="210"/>
      <c r="BG35" s="207"/>
      <c r="BH35" s="211"/>
      <c r="BI35" s="211"/>
      <c r="BJ35" s="211"/>
      <c r="BM35" s="204"/>
      <c r="BN35" s="178"/>
      <c r="BO35" s="210"/>
      <c r="BP35" s="207"/>
      <c r="BQ35" s="211"/>
      <c r="BR35" s="211"/>
      <c r="BS35" s="211"/>
      <c r="BV35" s="204"/>
      <c r="BW35" s="178"/>
      <c r="BX35" s="210"/>
      <c r="BY35" s="207"/>
      <c r="BZ35" s="211"/>
      <c r="CA35" s="211"/>
      <c r="CB35" s="211"/>
      <c r="CE35" s="204"/>
      <c r="CF35" s="178"/>
      <c r="CG35" s="210"/>
      <c r="CH35" s="207"/>
      <c r="CI35" s="211"/>
      <c r="CJ35" s="211"/>
      <c r="CK35" s="211"/>
      <c r="CN35" s="204"/>
      <c r="CO35" s="178"/>
      <c r="CP35" s="210"/>
      <c r="CQ35" s="207"/>
      <c r="CR35" s="211"/>
      <c r="CS35" s="211"/>
      <c r="CT35" s="211"/>
      <c r="CW35" s="204"/>
      <c r="CX35" s="178"/>
      <c r="CY35" s="210"/>
      <c r="CZ35" s="207"/>
      <c r="DA35" s="211"/>
      <c r="DB35" s="211"/>
      <c r="DC35" s="211"/>
      <c r="DF35" s="204"/>
      <c r="DG35" s="178"/>
      <c r="DH35" s="210"/>
      <c r="DI35" s="207"/>
      <c r="DJ35" s="211"/>
      <c r="DK35" s="211"/>
      <c r="DL35" s="211"/>
      <c r="DO35" s="204"/>
      <c r="DP35" s="178"/>
      <c r="DQ35" s="210"/>
      <c r="DR35" s="207"/>
      <c r="DS35" s="211"/>
      <c r="DT35" s="211"/>
      <c r="DU35" s="211"/>
      <c r="DX35" s="204"/>
      <c r="DY35" s="178"/>
      <c r="DZ35" s="210"/>
      <c r="EA35" s="207"/>
      <c r="EB35" s="211"/>
      <c r="EC35" s="211"/>
      <c r="ED35" s="211"/>
      <c r="EG35" s="204"/>
      <c r="EH35" s="178"/>
      <c r="EI35" s="210"/>
      <c r="EJ35" s="207"/>
      <c r="EK35" s="211"/>
      <c r="EL35" s="211"/>
      <c r="EM35" s="211"/>
      <c r="EP35" s="204"/>
      <c r="EQ35" s="178"/>
      <c r="ER35" s="210"/>
      <c r="ES35" s="207"/>
      <c r="ET35" s="211"/>
      <c r="EU35" s="211"/>
      <c r="EV35" s="211"/>
      <c r="EY35" s="204"/>
      <c r="EZ35" s="178"/>
      <c r="FA35" s="210"/>
      <c r="FB35" s="207"/>
      <c r="FC35" s="211"/>
      <c r="FD35" s="211"/>
      <c r="FE35" s="211"/>
      <c r="FH35" s="204"/>
      <c r="FI35" s="178"/>
      <c r="FJ35" s="210"/>
      <c r="FK35" s="207"/>
      <c r="FL35" s="211"/>
      <c r="FM35" s="211"/>
      <c r="FN35" s="211"/>
      <c r="FO35" s="60"/>
      <c r="FP35" s="60"/>
      <c r="FQ35" s="204"/>
      <c r="FR35" s="178"/>
      <c r="FS35" s="210"/>
      <c r="FT35" s="207"/>
      <c r="FU35" s="211"/>
      <c r="FV35" s="211"/>
      <c r="FW35" s="211"/>
      <c r="FZ35" s="204"/>
      <c r="GA35" s="178"/>
      <c r="GB35" s="210"/>
      <c r="GC35" s="207"/>
      <c r="GD35" s="211"/>
      <c r="GE35" s="211"/>
      <c r="GF35" s="211"/>
      <c r="GI35" s="204"/>
      <c r="GJ35" s="178"/>
      <c r="GK35" s="210"/>
      <c r="GL35" s="207"/>
      <c r="GM35" s="211"/>
      <c r="GN35" s="211"/>
      <c r="GO35" s="211"/>
      <c r="GR35" s="204"/>
      <c r="GS35" s="178"/>
      <c r="GT35" s="210"/>
      <c r="GU35" s="207"/>
      <c r="GV35" s="211"/>
      <c r="GW35" s="211"/>
      <c r="GX35" s="211"/>
      <c r="GY35" s="60"/>
      <c r="GZ35" s="60"/>
      <c r="HA35" s="204"/>
      <c r="HB35" s="178"/>
      <c r="HC35" s="210"/>
      <c r="HD35" s="207"/>
      <c r="HE35" s="211"/>
      <c r="HF35" s="211"/>
      <c r="HG35" s="211"/>
      <c r="HJ35" s="204"/>
      <c r="HK35" s="178"/>
      <c r="HL35" s="210"/>
      <c r="HM35" s="207"/>
      <c r="HN35" s="211"/>
      <c r="HO35" s="211"/>
      <c r="HP35" s="211"/>
      <c r="HS35" s="204"/>
      <c r="HT35" s="178"/>
      <c r="HU35" s="210"/>
      <c r="HV35" s="207"/>
      <c r="HW35" s="211"/>
      <c r="HX35" s="211"/>
      <c r="HY35" s="211"/>
      <c r="IB35" s="204"/>
      <c r="IC35" s="178"/>
      <c r="ID35" s="210"/>
      <c r="IE35" s="207"/>
      <c r="IF35" s="211"/>
      <c r="IG35" s="211"/>
      <c r="IH35" s="211"/>
      <c r="II35" s="60"/>
      <c r="IJ35" s="60"/>
      <c r="IK35" s="204"/>
      <c r="IL35" s="178"/>
      <c r="IM35" s="210"/>
      <c r="IN35" s="207"/>
      <c r="IO35" s="211"/>
      <c r="IP35" s="211"/>
      <c r="IQ35" s="211"/>
      <c r="IT35" s="204"/>
      <c r="IU35" s="178"/>
      <c r="IV35" s="210"/>
      <c r="IW35" s="207"/>
      <c r="IX35" s="211"/>
      <c r="IY35" s="211"/>
      <c r="IZ35" s="211"/>
      <c r="JC35" s="204"/>
      <c r="JD35" s="178"/>
      <c r="JE35" s="210"/>
      <c r="JF35" s="207"/>
      <c r="JG35" s="211"/>
      <c r="JH35" s="211"/>
      <c r="JI35" s="211"/>
      <c r="JL35" s="204"/>
      <c r="JM35" s="178"/>
      <c r="JN35" s="210"/>
      <c r="JO35" s="207"/>
      <c r="JP35" s="211"/>
      <c r="JQ35" s="211"/>
      <c r="JR35" s="211"/>
    </row>
    <row r="36" spans="2:278" ht="31.5" thickTop="1" thickBot="1">
      <c r="B36" s="212" t="s">
        <v>141</v>
      </c>
      <c r="C36" s="178" t="s">
        <v>193</v>
      </c>
      <c r="D36" s="213" t="s">
        <v>140</v>
      </c>
      <c r="E36" s="189">
        <v>13</v>
      </c>
      <c r="F36" s="190">
        <v>0</v>
      </c>
      <c r="G36" s="166">
        <f>ROUND((F36*E36),0)</f>
        <v>0</v>
      </c>
      <c r="H36" s="166"/>
      <c r="K36" s="212"/>
      <c r="L36" s="178"/>
      <c r="M36" s="213"/>
      <c r="N36" s="189"/>
      <c r="O36" s="190"/>
      <c r="P36" s="166"/>
      <c r="Q36" s="166"/>
      <c r="R36" s="98"/>
      <c r="S36" s="97"/>
      <c r="T36" s="212"/>
      <c r="U36" s="178"/>
      <c r="V36" s="213"/>
      <c r="W36" s="189"/>
      <c r="X36" s="190"/>
      <c r="Y36" s="166"/>
      <c r="Z36" s="166"/>
      <c r="AA36" s="97"/>
      <c r="AC36" s="212"/>
      <c r="AD36" s="178"/>
      <c r="AE36" s="213"/>
      <c r="AF36" s="189"/>
      <c r="AG36" s="190"/>
      <c r="AH36" s="166"/>
      <c r="AI36" s="166"/>
      <c r="AL36" s="212"/>
      <c r="AM36" s="178"/>
      <c r="AN36" s="213"/>
      <c r="AO36" s="189"/>
      <c r="AP36" s="190"/>
      <c r="AQ36" s="166"/>
      <c r="AR36" s="166"/>
      <c r="AU36" s="212"/>
      <c r="AV36" s="178"/>
      <c r="AW36" s="213"/>
      <c r="AX36" s="189"/>
      <c r="AY36" s="190"/>
      <c r="AZ36" s="166"/>
      <c r="BA36" s="166"/>
      <c r="BD36" s="212"/>
      <c r="BE36" s="178"/>
      <c r="BF36" s="213"/>
      <c r="BG36" s="189"/>
      <c r="BH36" s="190"/>
      <c r="BI36" s="166"/>
      <c r="BJ36" s="166"/>
      <c r="BM36" s="212"/>
      <c r="BN36" s="178"/>
      <c r="BO36" s="213"/>
      <c r="BP36" s="189"/>
      <c r="BQ36" s="190"/>
      <c r="BR36" s="166"/>
      <c r="BS36" s="166"/>
      <c r="BV36" s="212"/>
      <c r="BW36" s="178"/>
      <c r="BX36" s="213"/>
      <c r="BY36" s="189"/>
      <c r="BZ36" s="190"/>
      <c r="CA36" s="166"/>
      <c r="CB36" s="166"/>
      <c r="CE36" s="212"/>
      <c r="CF36" s="178"/>
      <c r="CG36" s="213"/>
      <c r="CH36" s="189"/>
      <c r="CI36" s="190"/>
      <c r="CJ36" s="166"/>
      <c r="CK36" s="166"/>
      <c r="CN36" s="212"/>
      <c r="CO36" s="178"/>
      <c r="CP36" s="213"/>
      <c r="CQ36" s="189"/>
      <c r="CR36" s="190"/>
      <c r="CS36" s="166"/>
      <c r="CT36" s="166"/>
      <c r="CW36" s="212"/>
      <c r="CX36" s="178"/>
      <c r="CY36" s="213"/>
      <c r="CZ36" s="189"/>
      <c r="DA36" s="190"/>
      <c r="DB36" s="166"/>
      <c r="DC36" s="166"/>
      <c r="DF36" s="212"/>
      <c r="DG36" s="178"/>
      <c r="DH36" s="213"/>
      <c r="DI36" s="189"/>
      <c r="DJ36" s="190"/>
      <c r="DK36" s="166"/>
      <c r="DL36" s="166"/>
      <c r="DO36" s="212"/>
      <c r="DP36" s="178"/>
      <c r="DQ36" s="213"/>
      <c r="DR36" s="189"/>
      <c r="DS36" s="190"/>
      <c r="DT36" s="166"/>
      <c r="DU36" s="166"/>
      <c r="DX36" s="212"/>
      <c r="DY36" s="178"/>
      <c r="DZ36" s="213"/>
      <c r="EA36" s="189"/>
      <c r="EB36" s="190"/>
      <c r="EC36" s="166"/>
      <c r="ED36" s="166"/>
      <c r="EG36" s="212"/>
      <c r="EH36" s="178"/>
      <c r="EI36" s="213"/>
      <c r="EJ36" s="189"/>
      <c r="EK36" s="190"/>
      <c r="EL36" s="166"/>
      <c r="EM36" s="166"/>
      <c r="EP36" s="212"/>
      <c r="EQ36" s="178"/>
      <c r="ER36" s="213"/>
      <c r="ES36" s="189"/>
      <c r="ET36" s="190"/>
      <c r="EU36" s="166"/>
      <c r="EV36" s="166"/>
      <c r="EY36" s="212"/>
      <c r="EZ36" s="178"/>
      <c r="FA36" s="213"/>
      <c r="FB36" s="189"/>
      <c r="FC36" s="190"/>
      <c r="FD36" s="166"/>
      <c r="FE36" s="166"/>
      <c r="FH36" s="212"/>
      <c r="FI36" s="178"/>
      <c r="FJ36" s="213"/>
      <c r="FK36" s="189"/>
      <c r="FL36" s="190"/>
      <c r="FM36" s="166"/>
      <c r="FN36" s="166"/>
      <c r="FO36" s="60"/>
      <c r="FP36" s="60"/>
      <c r="FQ36" s="212"/>
      <c r="FR36" s="178"/>
      <c r="FS36" s="213"/>
      <c r="FT36" s="189"/>
      <c r="FU36" s="190"/>
      <c r="FV36" s="166"/>
      <c r="FW36" s="166"/>
      <c r="FZ36" s="212"/>
      <c r="GA36" s="178"/>
      <c r="GB36" s="213"/>
      <c r="GC36" s="189"/>
      <c r="GD36" s="190"/>
      <c r="GE36" s="166"/>
      <c r="GF36" s="166"/>
      <c r="GI36" s="212"/>
      <c r="GJ36" s="178"/>
      <c r="GK36" s="213"/>
      <c r="GL36" s="189"/>
      <c r="GM36" s="190"/>
      <c r="GN36" s="166"/>
      <c r="GO36" s="166"/>
      <c r="GR36" s="212"/>
      <c r="GS36" s="178"/>
      <c r="GT36" s="213"/>
      <c r="GU36" s="189"/>
      <c r="GV36" s="190"/>
      <c r="GW36" s="166"/>
      <c r="GX36" s="166"/>
      <c r="GY36" s="60"/>
      <c r="GZ36" s="60"/>
      <c r="HA36" s="212"/>
      <c r="HB36" s="178"/>
      <c r="HC36" s="213"/>
      <c r="HD36" s="189"/>
      <c r="HE36" s="190"/>
      <c r="HF36" s="166"/>
      <c r="HG36" s="166"/>
      <c r="HJ36" s="212"/>
      <c r="HK36" s="178"/>
      <c r="HL36" s="213"/>
      <c r="HM36" s="189"/>
      <c r="HN36" s="190"/>
      <c r="HO36" s="166"/>
      <c r="HP36" s="166"/>
      <c r="HS36" s="212"/>
      <c r="HT36" s="178"/>
      <c r="HU36" s="213"/>
      <c r="HV36" s="189"/>
      <c r="HW36" s="190"/>
      <c r="HX36" s="166"/>
      <c r="HY36" s="166"/>
      <c r="IB36" s="212"/>
      <c r="IC36" s="178"/>
      <c r="ID36" s="213"/>
      <c r="IE36" s="189"/>
      <c r="IF36" s="190"/>
      <c r="IG36" s="166"/>
      <c r="IH36" s="166"/>
      <c r="II36" s="60"/>
      <c r="IJ36" s="60"/>
      <c r="IK36" s="212"/>
      <c r="IL36" s="178"/>
      <c r="IM36" s="213"/>
      <c r="IN36" s="189"/>
      <c r="IO36" s="190"/>
      <c r="IP36" s="166"/>
      <c r="IQ36" s="166"/>
      <c r="IT36" s="212"/>
      <c r="IU36" s="178"/>
      <c r="IV36" s="213"/>
      <c r="IW36" s="189"/>
      <c r="IX36" s="190"/>
      <c r="IY36" s="166"/>
      <c r="IZ36" s="166"/>
      <c r="JC36" s="212"/>
      <c r="JD36" s="178"/>
      <c r="JE36" s="213"/>
      <c r="JF36" s="189"/>
      <c r="JG36" s="190"/>
      <c r="JH36" s="166"/>
      <c r="JI36" s="166"/>
      <c r="JL36" s="212"/>
      <c r="JM36" s="178"/>
      <c r="JN36" s="213"/>
      <c r="JO36" s="189"/>
      <c r="JP36" s="190"/>
      <c r="JQ36" s="166"/>
      <c r="JR36" s="166"/>
    </row>
    <row r="37" spans="2:278" ht="16.5" thickTop="1" thickBot="1">
      <c r="B37" s="204">
        <v>7</v>
      </c>
      <c r="C37" s="214" t="s">
        <v>194</v>
      </c>
      <c r="D37" s="215"/>
      <c r="E37" s="189"/>
      <c r="F37" s="216"/>
      <c r="G37" s="217"/>
      <c r="H37" s="217"/>
      <c r="K37" s="204"/>
      <c r="L37" s="214"/>
      <c r="M37" s="215"/>
      <c r="N37" s="189"/>
      <c r="O37" s="216"/>
      <c r="P37" s="217"/>
      <c r="Q37" s="217"/>
      <c r="R37" s="98"/>
      <c r="S37" s="97"/>
      <c r="T37" s="204"/>
      <c r="U37" s="214"/>
      <c r="V37" s="215"/>
      <c r="W37" s="189"/>
      <c r="X37" s="216"/>
      <c r="Y37" s="217"/>
      <c r="Z37" s="217"/>
      <c r="AA37" s="97"/>
      <c r="AC37" s="204"/>
      <c r="AD37" s="214"/>
      <c r="AE37" s="215"/>
      <c r="AF37" s="189"/>
      <c r="AG37" s="216"/>
      <c r="AH37" s="217"/>
      <c r="AI37" s="217"/>
      <c r="AL37" s="204"/>
      <c r="AM37" s="214"/>
      <c r="AN37" s="215"/>
      <c r="AO37" s="189"/>
      <c r="AP37" s="216"/>
      <c r="AQ37" s="217"/>
      <c r="AR37" s="217"/>
      <c r="AU37" s="204"/>
      <c r="AV37" s="214"/>
      <c r="AW37" s="215"/>
      <c r="AX37" s="189"/>
      <c r="AY37" s="216"/>
      <c r="AZ37" s="217"/>
      <c r="BA37" s="217"/>
      <c r="BD37" s="204"/>
      <c r="BE37" s="214"/>
      <c r="BF37" s="215"/>
      <c r="BG37" s="189"/>
      <c r="BH37" s="216"/>
      <c r="BI37" s="217"/>
      <c r="BJ37" s="217"/>
      <c r="BM37" s="204"/>
      <c r="BN37" s="214"/>
      <c r="BO37" s="215"/>
      <c r="BP37" s="189"/>
      <c r="BQ37" s="216"/>
      <c r="BR37" s="217"/>
      <c r="BS37" s="217"/>
      <c r="BV37" s="204"/>
      <c r="BW37" s="214"/>
      <c r="BX37" s="215"/>
      <c r="BY37" s="189"/>
      <c r="BZ37" s="216"/>
      <c r="CA37" s="217"/>
      <c r="CB37" s="217"/>
      <c r="CE37" s="204"/>
      <c r="CF37" s="214"/>
      <c r="CG37" s="215"/>
      <c r="CH37" s="189"/>
      <c r="CI37" s="216"/>
      <c r="CJ37" s="217"/>
      <c r="CK37" s="217"/>
      <c r="CN37" s="204"/>
      <c r="CO37" s="214"/>
      <c r="CP37" s="215"/>
      <c r="CQ37" s="189"/>
      <c r="CR37" s="216"/>
      <c r="CS37" s="217"/>
      <c r="CT37" s="217"/>
      <c r="CW37" s="204"/>
      <c r="CX37" s="214"/>
      <c r="CY37" s="215"/>
      <c r="CZ37" s="189"/>
      <c r="DA37" s="216"/>
      <c r="DB37" s="217"/>
      <c r="DC37" s="217"/>
      <c r="DF37" s="204"/>
      <c r="DG37" s="214"/>
      <c r="DH37" s="215"/>
      <c r="DI37" s="189"/>
      <c r="DJ37" s="216"/>
      <c r="DK37" s="217"/>
      <c r="DL37" s="217"/>
      <c r="DO37" s="204"/>
      <c r="DP37" s="214"/>
      <c r="DQ37" s="215"/>
      <c r="DR37" s="189"/>
      <c r="DS37" s="216"/>
      <c r="DT37" s="217"/>
      <c r="DU37" s="217"/>
      <c r="DX37" s="204"/>
      <c r="DY37" s="214"/>
      <c r="DZ37" s="215"/>
      <c r="EA37" s="189"/>
      <c r="EB37" s="216"/>
      <c r="EC37" s="217"/>
      <c r="ED37" s="217"/>
      <c r="EG37" s="204"/>
      <c r="EH37" s="214"/>
      <c r="EI37" s="215"/>
      <c r="EJ37" s="189"/>
      <c r="EK37" s="216"/>
      <c r="EL37" s="217"/>
      <c r="EM37" s="217"/>
      <c r="EP37" s="204"/>
      <c r="EQ37" s="214"/>
      <c r="ER37" s="215"/>
      <c r="ES37" s="189"/>
      <c r="ET37" s="216"/>
      <c r="EU37" s="217"/>
      <c r="EV37" s="217"/>
      <c r="EY37" s="204"/>
      <c r="EZ37" s="214"/>
      <c r="FA37" s="215"/>
      <c r="FB37" s="189"/>
      <c r="FC37" s="216"/>
      <c r="FD37" s="217"/>
      <c r="FE37" s="217"/>
      <c r="FH37" s="204"/>
      <c r="FI37" s="214"/>
      <c r="FJ37" s="215"/>
      <c r="FK37" s="189"/>
      <c r="FL37" s="216"/>
      <c r="FM37" s="217"/>
      <c r="FN37" s="217"/>
      <c r="FO37" s="60"/>
      <c r="FP37" s="60"/>
      <c r="FQ37" s="204"/>
      <c r="FR37" s="214"/>
      <c r="FS37" s="215"/>
      <c r="FT37" s="189"/>
      <c r="FU37" s="216"/>
      <c r="FV37" s="217"/>
      <c r="FW37" s="217"/>
      <c r="FZ37" s="204"/>
      <c r="GA37" s="214"/>
      <c r="GB37" s="215"/>
      <c r="GC37" s="189"/>
      <c r="GD37" s="216"/>
      <c r="GE37" s="217"/>
      <c r="GF37" s="217"/>
      <c r="GI37" s="204"/>
      <c r="GJ37" s="214"/>
      <c r="GK37" s="215"/>
      <c r="GL37" s="189"/>
      <c r="GM37" s="216"/>
      <c r="GN37" s="217"/>
      <c r="GO37" s="217"/>
      <c r="GR37" s="204"/>
      <c r="GS37" s="214"/>
      <c r="GT37" s="215"/>
      <c r="GU37" s="189"/>
      <c r="GV37" s="216"/>
      <c r="GW37" s="217"/>
      <c r="GX37" s="217"/>
      <c r="GY37" s="60"/>
      <c r="GZ37" s="60"/>
      <c r="HA37" s="204"/>
      <c r="HB37" s="214"/>
      <c r="HC37" s="215"/>
      <c r="HD37" s="189"/>
      <c r="HE37" s="216"/>
      <c r="HF37" s="217"/>
      <c r="HG37" s="217"/>
      <c r="HJ37" s="204"/>
      <c r="HK37" s="214"/>
      <c r="HL37" s="215"/>
      <c r="HM37" s="189"/>
      <c r="HN37" s="216"/>
      <c r="HO37" s="217"/>
      <c r="HP37" s="217"/>
      <c r="HS37" s="204"/>
      <c r="HT37" s="214"/>
      <c r="HU37" s="215"/>
      <c r="HV37" s="189"/>
      <c r="HW37" s="216"/>
      <c r="HX37" s="217"/>
      <c r="HY37" s="217"/>
      <c r="IB37" s="204"/>
      <c r="IC37" s="214"/>
      <c r="ID37" s="215"/>
      <c r="IE37" s="189"/>
      <c r="IF37" s="216"/>
      <c r="IG37" s="217"/>
      <c r="IH37" s="217"/>
      <c r="II37" s="60"/>
      <c r="IJ37" s="60"/>
      <c r="IK37" s="204"/>
      <c r="IL37" s="214"/>
      <c r="IM37" s="215"/>
      <c r="IN37" s="189"/>
      <c r="IO37" s="216"/>
      <c r="IP37" s="217"/>
      <c r="IQ37" s="217"/>
      <c r="IT37" s="204"/>
      <c r="IU37" s="214"/>
      <c r="IV37" s="215"/>
      <c r="IW37" s="189"/>
      <c r="IX37" s="216"/>
      <c r="IY37" s="217"/>
      <c r="IZ37" s="217"/>
      <c r="JC37" s="204"/>
      <c r="JD37" s="214"/>
      <c r="JE37" s="215"/>
      <c r="JF37" s="189"/>
      <c r="JG37" s="216"/>
      <c r="JH37" s="217"/>
      <c r="JI37" s="217"/>
      <c r="JL37" s="204"/>
      <c r="JM37" s="214"/>
      <c r="JN37" s="215"/>
      <c r="JO37" s="189"/>
      <c r="JP37" s="216"/>
      <c r="JQ37" s="217"/>
      <c r="JR37" s="217"/>
    </row>
    <row r="38" spans="2:278" ht="31.5" thickTop="1" thickBot="1">
      <c r="B38" s="204"/>
      <c r="C38" s="178" t="s">
        <v>195</v>
      </c>
      <c r="D38" s="218"/>
      <c r="E38" s="180"/>
      <c r="F38" s="216"/>
      <c r="G38" s="217"/>
      <c r="H38" s="217"/>
      <c r="K38" s="204"/>
      <c r="L38" s="178"/>
      <c r="M38" s="218"/>
      <c r="N38" s="180"/>
      <c r="O38" s="216"/>
      <c r="P38" s="217"/>
      <c r="Q38" s="217"/>
      <c r="R38" s="98"/>
      <c r="S38" s="97"/>
      <c r="T38" s="204"/>
      <c r="U38" s="178"/>
      <c r="V38" s="218"/>
      <c r="W38" s="180"/>
      <c r="X38" s="216"/>
      <c r="Y38" s="217"/>
      <c r="Z38" s="217"/>
      <c r="AA38" s="97"/>
      <c r="AC38" s="204"/>
      <c r="AD38" s="178"/>
      <c r="AE38" s="218"/>
      <c r="AF38" s="180"/>
      <c r="AG38" s="216"/>
      <c r="AH38" s="217"/>
      <c r="AI38" s="217"/>
      <c r="AL38" s="204"/>
      <c r="AM38" s="178"/>
      <c r="AN38" s="218"/>
      <c r="AO38" s="180"/>
      <c r="AP38" s="216"/>
      <c r="AQ38" s="217"/>
      <c r="AR38" s="217"/>
      <c r="AU38" s="204"/>
      <c r="AV38" s="178"/>
      <c r="AW38" s="218"/>
      <c r="AX38" s="180"/>
      <c r="AY38" s="216"/>
      <c r="AZ38" s="217"/>
      <c r="BA38" s="217"/>
      <c r="BD38" s="204"/>
      <c r="BE38" s="178"/>
      <c r="BF38" s="218"/>
      <c r="BG38" s="180"/>
      <c r="BH38" s="216"/>
      <c r="BI38" s="217"/>
      <c r="BJ38" s="217"/>
      <c r="BM38" s="204"/>
      <c r="BN38" s="178"/>
      <c r="BO38" s="218"/>
      <c r="BP38" s="180"/>
      <c r="BQ38" s="216"/>
      <c r="BR38" s="217"/>
      <c r="BS38" s="217"/>
      <c r="BV38" s="204"/>
      <c r="BW38" s="178"/>
      <c r="BX38" s="218"/>
      <c r="BY38" s="180"/>
      <c r="BZ38" s="216"/>
      <c r="CA38" s="217"/>
      <c r="CB38" s="217"/>
      <c r="CE38" s="204"/>
      <c r="CF38" s="178"/>
      <c r="CG38" s="218"/>
      <c r="CH38" s="180"/>
      <c r="CI38" s="216"/>
      <c r="CJ38" s="217"/>
      <c r="CK38" s="217"/>
      <c r="CN38" s="204"/>
      <c r="CO38" s="178"/>
      <c r="CP38" s="218"/>
      <c r="CQ38" s="180"/>
      <c r="CR38" s="216"/>
      <c r="CS38" s="217"/>
      <c r="CT38" s="217"/>
      <c r="CW38" s="204"/>
      <c r="CX38" s="178"/>
      <c r="CY38" s="218"/>
      <c r="CZ38" s="180"/>
      <c r="DA38" s="216"/>
      <c r="DB38" s="217"/>
      <c r="DC38" s="217"/>
      <c r="DF38" s="204"/>
      <c r="DG38" s="178"/>
      <c r="DH38" s="218"/>
      <c r="DI38" s="180"/>
      <c r="DJ38" s="216"/>
      <c r="DK38" s="217"/>
      <c r="DL38" s="217"/>
      <c r="DO38" s="204"/>
      <c r="DP38" s="178"/>
      <c r="DQ38" s="218"/>
      <c r="DR38" s="180"/>
      <c r="DS38" s="216"/>
      <c r="DT38" s="217"/>
      <c r="DU38" s="217"/>
      <c r="DX38" s="204"/>
      <c r="DY38" s="178"/>
      <c r="DZ38" s="218"/>
      <c r="EA38" s="180"/>
      <c r="EB38" s="216"/>
      <c r="EC38" s="217"/>
      <c r="ED38" s="217"/>
      <c r="EG38" s="204"/>
      <c r="EH38" s="178"/>
      <c r="EI38" s="218"/>
      <c r="EJ38" s="180"/>
      <c r="EK38" s="216"/>
      <c r="EL38" s="217"/>
      <c r="EM38" s="217"/>
      <c r="EP38" s="204"/>
      <c r="EQ38" s="178"/>
      <c r="ER38" s="218"/>
      <c r="ES38" s="180"/>
      <c r="ET38" s="216"/>
      <c r="EU38" s="217"/>
      <c r="EV38" s="217"/>
      <c r="EY38" s="204"/>
      <c r="EZ38" s="178"/>
      <c r="FA38" s="218"/>
      <c r="FB38" s="180"/>
      <c r="FC38" s="216"/>
      <c r="FD38" s="217"/>
      <c r="FE38" s="217"/>
      <c r="FH38" s="204"/>
      <c r="FI38" s="178"/>
      <c r="FJ38" s="218"/>
      <c r="FK38" s="180"/>
      <c r="FL38" s="216"/>
      <c r="FM38" s="217"/>
      <c r="FN38" s="217"/>
      <c r="FO38" s="60"/>
      <c r="FP38" s="60"/>
      <c r="FQ38" s="204"/>
      <c r="FR38" s="178"/>
      <c r="FS38" s="218"/>
      <c r="FT38" s="180"/>
      <c r="FU38" s="216"/>
      <c r="FV38" s="217"/>
      <c r="FW38" s="217"/>
      <c r="FZ38" s="204"/>
      <c r="GA38" s="178"/>
      <c r="GB38" s="218"/>
      <c r="GC38" s="180"/>
      <c r="GD38" s="216"/>
      <c r="GE38" s="217"/>
      <c r="GF38" s="217"/>
      <c r="GI38" s="204"/>
      <c r="GJ38" s="178"/>
      <c r="GK38" s="218"/>
      <c r="GL38" s="180"/>
      <c r="GM38" s="216"/>
      <c r="GN38" s="217"/>
      <c r="GO38" s="217"/>
      <c r="GR38" s="204"/>
      <c r="GS38" s="178"/>
      <c r="GT38" s="218"/>
      <c r="GU38" s="180"/>
      <c r="GV38" s="216"/>
      <c r="GW38" s="217"/>
      <c r="GX38" s="217"/>
      <c r="GY38" s="60"/>
      <c r="GZ38" s="60"/>
      <c r="HA38" s="204"/>
      <c r="HB38" s="178"/>
      <c r="HC38" s="218"/>
      <c r="HD38" s="180"/>
      <c r="HE38" s="216"/>
      <c r="HF38" s="217"/>
      <c r="HG38" s="217"/>
      <c r="HJ38" s="204"/>
      <c r="HK38" s="178"/>
      <c r="HL38" s="218"/>
      <c r="HM38" s="180"/>
      <c r="HN38" s="216"/>
      <c r="HO38" s="217"/>
      <c r="HP38" s="217"/>
      <c r="HS38" s="204"/>
      <c r="HT38" s="178"/>
      <c r="HU38" s="218"/>
      <c r="HV38" s="180"/>
      <c r="HW38" s="216"/>
      <c r="HX38" s="217"/>
      <c r="HY38" s="217"/>
      <c r="IB38" s="204"/>
      <c r="IC38" s="178"/>
      <c r="ID38" s="218"/>
      <c r="IE38" s="180"/>
      <c r="IF38" s="216"/>
      <c r="IG38" s="217"/>
      <c r="IH38" s="217"/>
      <c r="II38" s="60"/>
      <c r="IJ38" s="60"/>
      <c r="IK38" s="204"/>
      <c r="IL38" s="178"/>
      <c r="IM38" s="218"/>
      <c r="IN38" s="180"/>
      <c r="IO38" s="216"/>
      <c r="IP38" s="217"/>
      <c r="IQ38" s="217"/>
      <c r="IT38" s="204"/>
      <c r="IU38" s="178"/>
      <c r="IV38" s="218"/>
      <c r="IW38" s="180"/>
      <c r="IX38" s="216"/>
      <c r="IY38" s="217"/>
      <c r="IZ38" s="217"/>
      <c r="JC38" s="204"/>
      <c r="JD38" s="178"/>
      <c r="JE38" s="218"/>
      <c r="JF38" s="180"/>
      <c r="JG38" s="216"/>
      <c r="JH38" s="217"/>
      <c r="JI38" s="217"/>
      <c r="JL38" s="204"/>
      <c r="JM38" s="178"/>
      <c r="JN38" s="218"/>
      <c r="JO38" s="180"/>
      <c r="JP38" s="216"/>
      <c r="JQ38" s="217"/>
      <c r="JR38" s="217"/>
    </row>
    <row r="39" spans="2:278" ht="31.5" thickTop="1" thickBot="1">
      <c r="B39" s="207" t="s">
        <v>142</v>
      </c>
      <c r="C39" s="178" t="s">
        <v>196</v>
      </c>
      <c r="D39" s="218" t="s">
        <v>140</v>
      </c>
      <c r="E39" s="180">
        <v>13</v>
      </c>
      <c r="F39" s="190">
        <v>0</v>
      </c>
      <c r="G39" s="166">
        <f t="shared" ref="G39:G44" si="1">ROUND((F39*E39),0)</f>
        <v>0</v>
      </c>
      <c r="H39" s="166"/>
      <c r="K39" s="207"/>
      <c r="L39" s="178"/>
      <c r="M39" s="218"/>
      <c r="N39" s="180"/>
      <c r="O39" s="190"/>
      <c r="P39" s="166"/>
      <c r="Q39" s="166"/>
      <c r="R39" s="98"/>
      <c r="S39" s="97"/>
      <c r="T39" s="207"/>
      <c r="U39" s="178"/>
      <c r="V39" s="218"/>
      <c r="W39" s="180"/>
      <c r="X39" s="190"/>
      <c r="Y39" s="166"/>
      <c r="Z39" s="166"/>
      <c r="AA39" s="97"/>
      <c r="AC39" s="207"/>
      <c r="AD39" s="178"/>
      <c r="AE39" s="218"/>
      <c r="AF39" s="180"/>
      <c r="AG39" s="190"/>
      <c r="AH39" s="166"/>
      <c r="AI39" s="166"/>
      <c r="AL39" s="207"/>
      <c r="AM39" s="178"/>
      <c r="AN39" s="218"/>
      <c r="AO39" s="180"/>
      <c r="AP39" s="190"/>
      <c r="AQ39" s="166"/>
      <c r="AR39" s="166"/>
      <c r="AU39" s="207"/>
      <c r="AV39" s="178"/>
      <c r="AW39" s="218"/>
      <c r="AX39" s="180"/>
      <c r="AY39" s="190"/>
      <c r="AZ39" s="166"/>
      <c r="BA39" s="166"/>
      <c r="BD39" s="207"/>
      <c r="BE39" s="178"/>
      <c r="BF39" s="218"/>
      <c r="BG39" s="180"/>
      <c r="BH39" s="190"/>
      <c r="BI39" s="166"/>
      <c r="BJ39" s="166"/>
      <c r="BM39" s="207"/>
      <c r="BN39" s="178"/>
      <c r="BO39" s="218"/>
      <c r="BP39" s="180"/>
      <c r="BQ39" s="190"/>
      <c r="BR39" s="166"/>
      <c r="BS39" s="166"/>
      <c r="BV39" s="207"/>
      <c r="BW39" s="178"/>
      <c r="BX39" s="218"/>
      <c r="BY39" s="180"/>
      <c r="BZ39" s="190"/>
      <c r="CA39" s="166"/>
      <c r="CB39" s="166"/>
      <c r="CE39" s="207"/>
      <c r="CF39" s="178"/>
      <c r="CG39" s="218"/>
      <c r="CH39" s="180"/>
      <c r="CI39" s="190"/>
      <c r="CJ39" s="166"/>
      <c r="CK39" s="166"/>
      <c r="CN39" s="207"/>
      <c r="CO39" s="178"/>
      <c r="CP39" s="218"/>
      <c r="CQ39" s="180"/>
      <c r="CR39" s="190"/>
      <c r="CS39" s="166"/>
      <c r="CT39" s="166"/>
      <c r="CW39" s="207"/>
      <c r="CX39" s="178"/>
      <c r="CY39" s="218"/>
      <c r="CZ39" s="180"/>
      <c r="DA39" s="190"/>
      <c r="DB39" s="166"/>
      <c r="DC39" s="166"/>
      <c r="DF39" s="207"/>
      <c r="DG39" s="178"/>
      <c r="DH39" s="218"/>
      <c r="DI39" s="180"/>
      <c r="DJ39" s="190"/>
      <c r="DK39" s="166"/>
      <c r="DL39" s="166"/>
      <c r="DO39" s="207"/>
      <c r="DP39" s="178"/>
      <c r="DQ39" s="218"/>
      <c r="DR39" s="180"/>
      <c r="DS39" s="190"/>
      <c r="DT39" s="166"/>
      <c r="DU39" s="166"/>
      <c r="DX39" s="207"/>
      <c r="DY39" s="178"/>
      <c r="DZ39" s="218"/>
      <c r="EA39" s="180"/>
      <c r="EB39" s="190"/>
      <c r="EC39" s="166"/>
      <c r="ED39" s="166"/>
      <c r="EG39" s="207"/>
      <c r="EH39" s="178"/>
      <c r="EI39" s="218"/>
      <c r="EJ39" s="180"/>
      <c r="EK39" s="190"/>
      <c r="EL39" s="166"/>
      <c r="EM39" s="166"/>
      <c r="EP39" s="207"/>
      <c r="EQ39" s="178"/>
      <c r="ER39" s="218"/>
      <c r="ES39" s="180"/>
      <c r="ET39" s="190"/>
      <c r="EU39" s="166"/>
      <c r="EV39" s="166"/>
      <c r="EY39" s="207"/>
      <c r="EZ39" s="178"/>
      <c r="FA39" s="218"/>
      <c r="FB39" s="180"/>
      <c r="FC39" s="190"/>
      <c r="FD39" s="166"/>
      <c r="FE39" s="166"/>
      <c r="FH39" s="207"/>
      <c r="FI39" s="178"/>
      <c r="FJ39" s="218"/>
      <c r="FK39" s="180"/>
      <c r="FL39" s="190"/>
      <c r="FM39" s="166"/>
      <c r="FN39" s="166"/>
      <c r="FO39" s="60"/>
      <c r="FP39" s="60"/>
      <c r="FQ39" s="207"/>
      <c r="FR39" s="178"/>
      <c r="FS39" s="218"/>
      <c r="FT39" s="180"/>
      <c r="FU39" s="190"/>
      <c r="FV39" s="166"/>
      <c r="FW39" s="166"/>
      <c r="FZ39" s="207"/>
      <c r="GA39" s="178"/>
      <c r="GB39" s="218"/>
      <c r="GC39" s="180"/>
      <c r="GD39" s="190"/>
      <c r="GE39" s="166"/>
      <c r="GF39" s="166"/>
      <c r="GI39" s="207"/>
      <c r="GJ39" s="178"/>
      <c r="GK39" s="218"/>
      <c r="GL39" s="180"/>
      <c r="GM39" s="190"/>
      <c r="GN39" s="166"/>
      <c r="GO39" s="166"/>
      <c r="GR39" s="207"/>
      <c r="GS39" s="178"/>
      <c r="GT39" s="218"/>
      <c r="GU39" s="180"/>
      <c r="GV39" s="190"/>
      <c r="GW39" s="166"/>
      <c r="GX39" s="166"/>
      <c r="GY39" s="60"/>
      <c r="GZ39" s="60"/>
      <c r="HA39" s="207"/>
      <c r="HB39" s="178"/>
      <c r="HC39" s="218"/>
      <c r="HD39" s="180"/>
      <c r="HE39" s="190"/>
      <c r="HF39" s="166"/>
      <c r="HG39" s="166"/>
      <c r="HJ39" s="207"/>
      <c r="HK39" s="178"/>
      <c r="HL39" s="218"/>
      <c r="HM39" s="180"/>
      <c r="HN39" s="190"/>
      <c r="HO39" s="166"/>
      <c r="HP39" s="166"/>
      <c r="HS39" s="207"/>
      <c r="HT39" s="178"/>
      <c r="HU39" s="218"/>
      <c r="HV39" s="180"/>
      <c r="HW39" s="190"/>
      <c r="HX39" s="166"/>
      <c r="HY39" s="166"/>
      <c r="IB39" s="207"/>
      <c r="IC39" s="178"/>
      <c r="ID39" s="218"/>
      <c r="IE39" s="180"/>
      <c r="IF39" s="190"/>
      <c r="IG39" s="166"/>
      <c r="IH39" s="166"/>
      <c r="II39" s="60"/>
      <c r="IJ39" s="60"/>
      <c r="IK39" s="207"/>
      <c r="IL39" s="178"/>
      <c r="IM39" s="218"/>
      <c r="IN39" s="180"/>
      <c r="IO39" s="190"/>
      <c r="IP39" s="166"/>
      <c r="IQ39" s="166"/>
      <c r="IT39" s="207"/>
      <c r="IU39" s="178"/>
      <c r="IV39" s="218"/>
      <c r="IW39" s="180"/>
      <c r="IX39" s="190"/>
      <c r="IY39" s="166"/>
      <c r="IZ39" s="166"/>
      <c r="JC39" s="207"/>
      <c r="JD39" s="178"/>
      <c r="JE39" s="218"/>
      <c r="JF39" s="180"/>
      <c r="JG39" s="190"/>
      <c r="JH39" s="166"/>
      <c r="JI39" s="166"/>
      <c r="JL39" s="207"/>
      <c r="JM39" s="178"/>
      <c r="JN39" s="218"/>
      <c r="JO39" s="180"/>
      <c r="JP39" s="190"/>
      <c r="JQ39" s="166"/>
      <c r="JR39" s="166"/>
    </row>
    <row r="40" spans="2:278" ht="31.5" thickTop="1" thickBot="1">
      <c r="B40" s="207" t="s">
        <v>143</v>
      </c>
      <c r="C40" s="178" t="s">
        <v>197</v>
      </c>
      <c r="D40" s="218" t="s">
        <v>140</v>
      </c>
      <c r="E40" s="180">
        <v>170</v>
      </c>
      <c r="F40" s="190">
        <v>0</v>
      </c>
      <c r="G40" s="166">
        <f t="shared" si="1"/>
        <v>0</v>
      </c>
      <c r="H40" s="166"/>
      <c r="K40" s="207"/>
      <c r="L40" s="178"/>
      <c r="M40" s="218"/>
      <c r="N40" s="180"/>
      <c r="O40" s="190"/>
      <c r="P40" s="166"/>
      <c r="Q40" s="166"/>
      <c r="R40" s="98"/>
      <c r="S40" s="97"/>
      <c r="T40" s="207"/>
      <c r="U40" s="178"/>
      <c r="V40" s="218"/>
      <c r="W40" s="180"/>
      <c r="X40" s="190"/>
      <c r="Y40" s="166"/>
      <c r="Z40" s="166"/>
      <c r="AA40" s="97"/>
      <c r="AC40" s="207"/>
      <c r="AD40" s="178"/>
      <c r="AE40" s="218"/>
      <c r="AF40" s="180"/>
      <c r="AG40" s="190"/>
      <c r="AH40" s="166"/>
      <c r="AI40" s="166"/>
      <c r="AL40" s="207"/>
      <c r="AM40" s="178"/>
      <c r="AN40" s="218"/>
      <c r="AO40" s="180"/>
      <c r="AP40" s="190"/>
      <c r="AQ40" s="166"/>
      <c r="AR40" s="166"/>
      <c r="AU40" s="207"/>
      <c r="AV40" s="178"/>
      <c r="AW40" s="218"/>
      <c r="AX40" s="180"/>
      <c r="AY40" s="190"/>
      <c r="AZ40" s="166"/>
      <c r="BA40" s="166"/>
      <c r="BD40" s="207"/>
      <c r="BE40" s="178"/>
      <c r="BF40" s="218"/>
      <c r="BG40" s="180"/>
      <c r="BH40" s="190"/>
      <c r="BI40" s="166"/>
      <c r="BJ40" s="166"/>
      <c r="BM40" s="207"/>
      <c r="BN40" s="178"/>
      <c r="BO40" s="218"/>
      <c r="BP40" s="180"/>
      <c r="BQ40" s="190"/>
      <c r="BR40" s="166"/>
      <c r="BS40" s="166"/>
      <c r="BV40" s="207"/>
      <c r="BW40" s="178"/>
      <c r="BX40" s="218"/>
      <c r="BY40" s="180"/>
      <c r="BZ40" s="190"/>
      <c r="CA40" s="166"/>
      <c r="CB40" s="166"/>
      <c r="CE40" s="207"/>
      <c r="CF40" s="178"/>
      <c r="CG40" s="218"/>
      <c r="CH40" s="180"/>
      <c r="CI40" s="190"/>
      <c r="CJ40" s="166"/>
      <c r="CK40" s="166"/>
      <c r="CN40" s="207"/>
      <c r="CO40" s="178"/>
      <c r="CP40" s="218"/>
      <c r="CQ40" s="180"/>
      <c r="CR40" s="190"/>
      <c r="CS40" s="166"/>
      <c r="CT40" s="166"/>
      <c r="CW40" s="207"/>
      <c r="CX40" s="178"/>
      <c r="CY40" s="218"/>
      <c r="CZ40" s="180"/>
      <c r="DA40" s="190"/>
      <c r="DB40" s="166"/>
      <c r="DC40" s="166"/>
      <c r="DF40" s="207"/>
      <c r="DG40" s="178"/>
      <c r="DH40" s="218"/>
      <c r="DI40" s="180"/>
      <c r="DJ40" s="190"/>
      <c r="DK40" s="166"/>
      <c r="DL40" s="166"/>
      <c r="DO40" s="207"/>
      <c r="DP40" s="178"/>
      <c r="DQ40" s="218"/>
      <c r="DR40" s="180"/>
      <c r="DS40" s="190"/>
      <c r="DT40" s="166"/>
      <c r="DU40" s="166"/>
      <c r="DX40" s="207"/>
      <c r="DY40" s="178"/>
      <c r="DZ40" s="218"/>
      <c r="EA40" s="180"/>
      <c r="EB40" s="190"/>
      <c r="EC40" s="166"/>
      <c r="ED40" s="166"/>
      <c r="EG40" s="207"/>
      <c r="EH40" s="178"/>
      <c r="EI40" s="218"/>
      <c r="EJ40" s="180"/>
      <c r="EK40" s="190"/>
      <c r="EL40" s="166"/>
      <c r="EM40" s="166"/>
      <c r="EP40" s="207"/>
      <c r="EQ40" s="178"/>
      <c r="ER40" s="218"/>
      <c r="ES40" s="180"/>
      <c r="ET40" s="190"/>
      <c r="EU40" s="166"/>
      <c r="EV40" s="166"/>
      <c r="EY40" s="207"/>
      <c r="EZ40" s="178"/>
      <c r="FA40" s="218"/>
      <c r="FB40" s="180"/>
      <c r="FC40" s="190"/>
      <c r="FD40" s="166"/>
      <c r="FE40" s="166"/>
      <c r="FH40" s="207"/>
      <c r="FI40" s="178"/>
      <c r="FJ40" s="218"/>
      <c r="FK40" s="180"/>
      <c r="FL40" s="190"/>
      <c r="FM40" s="166"/>
      <c r="FN40" s="166"/>
      <c r="FO40" s="60"/>
      <c r="FP40" s="60"/>
      <c r="FQ40" s="207"/>
      <c r="FR40" s="178"/>
      <c r="FS40" s="218"/>
      <c r="FT40" s="180"/>
      <c r="FU40" s="190"/>
      <c r="FV40" s="166"/>
      <c r="FW40" s="166"/>
      <c r="FZ40" s="207"/>
      <c r="GA40" s="178"/>
      <c r="GB40" s="218"/>
      <c r="GC40" s="180"/>
      <c r="GD40" s="190"/>
      <c r="GE40" s="166"/>
      <c r="GF40" s="166"/>
      <c r="GI40" s="207"/>
      <c r="GJ40" s="178"/>
      <c r="GK40" s="218"/>
      <c r="GL40" s="180"/>
      <c r="GM40" s="190"/>
      <c r="GN40" s="166"/>
      <c r="GO40" s="166"/>
      <c r="GR40" s="207"/>
      <c r="GS40" s="178"/>
      <c r="GT40" s="218"/>
      <c r="GU40" s="180"/>
      <c r="GV40" s="190"/>
      <c r="GW40" s="166"/>
      <c r="GX40" s="166"/>
      <c r="GY40" s="60"/>
      <c r="GZ40" s="60"/>
      <c r="HA40" s="207"/>
      <c r="HB40" s="178"/>
      <c r="HC40" s="218"/>
      <c r="HD40" s="180"/>
      <c r="HE40" s="190"/>
      <c r="HF40" s="166"/>
      <c r="HG40" s="166"/>
      <c r="HJ40" s="207"/>
      <c r="HK40" s="178"/>
      <c r="HL40" s="218"/>
      <c r="HM40" s="180"/>
      <c r="HN40" s="190"/>
      <c r="HO40" s="166"/>
      <c r="HP40" s="166"/>
      <c r="HS40" s="207"/>
      <c r="HT40" s="178"/>
      <c r="HU40" s="218"/>
      <c r="HV40" s="180"/>
      <c r="HW40" s="190"/>
      <c r="HX40" s="166"/>
      <c r="HY40" s="166"/>
      <c r="IB40" s="207"/>
      <c r="IC40" s="178"/>
      <c r="ID40" s="218"/>
      <c r="IE40" s="180"/>
      <c r="IF40" s="190"/>
      <c r="IG40" s="166"/>
      <c r="IH40" s="166"/>
      <c r="II40" s="60"/>
      <c r="IJ40" s="60"/>
      <c r="IK40" s="207"/>
      <c r="IL40" s="178"/>
      <c r="IM40" s="218"/>
      <c r="IN40" s="180"/>
      <c r="IO40" s="190"/>
      <c r="IP40" s="166"/>
      <c r="IQ40" s="166"/>
      <c r="IT40" s="207"/>
      <c r="IU40" s="178"/>
      <c r="IV40" s="218"/>
      <c r="IW40" s="180"/>
      <c r="IX40" s="190"/>
      <c r="IY40" s="166"/>
      <c r="IZ40" s="166"/>
      <c r="JC40" s="207"/>
      <c r="JD40" s="178"/>
      <c r="JE40" s="218"/>
      <c r="JF40" s="180"/>
      <c r="JG40" s="190"/>
      <c r="JH40" s="166"/>
      <c r="JI40" s="166"/>
      <c r="JL40" s="207"/>
      <c r="JM40" s="178"/>
      <c r="JN40" s="218"/>
      <c r="JO40" s="180"/>
      <c r="JP40" s="190"/>
      <c r="JQ40" s="166"/>
      <c r="JR40" s="166"/>
    </row>
    <row r="41" spans="2:278" ht="31.5" thickTop="1" thickBot="1">
      <c r="B41" s="207" t="s">
        <v>144</v>
      </c>
      <c r="C41" s="178" t="s">
        <v>198</v>
      </c>
      <c r="D41" s="218" t="s">
        <v>140</v>
      </c>
      <c r="E41" s="180">
        <v>35</v>
      </c>
      <c r="F41" s="190">
        <v>0</v>
      </c>
      <c r="G41" s="166">
        <f t="shared" si="1"/>
        <v>0</v>
      </c>
      <c r="H41" s="166"/>
      <c r="K41" s="207"/>
      <c r="L41" s="178"/>
      <c r="M41" s="218"/>
      <c r="N41" s="180"/>
      <c r="O41" s="190"/>
      <c r="P41" s="166"/>
      <c r="Q41" s="166"/>
      <c r="R41" s="98"/>
      <c r="S41" s="97"/>
      <c r="T41" s="207"/>
      <c r="U41" s="178"/>
      <c r="V41" s="218"/>
      <c r="W41" s="180"/>
      <c r="X41" s="190"/>
      <c r="Y41" s="166"/>
      <c r="Z41" s="166"/>
      <c r="AA41" s="97"/>
      <c r="AC41" s="207"/>
      <c r="AD41" s="178"/>
      <c r="AE41" s="218"/>
      <c r="AF41" s="180"/>
      <c r="AG41" s="190"/>
      <c r="AH41" s="166"/>
      <c r="AI41" s="166"/>
      <c r="AL41" s="207"/>
      <c r="AM41" s="178"/>
      <c r="AN41" s="218"/>
      <c r="AO41" s="180"/>
      <c r="AP41" s="190"/>
      <c r="AQ41" s="166"/>
      <c r="AR41" s="166"/>
      <c r="AU41" s="207"/>
      <c r="AV41" s="178"/>
      <c r="AW41" s="218"/>
      <c r="AX41" s="180"/>
      <c r="AY41" s="190"/>
      <c r="AZ41" s="166"/>
      <c r="BA41" s="166"/>
      <c r="BD41" s="207"/>
      <c r="BE41" s="178"/>
      <c r="BF41" s="218"/>
      <c r="BG41" s="180"/>
      <c r="BH41" s="190"/>
      <c r="BI41" s="166"/>
      <c r="BJ41" s="166"/>
      <c r="BM41" s="207"/>
      <c r="BN41" s="178"/>
      <c r="BO41" s="218"/>
      <c r="BP41" s="180"/>
      <c r="BQ41" s="190"/>
      <c r="BR41" s="166"/>
      <c r="BS41" s="166"/>
      <c r="BV41" s="207"/>
      <c r="BW41" s="178"/>
      <c r="BX41" s="218"/>
      <c r="BY41" s="180"/>
      <c r="BZ41" s="190"/>
      <c r="CA41" s="166"/>
      <c r="CB41" s="166"/>
      <c r="CE41" s="207"/>
      <c r="CF41" s="178"/>
      <c r="CG41" s="218"/>
      <c r="CH41" s="180"/>
      <c r="CI41" s="190"/>
      <c r="CJ41" s="166"/>
      <c r="CK41" s="166"/>
      <c r="CN41" s="207"/>
      <c r="CO41" s="178"/>
      <c r="CP41" s="218"/>
      <c r="CQ41" s="180"/>
      <c r="CR41" s="190"/>
      <c r="CS41" s="166"/>
      <c r="CT41" s="166"/>
      <c r="CW41" s="207"/>
      <c r="CX41" s="178"/>
      <c r="CY41" s="218"/>
      <c r="CZ41" s="180"/>
      <c r="DA41" s="190"/>
      <c r="DB41" s="166"/>
      <c r="DC41" s="166"/>
      <c r="DF41" s="207"/>
      <c r="DG41" s="178"/>
      <c r="DH41" s="218"/>
      <c r="DI41" s="180"/>
      <c r="DJ41" s="190"/>
      <c r="DK41" s="166"/>
      <c r="DL41" s="166"/>
      <c r="DO41" s="207"/>
      <c r="DP41" s="178"/>
      <c r="DQ41" s="218"/>
      <c r="DR41" s="180"/>
      <c r="DS41" s="190"/>
      <c r="DT41" s="166"/>
      <c r="DU41" s="166"/>
      <c r="DX41" s="207"/>
      <c r="DY41" s="178"/>
      <c r="DZ41" s="218"/>
      <c r="EA41" s="180"/>
      <c r="EB41" s="190"/>
      <c r="EC41" s="166"/>
      <c r="ED41" s="166"/>
      <c r="EG41" s="207"/>
      <c r="EH41" s="178"/>
      <c r="EI41" s="218"/>
      <c r="EJ41" s="180"/>
      <c r="EK41" s="190"/>
      <c r="EL41" s="166"/>
      <c r="EM41" s="166"/>
      <c r="EP41" s="207"/>
      <c r="EQ41" s="178"/>
      <c r="ER41" s="218"/>
      <c r="ES41" s="180"/>
      <c r="ET41" s="190"/>
      <c r="EU41" s="166"/>
      <c r="EV41" s="166"/>
      <c r="EY41" s="207"/>
      <c r="EZ41" s="178"/>
      <c r="FA41" s="218"/>
      <c r="FB41" s="180"/>
      <c r="FC41" s="190"/>
      <c r="FD41" s="166"/>
      <c r="FE41" s="166"/>
      <c r="FH41" s="207"/>
      <c r="FI41" s="178"/>
      <c r="FJ41" s="218"/>
      <c r="FK41" s="180"/>
      <c r="FL41" s="190"/>
      <c r="FM41" s="166"/>
      <c r="FN41" s="166"/>
      <c r="FO41" s="60"/>
      <c r="FP41" s="60"/>
      <c r="FQ41" s="207"/>
      <c r="FR41" s="178"/>
      <c r="FS41" s="218"/>
      <c r="FT41" s="180"/>
      <c r="FU41" s="190"/>
      <c r="FV41" s="166"/>
      <c r="FW41" s="166"/>
      <c r="FZ41" s="207"/>
      <c r="GA41" s="178"/>
      <c r="GB41" s="218"/>
      <c r="GC41" s="180"/>
      <c r="GD41" s="190"/>
      <c r="GE41" s="166"/>
      <c r="GF41" s="166"/>
      <c r="GI41" s="207"/>
      <c r="GJ41" s="178"/>
      <c r="GK41" s="218"/>
      <c r="GL41" s="180"/>
      <c r="GM41" s="190"/>
      <c r="GN41" s="166"/>
      <c r="GO41" s="166"/>
      <c r="GR41" s="207"/>
      <c r="GS41" s="178"/>
      <c r="GT41" s="218"/>
      <c r="GU41" s="180"/>
      <c r="GV41" s="190"/>
      <c r="GW41" s="166"/>
      <c r="GX41" s="166"/>
      <c r="GY41" s="60"/>
      <c r="GZ41" s="60"/>
      <c r="HA41" s="207"/>
      <c r="HB41" s="178"/>
      <c r="HC41" s="218"/>
      <c r="HD41" s="180"/>
      <c r="HE41" s="190"/>
      <c r="HF41" s="166"/>
      <c r="HG41" s="166"/>
      <c r="HJ41" s="207"/>
      <c r="HK41" s="178"/>
      <c r="HL41" s="218"/>
      <c r="HM41" s="180"/>
      <c r="HN41" s="190"/>
      <c r="HO41" s="166"/>
      <c r="HP41" s="166"/>
      <c r="HS41" s="207"/>
      <c r="HT41" s="178"/>
      <c r="HU41" s="218"/>
      <c r="HV41" s="180"/>
      <c r="HW41" s="190"/>
      <c r="HX41" s="166"/>
      <c r="HY41" s="166"/>
      <c r="IB41" s="207"/>
      <c r="IC41" s="178"/>
      <c r="ID41" s="218"/>
      <c r="IE41" s="180"/>
      <c r="IF41" s="190"/>
      <c r="IG41" s="166"/>
      <c r="IH41" s="166"/>
      <c r="II41" s="60"/>
      <c r="IJ41" s="60"/>
      <c r="IK41" s="207"/>
      <c r="IL41" s="178"/>
      <c r="IM41" s="218"/>
      <c r="IN41" s="180"/>
      <c r="IO41" s="190"/>
      <c r="IP41" s="166"/>
      <c r="IQ41" s="166"/>
      <c r="IT41" s="207"/>
      <c r="IU41" s="178"/>
      <c r="IV41" s="218"/>
      <c r="IW41" s="180"/>
      <c r="IX41" s="190"/>
      <c r="IY41" s="166"/>
      <c r="IZ41" s="166"/>
      <c r="JC41" s="207"/>
      <c r="JD41" s="178"/>
      <c r="JE41" s="218"/>
      <c r="JF41" s="180"/>
      <c r="JG41" s="190"/>
      <c r="JH41" s="166"/>
      <c r="JI41" s="166"/>
      <c r="JL41" s="207"/>
      <c r="JM41" s="178"/>
      <c r="JN41" s="218"/>
      <c r="JO41" s="180"/>
      <c r="JP41" s="190"/>
      <c r="JQ41" s="166"/>
      <c r="JR41" s="166"/>
    </row>
    <row r="42" spans="2:278" ht="31.5" thickTop="1" thickBot="1">
      <c r="B42" s="207" t="s">
        <v>145</v>
      </c>
      <c r="C42" s="178" t="s">
        <v>199</v>
      </c>
      <c r="D42" s="218" t="s">
        <v>140</v>
      </c>
      <c r="E42" s="180">
        <v>71</v>
      </c>
      <c r="F42" s="190">
        <v>0</v>
      </c>
      <c r="G42" s="166">
        <f t="shared" si="1"/>
        <v>0</v>
      </c>
      <c r="H42" s="166"/>
      <c r="K42" s="207"/>
      <c r="L42" s="178"/>
      <c r="M42" s="218"/>
      <c r="N42" s="180"/>
      <c r="O42" s="190"/>
      <c r="P42" s="166"/>
      <c r="Q42" s="166"/>
      <c r="R42" s="98"/>
      <c r="S42" s="97"/>
      <c r="T42" s="207"/>
      <c r="U42" s="178"/>
      <c r="V42" s="218"/>
      <c r="W42" s="180"/>
      <c r="X42" s="190"/>
      <c r="Y42" s="166"/>
      <c r="Z42" s="166"/>
      <c r="AA42" s="97"/>
      <c r="AC42" s="207"/>
      <c r="AD42" s="178"/>
      <c r="AE42" s="218"/>
      <c r="AF42" s="180"/>
      <c r="AG42" s="190"/>
      <c r="AH42" s="166"/>
      <c r="AI42" s="166"/>
      <c r="AL42" s="207"/>
      <c r="AM42" s="178"/>
      <c r="AN42" s="218"/>
      <c r="AO42" s="180"/>
      <c r="AP42" s="190"/>
      <c r="AQ42" s="166"/>
      <c r="AR42" s="166"/>
      <c r="AU42" s="207"/>
      <c r="AV42" s="178"/>
      <c r="AW42" s="218"/>
      <c r="AX42" s="180"/>
      <c r="AY42" s="190"/>
      <c r="AZ42" s="166"/>
      <c r="BA42" s="166"/>
      <c r="BD42" s="207"/>
      <c r="BE42" s="178"/>
      <c r="BF42" s="218"/>
      <c r="BG42" s="180"/>
      <c r="BH42" s="190"/>
      <c r="BI42" s="166"/>
      <c r="BJ42" s="166"/>
      <c r="BM42" s="207"/>
      <c r="BN42" s="178"/>
      <c r="BO42" s="218"/>
      <c r="BP42" s="180"/>
      <c r="BQ42" s="190"/>
      <c r="BR42" s="166"/>
      <c r="BS42" s="166"/>
      <c r="BV42" s="207"/>
      <c r="BW42" s="178"/>
      <c r="BX42" s="218"/>
      <c r="BY42" s="180"/>
      <c r="BZ42" s="190"/>
      <c r="CA42" s="166"/>
      <c r="CB42" s="166"/>
      <c r="CE42" s="207"/>
      <c r="CF42" s="178"/>
      <c r="CG42" s="218"/>
      <c r="CH42" s="180"/>
      <c r="CI42" s="190"/>
      <c r="CJ42" s="166"/>
      <c r="CK42" s="166"/>
      <c r="CN42" s="207"/>
      <c r="CO42" s="178"/>
      <c r="CP42" s="218"/>
      <c r="CQ42" s="180"/>
      <c r="CR42" s="190"/>
      <c r="CS42" s="166"/>
      <c r="CT42" s="166"/>
      <c r="CW42" s="207"/>
      <c r="CX42" s="178"/>
      <c r="CY42" s="218"/>
      <c r="CZ42" s="180"/>
      <c r="DA42" s="190"/>
      <c r="DB42" s="166"/>
      <c r="DC42" s="166"/>
      <c r="DF42" s="207"/>
      <c r="DG42" s="178"/>
      <c r="DH42" s="218"/>
      <c r="DI42" s="180"/>
      <c r="DJ42" s="190"/>
      <c r="DK42" s="166"/>
      <c r="DL42" s="166"/>
      <c r="DO42" s="207"/>
      <c r="DP42" s="178"/>
      <c r="DQ42" s="218"/>
      <c r="DR42" s="180"/>
      <c r="DS42" s="190"/>
      <c r="DT42" s="166"/>
      <c r="DU42" s="166"/>
      <c r="DX42" s="207"/>
      <c r="DY42" s="178"/>
      <c r="DZ42" s="218"/>
      <c r="EA42" s="180"/>
      <c r="EB42" s="190"/>
      <c r="EC42" s="166"/>
      <c r="ED42" s="166"/>
      <c r="EG42" s="207"/>
      <c r="EH42" s="178"/>
      <c r="EI42" s="218"/>
      <c r="EJ42" s="180"/>
      <c r="EK42" s="190"/>
      <c r="EL42" s="166"/>
      <c r="EM42" s="166"/>
      <c r="EP42" s="207"/>
      <c r="EQ42" s="178"/>
      <c r="ER42" s="218"/>
      <c r="ES42" s="180"/>
      <c r="ET42" s="190"/>
      <c r="EU42" s="166"/>
      <c r="EV42" s="166"/>
      <c r="EY42" s="207"/>
      <c r="EZ42" s="178"/>
      <c r="FA42" s="218"/>
      <c r="FB42" s="180"/>
      <c r="FC42" s="190"/>
      <c r="FD42" s="166"/>
      <c r="FE42" s="166"/>
      <c r="FH42" s="207"/>
      <c r="FI42" s="178"/>
      <c r="FJ42" s="218"/>
      <c r="FK42" s="180"/>
      <c r="FL42" s="190"/>
      <c r="FM42" s="166"/>
      <c r="FN42" s="166"/>
      <c r="FO42" s="60"/>
      <c r="FP42" s="60"/>
      <c r="FQ42" s="207"/>
      <c r="FR42" s="178"/>
      <c r="FS42" s="218"/>
      <c r="FT42" s="180"/>
      <c r="FU42" s="190"/>
      <c r="FV42" s="166"/>
      <c r="FW42" s="166"/>
      <c r="FZ42" s="207"/>
      <c r="GA42" s="178"/>
      <c r="GB42" s="218"/>
      <c r="GC42" s="180"/>
      <c r="GD42" s="190"/>
      <c r="GE42" s="166"/>
      <c r="GF42" s="166"/>
      <c r="GI42" s="207"/>
      <c r="GJ42" s="178"/>
      <c r="GK42" s="218"/>
      <c r="GL42" s="180"/>
      <c r="GM42" s="190"/>
      <c r="GN42" s="166"/>
      <c r="GO42" s="166"/>
      <c r="GR42" s="207"/>
      <c r="GS42" s="178"/>
      <c r="GT42" s="218"/>
      <c r="GU42" s="180"/>
      <c r="GV42" s="190"/>
      <c r="GW42" s="166"/>
      <c r="GX42" s="166"/>
      <c r="GY42" s="60"/>
      <c r="GZ42" s="60"/>
      <c r="HA42" s="207"/>
      <c r="HB42" s="178"/>
      <c r="HC42" s="218"/>
      <c r="HD42" s="180"/>
      <c r="HE42" s="190"/>
      <c r="HF42" s="166"/>
      <c r="HG42" s="166"/>
      <c r="HJ42" s="207"/>
      <c r="HK42" s="178"/>
      <c r="HL42" s="218"/>
      <c r="HM42" s="180"/>
      <c r="HN42" s="190"/>
      <c r="HO42" s="166"/>
      <c r="HP42" s="166"/>
      <c r="HS42" s="207"/>
      <c r="HT42" s="178"/>
      <c r="HU42" s="218"/>
      <c r="HV42" s="180"/>
      <c r="HW42" s="190"/>
      <c r="HX42" s="166"/>
      <c r="HY42" s="166"/>
      <c r="IB42" s="207"/>
      <c r="IC42" s="178"/>
      <c r="ID42" s="218"/>
      <c r="IE42" s="180"/>
      <c r="IF42" s="190"/>
      <c r="IG42" s="166"/>
      <c r="IH42" s="166"/>
      <c r="II42" s="60"/>
      <c r="IJ42" s="60"/>
      <c r="IK42" s="207"/>
      <c r="IL42" s="178"/>
      <c r="IM42" s="218"/>
      <c r="IN42" s="180"/>
      <c r="IO42" s="190"/>
      <c r="IP42" s="166"/>
      <c r="IQ42" s="166"/>
      <c r="IT42" s="207"/>
      <c r="IU42" s="178"/>
      <c r="IV42" s="218"/>
      <c r="IW42" s="180"/>
      <c r="IX42" s="190"/>
      <c r="IY42" s="166"/>
      <c r="IZ42" s="166"/>
      <c r="JC42" s="207"/>
      <c r="JD42" s="178"/>
      <c r="JE42" s="218"/>
      <c r="JF42" s="180"/>
      <c r="JG42" s="190"/>
      <c r="JH42" s="166"/>
      <c r="JI42" s="166"/>
      <c r="JL42" s="207"/>
      <c r="JM42" s="178"/>
      <c r="JN42" s="218"/>
      <c r="JO42" s="180"/>
      <c r="JP42" s="190"/>
      <c r="JQ42" s="166"/>
      <c r="JR42" s="166"/>
    </row>
    <row r="43" spans="2:278" ht="31.5" thickTop="1" thickBot="1">
      <c r="B43" s="207" t="s">
        <v>146</v>
      </c>
      <c r="C43" s="178" t="s">
        <v>200</v>
      </c>
      <c r="D43" s="218" t="s">
        <v>140</v>
      </c>
      <c r="E43" s="180">
        <v>6</v>
      </c>
      <c r="F43" s="190">
        <v>0</v>
      </c>
      <c r="G43" s="166">
        <f t="shared" si="1"/>
        <v>0</v>
      </c>
      <c r="H43" s="166"/>
      <c r="K43" s="207"/>
      <c r="L43" s="178"/>
      <c r="M43" s="218"/>
      <c r="N43" s="180"/>
      <c r="O43" s="190"/>
      <c r="P43" s="166"/>
      <c r="Q43" s="166"/>
      <c r="R43" s="98"/>
      <c r="S43" s="97"/>
      <c r="T43" s="207"/>
      <c r="U43" s="178"/>
      <c r="V43" s="218"/>
      <c r="W43" s="180"/>
      <c r="X43" s="190"/>
      <c r="Y43" s="166"/>
      <c r="Z43" s="166"/>
      <c r="AA43" s="97"/>
      <c r="AC43" s="207"/>
      <c r="AD43" s="178"/>
      <c r="AE43" s="218"/>
      <c r="AF43" s="180"/>
      <c r="AG43" s="190"/>
      <c r="AH43" s="166"/>
      <c r="AI43" s="166"/>
      <c r="AL43" s="207"/>
      <c r="AM43" s="178"/>
      <c r="AN43" s="218"/>
      <c r="AO43" s="180"/>
      <c r="AP43" s="190"/>
      <c r="AQ43" s="166"/>
      <c r="AR43" s="166"/>
      <c r="AU43" s="207"/>
      <c r="AV43" s="178"/>
      <c r="AW43" s="218"/>
      <c r="AX43" s="180"/>
      <c r="AY43" s="190"/>
      <c r="AZ43" s="166"/>
      <c r="BA43" s="166"/>
      <c r="BD43" s="207"/>
      <c r="BE43" s="178"/>
      <c r="BF43" s="218"/>
      <c r="BG43" s="180"/>
      <c r="BH43" s="190"/>
      <c r="BI43" s="166"/>
      <c r="BJ43" s="166"/>
      <c r="BM43" s="207"/>
      <c r="BN43" s="178"/>
      <c r="BO43" s="218"/>
      <c r="BP43" s="180"/>
      <c r="BQ43" s="190"/>
      <c r="BR43" s="166"/>
      <c r="BS43" s="166"/>
      <c r="BV43" s="207"/>
      <c r="BW43" s="178"/>
      <c r="BX43" s="218"/>
      <c r="BY43" s="180"/>
      <c r="BZ43" s="190"/>
      <c r="CA43" s="166"/>
      <c r="CB43" s="166"/>
      <c r="CE43" s="207"/>
      <c r="CF43" s="178"/>
      <c r="CG43" s="218"/>
      <c r="CH43" s="180"/>
      <c r="CI43" s="190"/>
      <c r="CJ43" s="166"/>
      <c r="CK43" s="166"/>
      <c r="CN43" s="207"/>
      <c r="CO43" s="178"/>
      <c r="CP43" s="218"/>
      <c r="CQ43" s="180"/>
      <c r="CR43" s="190"/>
      <c r="CS43" s="166"/>
      <c r="CT43" s="166"/>
      <c r="CW43" s="207"/>
      <c r="CX43" s="178"/>
      <c r="CY43" s="218"/>
      <c r="CZ43" s="180"/>
      <c r="DA43" s="190"/>
      <c r="DB43" s="166"/>
      <c r="DC43" s="166"/>
      <c r="DF43" s="207"/>
      <c r="DG43" s="178"/>
      <c r="DH43" s="218"/>
      <c r="DI43" s="180"/>
      <c r="DJ43" s="190"/>
      <c r="DK43" s="166"/>
      <c r="DL43" s="166"/>
      <c r="DO43" s="207"/>
      <c r="DP43" s="178"/>
      <c r="DQ43" s="218"/>
      <c r="DR43" s="180"/>
      <c r="DS43" s="190"/>
      <c r="DT43" s="166"/>
      <c r="DU43" s="166"/>
      <c r="DX43" s="207"/>
      <c r="DY43" s="178"/>
      <c r="DZ43" s="218"/>
      <c r="EA43" s="180"/>
      <c r="EB43" s="190"/>
      <c r="EC43" s="166"/>
      <c r="ED43" s="166"/>
      <c r="EG43" s="207"/>
      <c r="EH43" s="178"/>
      <c r="EI43" s="218"/>
      <c r="EJ43" s="180"/>
      <c r="EK43" s="190"/>
      <c r="EL43" s="166"/>
      <c r="EM43" s="166"/>
      <c r="EP43" s="207"/>
      <c r="EQ43" s="178"/>
      <c r="ER43" s="218"/>
      <c r="ES43" s="180"/>
      <c r="ET43" s="190"/>
      <c r="EU43" s="166"/>
      <c r="EV43" s="166"/>
      <c r="EY43" s="207"/>
      <c r="EZ43" s="178"/>
      <c r="FA43" s="218"/>
      <c r="FB43" s="180"/>
      <c r="FC43" s="190"/>
      <c r="FD43" s="166"/>
      <c r="FE43" s="166"/>
      <c r="FH43" s="207"/>
      <c r="FI43" s="178"/>
      <c r="FJ43" s="218"/>
      <c r="FK43" s="180"/>
      <c r="FL43" s="190"/>
      <c r="FM43" s="166"/>
      <c r="FN43" s="166"/>
      <c r="FO43" s="60"/>
      <c r="FP43" s="60"/>
      <c r="FQ43" s="207"/>
      <c r="FR43" s="178"/>
      <c r="FS43" s="218"/>
      <c r="FT43" s="180"/>
      <c r="FU43" s="190"/>
      <c r="FV43" s="166"/>
      <c r="FW43" s="166"/>
      <c r="FZ43" s="207"/>
      <c r="GA43" s="178"/>
      <c r="GB43" s="218"/>
      <c r="GC43" s="180"/>
      <c r="GD43" s="190"/>
      <c r="GE43" s="166"/>
      <c r="GF43" s="166"/>
      <c r="GI43" s="207"/>
      <c r="GJ43" s="178"/>
      <c r="GK43" s="218"/>
      <c r="GL43" s="180"/>
      <c r="GM43" s="190"/>
      <c r="GN43" s="166"/>
      <c r="GO43" s="166"/>
      <c r="GR43" s="207"/>
      <c r="GS43" s="178"/>
      <c r="GT43" s="218"/>
      <c r="GU43" s="180"/>
      <c r="GV43" s="190"/>
      <c r="GW43" s="166"/>
      <c r="GX43" s="166"/>
      <c r="GY43" s="60"/>
      <c r="GZ43" s="60"/>
      <c r="HA43" s="207"/>
      <c r="HB43" s="178"/>
      <c r="HC43" s="218"/>
      <c r="HD43" s="180"/>
      <c r="HE43" s="190"/>
      <c r="HF43" s="166"/>
      <c r="HG43" s="166"/>
      <c r="HJ43" s="207"/>
      <c r="HK43" s="178"/>
      <c r="HL43" s="218"/>
      <c r="HM43" s="180"/>
      <c r="HN43" s="190"/>
      <c r="HO43" s="166"/>
      <c r="HP43" s="166"/>
      <c r="HS43" s="207"/>
      <c r="HT43" s="178"/>
      <c r="HU43" s="218"/>
      <c r="HV43" s="180"/>
      <c r="HW43" s="190"/>
      <c r="HX43" s="166"/>
      <c r="HY43" s="166"/>
      <c r="IB43" s="207"/>
      <c r="IC43" s="178"/>
      <c r="ID43" s="218"/>
      <c r="IE43" s="180"/>
      <c r="IF43" s="190"/>
      <c r="IG43" s="166"/>
      <c r="IH43" s="166"/>
      <c r="II43" s="60"/>
      <c r="IJ43" s="60"/>
      <c r="IK43" s="207"/>
      <c r="IL43" s="178"/>
      <c r="IM43" s="218"/>
      <c r="IN43" s="180"/>
      <c r="IO43" s="190"/>
      <c r="IP43" s="166"/>
      <c r="IQ43" s="166"/>
      <c r="IT43" s="207"/>
      <c r="IU43" s="178"/>
      <c r="IV43" s="218"/>
      <c r="IW43" s="180"/>
      <c r="IX43" s="190"/>
      <c r="IY43" s="166"/>
      <c r="IZ43" s="166"/>
      <c r="JC43" s="207"/>
      <c r="JD43" s="178"/>
      <c r="JE43" s="218"/>
      <c r="JF43" s="180"/>
      <c r="JG43" s="190"/>
      <c r="JH43" s="166"/>
      <c r="JI43" s="166"/>
      <c r="JL43" s="207"/>
      <c r="JM43" s="178"/>
      <c r="JN43" s="218"/>
      <c r="JO43" s="180"/>
      <c r="JP43" s="190"/>
      <c r="JQ43" s="166"/>
      <c r="JR43" s="166"/>
    </row>
    <row r="44" spans="2:278" ht="31.5" thickTop="1" thickBot="1">
      <c r="B44" s="207" t="s">
        <v>147</v>
      </c>
      <c r="C44" s="178" t="s">
        <v>201</v>
      </c>
      <c r="D44" s="219" t="s">
        <v>140</v>
      </c>
      <c r="E44" s="180">
        <v>6</v>
      </c>
      <c r="F44" s="190">
        <v>0</v>
      </c>
      <c r="G44" s="166">
        <f t="shared" si="1"/>
        <v>0</v>
      </c>
      <c r="H44" s="166"/>
      <c r="K44" s="207"/>
      <c r="L44" s="178"/>
      <c r="M44" s="219"/>
      <c r="N44" s="180"/>
      <c r="O44" s="190"/>
      <c r="P44" s="166"/>
      <c r="Q44" s="166"/>
      <c r="R44" s="98"/>
      <c r="S44" s="97"/>
      <c r="T44" s="207"/>
      <c r="U44" s="178"/>
      <c r="V44" s="219"/>
      <c r="W44" s="180"/>
      <c r="X44" s="190"/>
      <c r="Y44" s="166"/>
      <c r="Z44" s="166"/>
      <c r="AA44" s="97"/>
      <c r="AC44" s="207"/>
      <c r="AD44" s="178"/>
      <c r="AE44" s="219"/>
      <c r="AF44" s="180"/>
      <c r="AG44" s="190"/>
      <c r="AH44" s="166"/>
      <c r="AI44" s="166"/>
      <c r="AL44" s="207"/>
      <c r="AM44" s="178"/>
      <c r="AN44" s="219"/>
      <c r="AO44" s="180"/>
      <c r="AP44" s="190"/>
      <c r="AQ44" s="166"/>
      <c r="AR44" s="166"/>
      <c r="AU44" s="207"/>
      <c r="AV44" s="178"/>
      <c r="AW44" s="219"/>
      <c r="AX44" s="180"/>
      <c r="AY44" s="190"/>
      <c r="AZ44" s="166"/>
      <c r="BA44" s="166"/>
      <c r="BD44" s="207"/>
      <c r="BE44" s="178"/>
      <c r="BF44" s="219"/>
      <c r="BG44" s="180"/>
      <c r="BH44" s="190"/>
      <c r="BI44" s="166"/>
      <c r="BJ44" s="166"/>
      <c r="BM44" s="207"/>
      <c r="BN44" s="178"/>
      <c r="BO44" s="219"/>
      <c r="BP44" s="180"/>
      <c r="BQ44" s="190"/>
      <c r="BR44" s="166"/>
      <c r="BS44" s="166"/>
      <c r="BV44" s="207"/>
      <c r="BW44" s="178"/>
      <c r="BX44" s="219"/>
      <c r="BY44" s="180"/>
      <c r="BZ44" s="190"/>
      <c r="CA44" s="166"/>
      <c r="CB44" s="166"/>
      <c r="CE44" s="207"/>
      <c r="CF44" s="178"/>
      <c r="CG44" s="219"/>
      <c r="CH44" s="180"/>
      <c r="CI44" s="190"/>
      <c r="CJ44" s="166"/>
      <c r="CK44" s="166"/>
      <c r="CN44" s="207"/>
      <c r="CO44" s="178"/>
      <c r="CP44" s="219"/>
      <c r="CQ44" s="180"/>
      <c r="CR44" s="190"/>
      <c r="CS44" s="166"/>
      <c r="CT44" s="166"/>
      <c r="CW44" s="207"/>
      <c r="CX44" s="178"/>
      <c r="CY44" s="219"/>
      <c r="CZ44" s="180"/>
      <c r="DA44" s="190"/>
      <c r="DB44" s="166"/>
      <c r="DC44" s="166"/>
      <c r="DF44" s="207"/>
      <c r="DG44" s="178"/>
      <c r="DH44" s="219"/>
      <c r="DI44" s="180"/>
      <c r="DJ44" s="190"/>
      <c r="DK44" s="166"/>
      <c r="DL44" s="166"/>
      <c r="DO44" s="207"/>
      <c r="DP44" s="178"/>
      <c r="DQ44" s="219"/>
      <c r="DR44" s="180"/>
      <c r="DS44" s="190"/>
      <c r="DT44" s="166"/>
      <c r="DU44" s="166"/>
      <c r="DX44" s="207"/>
      <c r="DY44" s="178"/>
      <c r="DZ44" s="219"/>
      <c r="EA44" s="180"/>
      <c r="EB44" s="190"/>
      <c r="EC44" s="166"/>
      <c r="ED44" s="166"/>
      <c r="EG44" s="207"/>
      <c r="EH44" s="178"/>
      <c r="EI44" s="219"/>
      <c r="EJ44" s="180"/>
      <c r="EK44" s="190"/>
      <c r="EL44" s="166"/>
      <c r="EM44" s="166"/>
      <c r="EP44" s="207"/>
      <c r="EQ44" s="178"/>
      <c r="ER44" s="219"/>
      <c r="ES44" s="180"/>
      <c r="ET44" s="190"/>
      <c r="EU44" s="166"/>
      <c r="EV44" s="166"/>
      <c r="EY44" s="207"/>
      <c r="EZ44" s="178"/>
      <c r="FA44" s="219"/>
      <c r="FB44" s="180"/>
      <c r="FC44" s="190"/>
      <c r="FD44" s="166"/>
      <c r="FE44" s="166"/>
      <c r="FH44" s="207"/>
      <c r="FI44" s="178"/>
      <c r="FJ44" s="219"/>
      <c r="FK44" s="180"/>
      <c r="FL44" s="190"/>
      <c r="FM44" s="166"/>
      <c r="FN44" s="166"/>
      <c r="FO44" s="60"/>
      <c r="FP44" s="60"/>
      <c r="FQ44" s="207"/>
      <c r="FR44" s="178"/>
      <c r="FS44" s="219"/>
      <c r="FT44" s="180"/>
      <c r="FU44" s="190"/>
      <c r="FV44" s="166"/>
      <c r="FW44" s="166"/>
      <c r="FZ44" s="207"/>
      <c r="GA44" s="178"/>
      <c r="GB44" s="219"/>
      <c r="GC44" s="180"/>
      <c r="GD44" s="190"/>
      <c r="GE44" s="166"/>
      <c r="GF44" s="166"/>
      <c r="GI44" s="207"/>
      <c r="GJ44" s="178"/>
      <c r="GK44" s="219"/>
      <c r="GL44" s="180"/>
      <c r="GM44" s="190"/>
      <c r="GN44" s="166"/>
      <c r="GO44" s="166"/>
      <c r="GR44" s="207"/>
      <c r="GS44" s="178"/>
      <c r="GT44" s="219"/>
      <c r="GU44" s="180"/>
      <c r="GV44" s="190"/>
      <c r="GW44" s="166"/>
      <c r="GX44" s="166"/>
      <c r="GY44" s="60"/>
      <c r="GZ44" s="60"/>
      <c r="HA44" s="207"/>
      <c r="HB44" s="178"/>
      <c r="HC44" s="219"/>
      <c r="HD44" s="180"/>
      <c r="HE44" s="190"/>
      <c r="HF44" s="166"/>
      <c r="HG44" s="166"/>
      <c r="HJ44" s="207"/>
      <c r="HK44" s="178"/>
      <c r="HL44" s="219"/>
      <c r="HM44" s="180"/>
      <c r="HN44" s="190"/>
      <c r="HO44" s="166"/>
      <c r="HP44" s="166"/>
      <c r="HS44" s="207"/>
      <c r="HT44" s="178"/>
      <c r="HU44" s="219"/>
      <c r="HV44" s="180"/>
      <c r="HW44" s="190"/>
      <c r="HX44" s="166"/>
      <c r="HY44" s="166"/>
      <c r="IB44" s="207"/>
      <c r="IC44" s="178"/>
      <c r="ID44" s="219"/>
      <c r="IE44" s="180"/>
      <c r="IF44" s="190"/>
      <c r="IG44" s="166"/>
      <c r="IH44" s="166"/>
      <c r="II44" s="60"/>
      <c r="IJ44" s="60"/>
      <c r="IK44" s="207"/>
      <c r="IL44" s="178"/>
      <c r="IM44" s="219"/>
      <c r="IN44" s="180"/>
      <c r="IO44" s="190"/>
      <c r="IP44" s="166"/>
      <c r="IQ44" s="166"/>
      <c r="IT44" s="207"/>
      <c r="IU44" s="178"/>
      <c r="IV44" s="219"/>
      <c r="IW44" s="180"/>
      <c r="IX44" s="190"/>
      <c r="IY44" s="166"/>
      <c r="IZ44" s="166"/>
      <c r="JC44" s="207"/>
      <c r="JD44" s="178"/>
      <c r="JE44" s="219"/>
      <c r="JF44" s="180"/>
      <c r="JG44" s="190"/>
      <c r="JH44" s="166"/>
      <c r="JI44" s="166"/>
      <c r="JL44" s="207"/>
      <c r="JM44" s="178"/>
      <c r="JN44" s="219"/>
      <c r="JO44" s="180"/>
      <c r="JP44" s="190"/>
      <c r="JQ44" s="166"/>
      <c r="JR44" s="166"/>
    </row>
    <row r="45" spans="2:278" ht="16.5" thickTop="1" thickBot="1">
      <c r="B45" s="220">
        <v>7.4</v>
      </c>
      <c r="C45" s="214" t="s">
        <v>202</v>
      </c>
      <c r="D45" s="221"/>
      <c r="E45" s="180"/>
      <c r="F45" s="216"/>
      <c r="G45" s="217"/>
      <c r="H45" s="217"/>
      <c r="K45" s="220"/>
      <c r="L45" s="214"/>
      <c r="M45" s="221"/>
      <c r="N45" s="180"/>
      <c r="O45" s="216"/>
      <c r="P45" s="217"/>
      <c r="Q45" s="217"/>
      <c r="R45" s="98"/>
      <c r="S45" s="97"/>
      <c r="T45" s="220"/>
      <c r="U45" s="214"/>
      <c r="V45" s="221"/>
      <c r="W45" s="180"/>
      <c r="X45" s="216"/>
      <c r="Y45" s="217"/>
      <c r="Z45" s="217"/>
      <c r="AA45" s="97"/>
      <c r="AC45" s="220"/>
      <c r="AD45" s="214"/>
      <c r="AE45" s="221"/>
      <c r="AF45" s="180"/>
      <c r="AG45" s="216"/>
      <c r="AH45" s="217"/>
      <c r="AI45" s="217"/>
      <c r="AL45" s="220"/>
      <c r="AM45" s="214"/>
      <c r="AN45" s="221"/>
      <c r="AO45" s="180"/>
      <c r="AP45" s="216"/>
      <c r="AQ45" s="217"/>
      <c r="AR45" s="217"/>
      <c r="AU45" s="220"/>
      <c r="AV45" s="214"/>
      <c r="AW45" s="221"/>
      <c r="AX45" s="180"/>
      <c r="AY45" s="216"/>
      <c r="AZ45" s="217"/>
      <c r="BA45" s="217"/>
      <c r="BD45" s="220"/>
      <c r="BE45" s="214"/>
      <c r="BF45" s="221"/>
      <c r="BG45" s="180"/>
      <c r="BH45" s="216"/>
      <c r="BI45" s="217"/>
      <c r="BJ45" s="217"/>
      <c r="BM45" s="220"/>
      <c r="BN45" s="214"/>
      <c r="BO45" s="221"/>
      <c r="BP45" s="180"/>
      <c r="BQ45" s="216"/>
      <c r="BR45" s="217"/>
      <c r="BS45" s="217"/>
      <c r="BV45" s="220"/>
      <c r="BW45" s="214"/>
      <c r="BX45" s="221"/>
      <c r="BY45" s="180"/>
      <c r="BZ45" s="216"/>
      <c r="CA45" s="217"/>
      <c r="CB45" s="217"/>
      <c r="CE45" s="220"/>
      <c r="CF45" s="214"/>
      <c r="CG45" s="221"/>
      <c r="CH45" s="180"/>
      <c r="CI45" s="216"/>
      <c r="CJ45" s="217"/>
      <c r="CK45" s="217"/>
      <c r="CN45" s="220"/>
      <c r="CO45" s="214"/>
      <c r="CP45" s="221"/>
      <c r="CQ45" s="180"/>
      <c r="CR45" s="216"/>
      <c r="CS45" s="217"/>
      <c r="CT45" s="217"/>
      <c r="CW45" s="220"/>
      <c r="CX45" s="214"/>
      <c r="CY45" s="221"/>
      <c r="CZ45" s="180"/>
      <c r="DA45" s="216"/>
      <c r="DB45" s="217"/>
      <c r="DC45" s="217"/>
      <c r="DF45" s="220"/>
      <c r="DG45" s="214"/>
      <c r="DH45" s="221"/>
      <c r="DI45" s="180"/>
      <c r="DJ45" s="216"/>
      <c r="DK45" s="217"/>
      <c r="DL45" s="217"/>
      <c r="DO45" s="220"/>
      <c r="DP45" s="214"/>
      <c r="DQ45" s="221"/>
      <c r="DR45" s="180"/>
      <c r="DS45" s="216"/>
      <c r="DT45" s="217"/>
      <c r="DU45" s="217"/>
      <c r="DX45" s="220"/>
      <c r="DY45" s="214"/>
      <c r="DZ45" s="221"/>
      <c r="EA45" s="180"/>
      <c r="EB45" s="216"/>
      <c r="EC45" s="217"/>
      <c r="ED45" s="217"/>
      <c r="EG45" s="220"/>
      <c r="EH45" s="214"/>
      <c r="EI45" s="221"/>
      <c r="EJ45" s="180"/>
      <c r="EK45" s="216"/>
      <c r="EL45" s="217"/>
      <c r="EM45" s="217"/>
      <c r="EP45" s="220"/>
      <c r="EQ45" s="214"/>
      <c r="ER45" s="221"/>
      <c r="ES45" s="180"/>
      <c r="ET45" s="216"/>
      <c r="EU45" s="217"/>
      <c r="EV45" s="217"/>
      <c r="EY45" s="220"/>
      <c r="EZ45" s="214"/>
      <c r="FA45" s="221"/>
      <c r="FB45" s="180"/>
      <c r="FC45" s="216"/>
      <c r="FD45" s="217"/>
      <c r="FE45" s="217"/>
      <c r="FH45" s="220"/>
      <c r="FI45" s="214"/>
      <c r="FJ45" s="221"/>
      <c r="FK45" s="180"/>
      <c r="FL45" s="216"/>
      <c r="FM45" s="217"/>
      <c r="FN45" s="217"/>
      <c r="FO45" s="60"/>
      <c r="FP45" s="60"/>
      <c r="FQ45" s="220"/>
      <c r="FR45" s="214"/>
      <c r="FS45" s="221"/>
      <c r="FT45" s="180"/>
      <c r="FU45" s="216"/>
      <c r="FV45" s="217"/>
      <c r="FW45" s="217"/>
      <c r="FZ45" s="220"/>
      <c r="GA45" s="214"/>
      <c r="GB45" s="221"/>
      <c r="GC45" s="180"/>
      <c r="GD45" s="216"/>
      <c r="GE45" s="217"/>
      <c r="GF45" s="217"/>
      <c r="GI45" s="220"/>
      <c r="GJ45" s="214"/>
      <c r="GK45" s="221"/>
      <c r="GL45" s="180"/>
      <c r="GM45" s="216"/>
      <c r="GN45" s="217"/>
      <c r="GO45" s="217"/>
      <c r="GR45" s="220"/>
      <c r="GS45" s="214"/>
      <c r="GT45" s="221"/>
      <c r="GU45" s="180"/>
      <c r="GV45" s="216"/>
      <c r="GW45" s="217"/>
      <c r="GX45" s="217"/>
      <c r="GY45" s="60"/>
      <c r="GZ45" s="60"/>
      <c r="HA45" s="220"/>
      <c r="HB45" s="214"/>
      <c r="HC45" s="221"/>
      <c r="HD45" s="180"/>
      <c r="HE45" s="216"/>
      <c r="HF45" s="217"/>
      <c r="HG45" s="217"/>
      <c r="HJ45" s="220"/>
      <c r="HK45" s="214"/>
      <c r="HL45" s="221"/>
      <c r="HM45" s="180"/>
      <c r="HN45" s="216"/>
      <c r="HO45" s="217"/>
      <c r="HP45" s="217"/>
      <c r="HS45" s="220"/>
      <c r="HT45" s="214"/>
      <c r="HU45" s="221"/>
      <c r="HV45" s="180"/>
      <c r="HW45" s="216"/>
      <c r="HX45" s="217"/>
      <c r="HY45" s="217"/>
      <c r="IB45" s="220"/>
      <c r="IC45" s="214"/>
      <c r="ID45" s="221"/>
      <c r="IE45" s="180"/>
      <c r="IF45" s="216"/>
      <c r="IG45" s="217"/>
      <c r="IH45" s="217"/>
      <c r="II45" s="60"/>
      <c r="IJ45" s="60"/>
      <c r="IK45" s="220"/>
      <c r="IL45" s="214"/>
      <c r="IM45" s="221"/>
      <c r="IN45" s="180"/>
      <c r="IO45" s="216"/>
      <c r="IP45" s="217"/>
      <c r="IQ45" s="217"/>
      <c r="IT45" s="220"/>
      <c r="IU45" s="214"/>
      <c r="IV45" s="221"/>
      <c r="IW45" s="180"/>
      <c r="IX45" s="216"/>
      <c r="IY45" s="217"/>
      <c r="IZ45" s="217"/>
      <c r="JC45" s="220"/>
      <c r="JD45" s="214"/>
      <c r="JE45" s="221"/>
      <c r="JF45" s="180"/>
      <c r="JG45" s="216"/>
      <c r="JH45" s="217"/>
      <c r="JI45" s="217"/>
      <c r="JL45" s="220"/>
      <c r="JM45" s="214"/>
      <c r="JN45" s="221"/>
      <c r="JO45" s="180"/>
      <c r="JP45" s="216"/>
      <c r="JQ45" s="217"/>
      <c r="JR45" s="217"/>
    </row>
    <row r="46" spans="2:278" ht="16.5" thickTop="1" thickBot="1">
      <c r="B46" s="207"/>
      <c r="C46" s="178" t="s">
        <v>203</v>
      </c>
      <c r="D46" s="221"/>
      <c r="E46" s="180"/>
      <c r="F46" s="216"/>
      <c r="G46" s="217"/>
      <c r="H46" s="217"/>
      <c r="K46" s="207"/>
      <c r="L46" s="178"/>
      <c r="M46" s="221"/>
      <c r="N46" s="180"/>
      <c r="O46" s="216"/>
      <c r="P46" s="217"/>
      <c r="Q46" s="217"/>
      <c r="R46" s="98"/>
      <c r="S46" s="97"/>
      <c r="T46" s="207"/>
      <c r="U46" s="178"/>
      <c r="V46" s="221"/>
      <c r="W46" s="180"/>
      <c r="X46" s="216"/>
      <c r="Y46" s="217"/>
      <c r="Z46" s="217"/>
      <c r="AA46" s="97"/>
      <c r="AC46" s="207"/>
      <c r="AD46" s="178"/>
      <c r="AE46" s="221"/>
      <c r="AF46" s="180"/>
      <c r="AG46" s="216"/>
      <c r="AH46" s="217"/>
      <c r="AI46" s="217"/>
      <c r="AL46" s="207"/>
      <c r="AM46" s="178"/>
      <c r="AN46" s="221"/>
      <c r="AO46" s="180"/>
      <c r="AP46" s="216"/>
      <c r="AQ46" s="217"/>
      <c r="AR46" s="217"/>
      <c r="AU46" s="207"/>
      <c r="AV46" s="178"/>
      <c r="AW46" s="221"/>
      <c r="AX46" s="180"/>
      <c r="AY46" s="216"/>
      <c r="AZ46" s="217"/>
      <c r="BA46" s="217"/>
      <c r="BD46" s="207"/>
      <c r="BE46" s="178"/>
      <c r="BF46" s="221"/>
      <c r="BG46" s="180"/>
      <c r="BH46" s="216"/>
      <c r="BI46" s="217"/>
      <c r="BJ46" s="217"/>
      <c r="BM46" s="207"/>
      <c r="BN46" s="178"/>
      <c r="BO46" s="221"/>
      <c r="BP46" s="180"/>
      <c r="BQ46" s="216"/>
      <c r="BR46" s="217"/>
      <c r="BS46" s="217"/>
      <c r="BV46" s="207"/>
      <c r="BW46" s="178"/>
      <c r="BX46" s="221"/>
      <c r="BY46" s="180"/>
      <c r="BZ46" s="216"/>
      <c r="CA46" s="217"/>
      <c r="CB46" s="217"/>
      <c r="CE46" s="207"/>
      <c r="CF46" s="178"/>
      <c r="CG46" s="221"/>
      <c r="CH46" s="180"/>
      <c r="CI46" s="216"/>
      <c r="CJ46" s="217"/>
      <c r="CK46" s="217"/>
      <c r="CN46" s="207"/>
      <c r="CO46" s="178"/>
      <c r="CP46" s="221"/>
      <c r="CQ46" s="180"/>
      <c r="CR46" s="216"/>
      <c r="CS46" s="217"/>
      <c r="CT46" s="217"/>
      <c r="CW46" s="207"/>
      <c r="CX46" s="178"/>
      <c r="CY46" s="221"/>
      <c r="CZ46" s="180"/>
      <c r="DA46" s="216"/>
      <c r="DB46" s="217"/>
      <c r="DC46" s="217"/>
      <c r="DF46" s="207"/>
      <c r="DG46" s="178"/>
      <c r="DH46" s="221"/>
      <c r="DI46" s="180"/>
      <c r="DJ46" s="216"/>
      <c r="DK46" s="217"/>
      <c r="DL46" s="217"/>
      <c r="DO46" s="207"/>
      <c r="DP46" s="178"/>
      <c r="DQ46" s="221"/>
      <c r="DR46" s="180"/>
      <c r="DS46" s="216"/>
      <c r="DT46" s="217"/>
      <c r="DU46" s="217"/>
      <c r="DX46" s="207"/>
      <c r="DY46" s="178"/>
      <c r="DZ46" s="221"/>
      <c r="EA46" s="180"/>
      <c r="EB46" s="216"/>
      <c r="EC46" s="217"/>
      <c r="ED46" s="217"/>
      <c r="EG46" s="207"/>
      <c r="EH46" s="178"/>
      <c r="EI46" s="221"/>
      <c r="EJ46" s="180"/>
      <c r="EK46" s="216"/>
      <c r="EL46" s="217"/>
      <c r="EM46" s="217"/>
      <c r="EP46" s="207"/>
      <c r="EQ46" s="178"/>
      <c r="ER46" s="221"/>
      <c r="ES46" s="180"/>
      <c r="ET46" s="216"/>
      <c r="EU46" s="217"/>
      <c r="EV46" s="217"/>
      <c r="EY46" s="207"/>
      <c r="EZ46" s="178"/>
      <c r="FA46" s="221"/>
      <c r="FB46" s="180"/>
      <c r="FC46" s="216"/>
      <c r="FD46" s="217"/>
      <c r="FE46" s="217"/>
      <c r="FH46" s="207"/>
      <c r="FI46" s="178"/>
      <c r="FJ46" s="221"/>
      <c r="FK46" s="180"/>
      <c r="FL46" s="216"/>
      <c r="FM46" s="217"/>
      <c r="FN46" s="217"/>
      <c r="FO46" s="60"/>
      <c r="FP46" s="60"/>
      <c r="FQ46" s="207"/>
      <c r="FR46" s="178"/>
      <c r="FS46" s="221"/>
      <c r="FT46" s="180"/>
      <c r="FU46" s="216"/>
      <c r="FV46" s="217"/>
      <c r="FW46" s="217"/>
      <c r="FZ46" s="207"/>
      <c r="GA46" s="178"/>
      <c r="GB46" s="221"/>
      <c r="GC46" s="180"/>
      <c r="GD46" s="216"/>
      <c r="GE46" s="217"/>
      <c r="GF46" s="217"/>
      <c r="GI46" s="207"/>
      <c r="GJ46" s="178"/>
      <c r="GK46" s="221"/>
      <c r="GL46" s="180"/>
      <c r="GM46" s="216"/>
      <c r="GN46" s="217"/>
      <c r="GO46" s="217"/>
      <c r="GR46" s="207"/>
      <c r="GS46" s="178"/>
      <c r="GT46" s="221"/>
      <c r="GU46" s="180"/>
      <c r="GV46" s="216"/>
      <c r="GW46" s="217"/>
      <c r="GX46" s="217"/>
      <c r="GY46" s="60"/>
      <c r="GZ46" s="60"/>
      <c r="HA46" s="207"/>
      <c r="HB46" s="178"/>
      <c r="HC46" s="221"/>
      <c r="HD46" s="180"/>
      <c r="HE46" s="216"/>
      <c r="HF46" s="217"/>
      <c r="HG46" s="217"/>
      <c r="HJ46" s="207"/>
      <c r="HK46" s="178"/>
      <c r="HL46" s="221"/>
      <c r="HM46" s="180"/>
      <c r="HN46" s="216"/>
      <c r="HO46" s="217"/>
      <c r="HP46" s="217"/>
      <c r="HS46" s="207"/>
      <c r="HT46" s="178"/>
      <c r="HU46" s="221"/>
      <c r="HV46" s="180"/>
      <c r="HW46" s="216"/>
      <c r="HX46" s="217"/>
      <c r="HY46" s="217"/>
      <c r="IB46" s="207"/>
      <c r="IC46" s="178"/>
      <c r="ID46" s="221"/>
      <c r="IE46" s="180"/>
      <c r="IF46" s="216"/>
      <c r="IG46" s="217"/>
      <c r="IH46" s="217"/>
      <c r="II46" s="60"/>
      <c r="IJ46" s="60"/>
      <c r="IK46" s="207"/>
      <c r="IL46" s="178"/>
      <c r="IM46" s="221"/>
      <c r="IN46" s="180"/>
      <c r="IO46" s="216"/>
      <c r="IP46" s="217"/>
      <c r="IQ46" s="217"/>
      <c r="IT46" s="207"/>
      <c r="IU46" s="178"/>
      <c r="IV46" s="221"/>
      <c r="IW46" s="180"/>
      <c r="IX46" s="216"/>
      <c r="IY46" s="217"/>
      <c r="IZ46" s="217"/>
      <c r="JC46" s="207"/>
      <c r="JD46" s="178"/>
      <c r="JE46" s="221"/>
      <c r="JF46" s="180"/>
      <c r="JG46" s="216"/>
      <c r="JH46" s="217"/>
      <c r="JI46" s="217"/>
      <c r="JL46" s="207"/>
      <c r="JM46" s="178"/>
      <c r="JN46" s="221"/>
      <c r="JO46" s="180"/>
      <c r="JP46" s="216"/>
      <c r="JQ46" s="217"/>
      <c r="JR46" s="217"/>
    </row>
    <row r="47" spans="2:278" ht="16.5" thickTop="1" thickBot="1">
      <c r="B47" s="207" t="s">
        <v>204</v>
      </c>
      <c r="C47" s="178" t="s">
        <v>205</v>
      </c>
      <c r="D47" s="218" t="s">
        <v>139</v>
      </c>
      <c r="E47" s="180">
        <v>30</v>
      </c>
      <c r="F47" s="190">
        <v>0</v>
      </c>
      <c r="G47" s="166">
        <f t="shared" ref="G47:G53" si="2">ROUND((F47*E47),0)</f>
        <v>0</v>
      </c>
      <c r="H47" s="166"/>
      <c r="K47" s="207"/>
      <c r="L47" s="178"/>
      <c r="M47" s="218"/>
      <c r="N47" s="180"/>
      <c r="O47" s="190"/>
      <c r="P47" s="166"/>
      <c r="Q47" s="166"/>
      <c r="R47" s="98"/>
      <c r="S47" s="97"/>
      <c r="T47" s="207"/>
      <c r="U47" s="178"/>
      <c r="V47" s="218"/>
      <c r="W47" s="180"/>
      <c r="X47" s="190"/>
      <c r="Y47" s="166"/>
      <c r="Z47" s="166"/>
      <c r="AA47" s="97"/>
      <c r="AC47" s="207"/>
      <c r="AD47" s="178"/>
      <c r="AE47" s="218"/>
      <c r="AF47" s="180"/>
      <c r="AG47" s="190"/>
      <c r="AH47" s="166"/>
      <c r="AI47" s="166"/>
      <c r="AL47" s="207"/>
      <c r="AM47" s="178"/>
      <c r="AN47" s="218"/>
      <c r="AO47" s="180"/>
      <c r="AP47" s="190"/>
      <c r="AQ47" s="166"/>
      <c r="AR47" s="166"/>
      <c r="AU47" s="207"/>
      <c r="AV47" s="178"/>
      <c r="AW47" s="218"/>
      <c r="AX47" s="180"/>
      <c r="AY47" s="190"/>
      <c r="AZ47" s="166"/>
      <c r="BA47" s="166"/>
      <c r="BD47" s="207"/>
      <c r="BE47" s="178"/>
      <c r="BF47" s="218"/>
      <c r="BG47" s="180"/>
      <c r="BH47" s="190"/>
      <c r="BI47" s="166"/>
      <c r="BJ47" s="166"/>
      <c r="BM47" s="207"/>
      <c r="BN47" s="178"/>
      <c r="BO47" s="218"/>
      <c r="BP47" s="180"/>
      <c r="BQ47" s="190"/>
      <c r="BR47" s="166"/>
      <c r="BS47" s="166"/>
      <c r="BV47" s="207"/>
      <c r="BW47" s="178"/>
      <c r="BX47" s="218"/>
      <c r="BY47" s="180"/>
      <c r="BZ47" s="190"/>
      <c r="CA47" s="166"/>
      <c r="CB47" s="166"/>
      <c r="CE47" s="207"/>
      <c r="CF47" s="178"/>
      <c r="CG47" s="218"/>
      <c r="CH47" s="180"/>
      <c r="CI47" s="190"/>
      <c r="CJ47" s="166"/>
      <c r="CK47" s="166"/>
      <c r="CN47" s="207"/>
      <c r="CO47" s="178"/>
      <c r="CP47" s="218"/>
      <c r="CQ47" s="180"/>
      <c r="CR47" s="190"/>
      <c r="CS47" s="166"/>
      <c r="CT47" s="166"/>
      <c r="CW47" s="207"/>
      <c r="CX47" s="178"/>
      <c r="CY47" s="218"/>
      <c r="CZ47" s="180"/>
      <c r="DA47" s="190"/>
      <c r="DB47" s="166"/>
      <c r="DC47" s="166"/>
      <c r="DF47" s="207"/>
      <c r="DG47" s="178"/>
      <c r="DH47" s="218"/>
      <c r="DI47" s="180"/>
      <c r="DJ47" s="190"/>
      <c r="DK47" s="166"/>
      <c r="DL47" s="166"/>
      <c r="DO47" s="207"/>
      <c r="DP47" s="178"/>
      <c r="DQ47" s="218"/>
      <c r="DR47" s="180"/>
      <c r="DS47" s="190"/>
      <c r="DT47" s="166"/>
      <c r="DU47" s="166"/>
      <c r="DX47" s="207"/>
      <c r="DY47" s="178"/>
      <c r="DZ47" s="218"/>
      <c r="EA47" s="180"/>
      <c r="EB47" s="190"/>
      <c r="EC47" s="166"/>
      <c r="ED47" s="166"/>
      <c r="EG47" s="207"/>
      <c r="EH47" s="178"/>
      <c r="EI47" s="218"/>
      <c r="EJ47" s="180"/>
      <c r="EK47" s="190"/>
      <c r="EL47" s="166"/>
      <c r="EM47" s="166"/>
      <c r="EP47" s="207"/>
      <c r="EQ47" s="178"/>
      <c r="ER47" s="218"/>
      <c r="ES47" s="180"/>
      <c r="ET47" s="190"/>
      <c r="EU47" s="166"/>
      <c r="EV47" s="166"/>
      <c r="EY47" s="207"/>
      <c r="EZ47" s="178"/>
      <c r="FA47" s="218"/>
      <c r="FB47" s="180"/>
      <c r="FC47" s="190"/>
      <c r="FD47" s="166"/>
      <c r="FE47" s="166"/>
      <c r="FH47" s="207"/>
      <c r="FI47" s="178"/>
      <c r="FJ47" s="218"/>
      <c r="FK47" s="180"/>
      <c r="FL47" s="190"/>
      <c r="FM47" s="166"/>
      <c r="FN47" s="166"/>
      <c r="FO47" s="60"/>
      <c r="FP47" s="60"/>
      <c r="FQ47" s="207"/>
      <c r="FR47" s="178"/>
      <c r="FS47" s="218"/>
      <c r="FT47" s="180"/>
      <c r="FU47" s="190"/>
      <c r="FV47" s="166"/>
      <c r="FW47" s="166"/>
      <c r="FZ47" s="207"/>
      <c r="GA47" s="178"/>
      <c r="GB47" s="218"/>
      <c r="GC47" s="180"/>
      <c r="GD47" s="190"/>
      <c r="GE47" s="166"/>
      <c r="GF47" s="166"/>
      <c r="GI47" s="207"/>
      <c r="GJ47" s="178"/>
      <c r="GK47" s="218"/>
      <c r="GL47" s="180"/>
      <c r="GM47" s="190"/>
      <c r="GN47" s="166"/>
      <c r="GO47" s="166"/>
      <c r="GR47" s="207"/>
      <c r="GS47" s="178"/>
      <c r="GT47" s="218"/>
      <c r="GU47" s="180"/>
      <c r="GV47" s="190"/>
      <c r="GW47" s="166"/>
      <c r="GX47" s="166"/>
      <c r="GY47" s="60"/>
      <c r="GZ47" s="60"/>
      <c r="HA47" s="207"/>
      <c r="HB47" s="178"/>
      <c r="HC47" s="218"/>
      <c r="HD47" s="180"/>
      <c r="HE47" s="190"/>
      <c r="HF47" s="166"/>
      <c r="HG47" s="166"/>
      <c r="HJ47" s="207"/>
      <c r="HK47" s="178"/>
      <c r="HL47" s="218"/>
      <c r="HM47" s="180"/>
      <c r="HN47" s="190"/>
      <c r="HO47" s="166"/>
      <c r="HP47" s="166"/>
      <c r="HS47" s="207"/>
      <c r="HT47" s="178"/>
      <c r="HU47" s="218"/>
      <c r="HV47" s="180"/>
      <c r="HW47" s="190"/>
      <c r="HX47" s="166"/>
      <c r="HY47" s="166"/>
      <c r="IB47" s="207"/>
      <c r="IC47" s="178"/>
      <c r="ID47" s="218"/>
      <c r="IE47" s="180"/>
      <c r="IF47" s="190"/>
      <c r="IG47" s="166"/>
      <c r="IH47" s="166"/>
      <c r="II47" s="60"/>
      <c r="IJ47" s="60"/>
      <c r="IK47" s="207"/>
      <c r="IL47" s="178"/>
      <c r="IM47" s="218"/>
      <c r="IN47" s="180"/>
      <c r="IO47" s="190"/>
      <c r="IP47" s="166"/>
      <c r="IQ47" s="166"/>
      <c r="IT47" s="207"/>
      <c r="IU47" s="178"/>
      <c r="IV47" s="218"/>
      <c r="IW47" s="180"/>
      <c r="IX47" s="190"/>
      <c r="IY47" s="166"/>
      <c r="IZ47" s="166"/>
      <c r="JC47" s="207"/>
      <c r="JD47" s="178"/>
      <c r="JE47" s="218"/>
      <c r="JF47" s="180"/>
      <c r="JG47" s="190"/>
      <c r="JH47" s="166"/>
      <c r="JI47" s="166"/>
      <c r="JL47" s="207"/>
      <c r="JM47" s="178"/>
      <c r="JN47" s="218"/>
      <c r="JO47" s="180"/>
      <c r="JP47" s="190"/>
      <c r="JQ47" s="166"/>
      <c r="JR47" s="166"/>
    </row>
    <row r="48" spans="2:278" ht="16.5" thickTop="1" thickBot="1">
      <c r="B48" s="207" t="s">
        <v>206</v>
      </c>
      <c r="C48" s="178" t="s">
        <v>207</v>
      </c>
      <c r="D48" s="218" t="s">
        <v>139</v>
      </c>
      <c r="E48" s="180">
        <v>20</v>
      </c>
      <c r="F48" s="190">
        <v>0</v>
      </c>
      <c r="G48" s="166">
        <f t="shared" si="2"/>
        <v>0</v>
      </c>
      <c r="H48" s="166"/>
      <c r="K48" s="207"/>
      <c r="L48" s="178"/>
      <c r="M48" s="218"/>
      <c r="N48" s="180"/>
      <c r="O48" s="190"/>
      <c r="P48" s="166"/>
      <c r="Q48" s="166"/>
      <c r="R48" s="98"/>
      <c r="S48" s="97"/>
      <c r="T48" s="207"/>
      <c r="U48" s="178"/>
      <c r="V48" s="218"/>
      <c r="W48" s="180"/>
      <c r="X48" s="190"/>
      <c r="Y48" s="166"/>
      <c r="Z48" s="166"/>
      <c r="AA48" s="97"/>
      <c r="AC48" s="207"/>
      <c r="AD48" s="178"/>
      <c r="AE48" s="218"/>
      <c r="AF48" s="180"/>
      <c r="AG48" s="190"/>
      <c r="AH48" s="166"/>
      <c r="AI48" s="166"/>
      <c r="AL48" s="207"/>
      <c r="AM48" s="178"/>
      <c r="AN48" s="218"/>
      <c r="AO48" s="180"/>
      <c r="AP48" s="190"/>
      <c r="AQ48" s="166"/>
      <c r="AR48" s="166"/>
      <c r="AU48" s="207"/>
      <c r="AV48" s="178"/>
      <c r="AW48" s="218"/>
      <c r="AX48" s="180"/>
      <c r="AY48" s="190"/>
      <c r="AZ48" s="166"/>
      <c r="BA48" s="166"/>
      <c r="BD48" s="207"/>
      <c r="BE48" s="178"/>
      <c r="BF48" s="218"/>
      <c r="BG48" s="180"/>
      <c r="BH48" s="190"/>
      <c r="BI48" s="166"/>
      <c r="BJ48" s="166"/>
      <c r="BM48" s="207"/>
      <c r="BN48" s="178"/>
      <c r="BO48" s="218"/>
      <c r="BP48" s="180"/>
      <c r="BQ48" s="190"/>
      <c r="BR48" s="166"/>
      <c r="BS48" s="166"/>
      <c r="BV48" s="207"/>
      <c r="BW48" s="178"/>
      <c r="BX48" s="218"/>
      <c r="BY48" s="180"/>
      <c r="BZ48" s="190"/>
      <c r="CA48" s="166"/>
      <c r="CB48" s="166"/>
      <c r="CE48" s="207"/>
      <c r="CF48" s="178"/>
      <c r="CG48" s="218"/>
      <c r="CH48" s="180"/>
      <c r="CI48" s="190"/>
      <c r="CJ48" s="166"/>
      <c r="CK48" s="166"/>
      <c r="CN48" s="207"/>
      <c r="CO48" s="178"/>
      <c r="CP48" s="218"/>
      <c r="CQ48" s="180"/>
      <c r="CR48" s="190"/>
      <c r="CS48" s="166"/>
      <c r="CT48" s="166"/>
      <c r="CW48" s="207"/>
      <c r="CX48" s="178"/>
      <c r="CY48" s="218"/>
      <c r="CZ48" s="180"/>
      <c r="DA48" s="190"/>
      <c r="DB48" s="166"/>
      <c r="DC48" s="166"/>
      <c r="DF48" s="207"/>
      <c r="DG48" s="178"/>
      <c r="DH48" s="218"/>
      <c r="DI48" s="180"/>
      <c r="DJ48" s="190"/>
      <c r="DK48" s="166"/>
      <c r="DL48" s="166"/>
      <c r="DO48" s="207"/>
      <c r="DP48" s="178"/>
      <c r="DQ48" s="218"/>
      <c r="DR48" s="180"/>
      <c r="DS48" s="190"/>
      <c r="DT48" s="166"/>
      <c r="DU48" s="166"/>
      <c r="DX48" s="207"/>
      <c r="DY48" s="178"/>
      <c r="DZ48" s="218"/>
      <c r="EA48" s="180"/>
      <c r="EB48" s="190"/>
      <c r="EC48" s="166"/>
      <c r="ED48" s="166"/>
      <c r="EG48" s="207"/>
      <c r="EH48" s="178"/>
      <c r="EI48" s="218"/>
      <c r="EJ48" s="180"/>
      <c r="EK48" s="190"/>
      <c r="EL48" s="166"/>
      <c r="EM48" s="166"/>
      <c r="EP48" s="207"/>
      <c r="EQ48" s="178"/>
      <c r="ER48" s="218"/>
      <c r="ES48" s="180"/>
      <c r="ET48" s="190"/>
      <c r="EU48" s="166"/>
      <c r="EV48" s="166"/>
      <c r="EY48" s="207"/>
      <c r="EZ48" s="178"/>
      <c r="FA48" s="218"/>
      <c r="FB48" s="180"/>
      <c r="FC48" s="190"/>
      <c r="FD48" s="166"/>
      <c r="FE48" s="166"/>
      <c r="FH48" s="207"/>
      <c r="FI48" s="178"/>
      <c r="FJ48" s="218"/>
      <c r="FK48" s="180"/>
      <c r="FL48" s="190"/>
      <c r="FM48" s="166"/>
      <c r="FN48" s="166"/>
      <c r="FO48" s="60"/>
      <c r="FP48" s="60"/>
      <c r="FQ48" s="207"/>
      <c r="FR48" s="178"/>
      <c r="FS48" s="218"/>
      <c r="FT48" s="180"/>
      <c r="FU48" s="190"/>
      <c r="FV48" s="166"/>
      <c r="FW48" s="166"/>
      <c r="FZ48" s="207"/>
      <c r="GA48" s="178"/>
      <c r="GB48" s="218"/>
      <c r="GC48" s="180"/>
      <c r="GD48" s="190"/>
      <c r="GE48" s="166"/>
      <c r="GF48" s="166"/>
      <c r="GI48" s="207"/>
      <c r="GJ48" s="178"/>
      <c r="GK48" s="218"/>
      <c r="GL48" s="180"/>
      <c r="GM48" s="190"/>
      <c r="GN48" s="166"/>
      <c r="GO48" s="166"/>
      <c r="GR48" s="207"/>
      <c r="GS48" s="178"/>
      <c r="GT48" s="218"/>
      <c r="GU48" s="180"/>
      <c r="GV48" s="190"/>
      <c r="GW48" s="166"/>
      <c r="GX48" s="166"/>
      <c r="GY48" s="60"/>
      <c r="GZ48" s="60"/>
      <c r="HA48" s="207"/>
      <c r="HB48" s="178"/>
      <c r="HC48" s="218"/>
      <c r="HD48" s="180"/>
      <c r="HE48" s="190"/>
      <c r="HF48" s="166"/>
      <c r="HG48" s="166"/>
      <c r="HJ48" s="207"/>
      <c r="HK48" s="178"/>
      <c r="HL48" s="218"/>
      <c r="HM48" s="180"/>
      <c r="HN48" s="190"/>
      <c r="HO48" s="166"/>
      <c r="HP48" s="166"/>
      <c r="HS48" s="207"/>
      <c r="HT48" s="178"/>
      <c r="HU48" s="218"/>
      <c r="HV48" s="180"/>
      <c r="HW48" s="190"/>
      <c r="HX48" s="166"/>
      <c r="HY48" s="166"/>
      <c r="IB48" s="207"/>
      <c r="IC48" s="178"/>
      <c r="ID48" s="218"/>
      <c r="IE48" s="180"/>
      <c r="IF48" s="190"/>
      <c r="IG48" s="166"/>
      <c r="IH48" s="166"/>
      <c r="II48" s="60"/>
      <c r="IJ48" s="60"/>
      <c r="IK48" s="207"/>
      <c r="IL48" s="178"/>
      <c r="IM48" s="218"/>
      <c r="IN48" s="180"/>
      <c r="IO48" s="190"/>
      <c r="IP48" s="166"/>
      <c r="IQ48" s="166"/>
      <c r="IT48" s="207"/>
      <c r="IU48" s="178"/>
      <c r="IV48" s="218"/>
      <c r="IW48" s="180"/>
      <c r="IX48" s="190"/>
      <c r="IY48" s="166"/>
      <c r="IZ48" s="166"/>
      <c r="JC48" s="207"/>
      <c r="JD48" s="178"/>
      <c r="JE48" s="218"/>
      <c r="JF48" s="180"/>
      <c r="JG48" s="190"/>
      <c r="JH48" s="166"/>
      <c r="JI48" s="166"/>
      <c r="JL48" s="207"/>
      <c r="JM48" s="178"/>
      <c r="JN48" s="218"/>
      <c r="JO48" s="180"/>
      <c r="JP48" s="190"/>
      <c r="JQ48" s="166"/>
      <c r="JR48" s="166"/>
    </row>
    <row r="49" spans="2:278" ht="16.5" thickTop="1" thickBot="1">
      <c r="B49" s="207" t="s">
        <v>208</v>
      </c>
      <c r="C49" s="178" t="s">
        <v>209</v>
      </c>
      <c r="D49" s="218" t="s">
        <v>139</v>
      </c>
      <c r="E49" s="180">
        <v>50</v>
      </c>
      <c r="F49" s="190">
        <v>0</v>
      </c>
      <c r="G49" s="166">
        <f t="shared" si="2"/>
        <v>0</v>
      </c>
      <c r="H49" s="166"/>
      <c r="K49" s="207"/>
      <c r="L49" s="178"/>
      <c r="M49" s="218"/>
      <c r="N49" s="180"/>
      <c r="O49" s="190"/>
      <c r="P49" s="166"/>
      <c r="Q49" s="166"/>
      <c r="R49" s="98"/>
      <c r="S49" s="97"/>
      <c r="T49" s="207"/>
      <c r="U49" s="178"/>
      <c r="V49" s="218"/>
      <c r="W49" s="180"/>
      <c r="X49" s="190"/>
      <c r="Y49" s="166"/>
      <c r="Z49" s="166"/>
      <c r="AA49" s="97"/>
      <c r="AC49" s="207"/>
      <c r="AD49" s="178"/>
      <c r="AE49" s="218"/>
      <c r="AF49" s="180"/>
      <c r="AG49" s="190"/>
      <c r="AH49" s="166"/>
      <c r="AI49" s="166"/>
      <c r="AL49" s="207"/>
      <c r="AM49" s="178"/>
      <c r="AN49" s="218"/>
      <c r="AO49" s="180"/>
      <c r="AP49" s="190"/>
      <c r="AQ49" s="166"/>
      <c r="AR49" s="166"/>
      <c r="AU49" s="207"/>
      <c r="AV49" s="178"/>
      <c r="AW49" s="218"/>
      <c r="AX49" s="180"/>
      <c r="AY49" s="190"/>
      <c r="AZ49" s="166"/>
      <c r="BA49" s="166"/>
      <c r="BD49" s="207"/>
      <c r="BE49" s="178"/>
      <c r="BF49" s="218"/>
      <c r="BG49" s="180"/>
      <c r="BH49" s="190"/>
      <c r="BI49" s="166"/>
      <c r="BJ49" s="166"/>
      <c r="BM49" s="207"/>
      <c r="BN49" s="178"/>
      <c r="BO49" s="218"/>
      <c r="BP49" s="180"/>
      <c r="BQ49" s="190"/>
      <c r="BR49" s="166"/>
      <c r="BS49" s="166"/>
      <c r="BV49" s="207"/>
      <c r="BW49" s="178"/>
      <c r="BX49" s="218"/>
      <c r="BY49" s="180"/>
      <c r="BZ49" s="190"/>
      <c r="CA49" s="166"/>
      <c r="CB49" s="166"/>
      <c r="CE49" s="207"/>
      <c r="CF49" s="178"/>
      <c r="CG49" s="218"/>
      <c r="CH49" s="180"/>
      <c r="CI49" s="190"/>
      <c r="CJ49" s="166"/>
      <c r="CK49" s="166"/>
      <c r="CN49" s="207"/>
      <c r="CO49" s="178"/>
      <c r="CP49" s="218"/>
      <c r="CQ49" s="180"/>
      <c r="CR49" s="190"/>
      <c r="CS49" s="166"/>
      <c r="CT49" s="166"/>
      <c r="CW49" s="207"/>
      <c r="CX49" s="178"/>
      <c r="CY49" s="218"/>
      <c r="CZ49" s="180"/>
      <c r="DA49" s="190"/>
      <c r="DB49" s="166"/>
      <c r="DC49" s="166"/>
      <c r="DF49" s="207"/>
      <c r="DG49" s="178"/>
      <c r="DH49" s="218"/>
      <c r="DI49" s="180"/>
      <c r="DJ49" s="190"/>
      <c r="DK49" s="166"/>
      <c r="DL49" s="166"/>
      <c r="DO49" s="207"/>
      <c r="DP49" s="178"/>
      <c r="DQ49" s="218"/>
      <c r="DR49" s="180"/>
      <c r="DS49" s="190"/>
      <c r="DT49" s="166"/>
      <c r="DU49" s="166"/>
      <c r="DX49" s="207"/>
      <c r="DY49" s="178"/>
      <c r="DZ49" s="218"/>
      <c r="EA49" s="180"/>
      <c r="EB49" s="190"/>
      <c r="EC49" s="166"/>
      <c r="ED49" s="166"/>
      <c r="EG49" s="207"/>
      <c r="EH49" s="178"/>
      <c r="EI49" s="218"/>
      <c r="EJ49" s="180"/>
      <c r="EK49" s="190"/>
      <c r="EL49" s="166"/>
      <c r="EM49" s="166"/>
      <c r="EP49" s="207"/>
      <c r="EQ49" s="178"/>
      <c r="ER49" s="218"/>
      <c r="ES49" s="180"/>
      <c r="ET49" s="190"/>
      <c r="EU49" s="166"/>
      <c r="EV49" s="166"/>
      <c r="EY49" s="207"/>
      <c r="EZ49" s="178"/>
      <c r="FA49" s="218"/>
      <c r="FB49" s="180"/>
      <c r="FC49" s="190"/>
      <c r="FD49" s="166"/>
      <c r="FE49" s="166"/>
      <c r="FH49" s="207"/>
      <c r="FI49" s="178"/>
      <c r="FJ49" s="218"/>
      <c r="FK49" s="180"/>
      <c r="FL49" s="190"/>
      <c r="FM49" s="166"/>
      <c r="FN49" s="166"/>
      <c r="FO49" s="60"/>
      <c r="FP49" s="60"/>
      <c r="FQ49" s="207"/>
      <c r="FR49" s="178"/>
      <c r="FS49" s="218"/>
      <c r="FT49" s="180"/>
      <c r="FU49" s="190"/>
      <c r="FV49" s="166"/>
      <c r="FW49" s="166"/>
      <c r="FZ49" s="207"/>
      <c r="GA49" s="178"/>
      <c r="GB49" s="218"/>
      <c r="GC49" s="180"/>
      <c r="GD49" s="190"/>
      <c r="GE49" s="166"/>
      <c r="GF49" s="166"/>
      <c r="GI49" s="207"/>
      <c r="GJ49" s="178"/>
      <c r="GK49" s="218"/>
      <c r="GL49" s="180"/>
      <c r="GM49" s="190"/>
      <c r="GN49" s="166"/>
      <c r="GO49" s="166"/>
      <c r="GR49" s="207"/>
      <c r="GS49" s="178"/>
      <c r="GT49" s="218"/>
      <c r="GU49" s="180"/>
      <c r="GV49" s="190"/>
      <c r="GW49" s="166"/>
      <c r="GX49" s="166"/>
      <c r="GY49" s="60"/>
      <c r="GZ49" s="60"/>
      <c r="HA49" s="207"/>
      <c r="HB49" s="178"/>
      <c r="HC49" s="218"/>
      <c r="HD49" s="180"/>
      <c r="HE49" s="190"/>
      <c r="HF49" s="166"/>
      <c r="HG49" s="166"/>
      <c r="HJ49" s="207"/>
      <c r="HK49" s="178"/>
      <c r="HL49" s="218"/>
      <c r="HM49" s="180"/>
      <c r="HN49" s="190"/>
      <c r="HO49" s="166"/>
      <c r="HP49" s="166"/>
      <c r="HS49" s="207"/>
      <c r="HT49" s="178"/>
      <c r="HU49" s="218"/>
      <c r="HV49" s="180"/>
      <c r="HW49" s="190"/>
      <c r="HX49" s="166"/>
      <c r="HY49" s="166"/>
      <c r="IB49" s="207"/>
      <c r="IC49" s="178"/>
      <c r="ID49" s="218"/>
      <c r="IE49" s="180"/>
      <c r="IF49" s="190"/>
      <c r="IG49" s="166"/>
      <c r="IH49" s="166"/>
      <c r="II49" s="60"/>
      <c r="IJ49" s="60"/>
      <c r="IK49" s="207"/>
      <c r="IL49" s="178"/>
      <c r="IM49" s="218"/>
      <c r="IN49" s="180"/>
      <c r="IO49" s="190"/>
      <c r="IP49" s="166"/>
      <c r="IQ49" s="166"/>
      <c r="IT49" s="207"/>
      <c r="IU49" s="178"/>
      <c r="IV49" s="218"/>
      <c r="IW49" s="180"/>
      <c r="IX49" s="190"/>
      <c r="IY49" s="166"/>
      <c r="IZ49" s="166"/>
      <c r="JC49" s="207"/>
      <c r="JD49" s="178"/>
      <c r="JE49" s="218"/>
      <c r="JF49" s="180"/>
      <c r="JG49" s="190"/>
      <c r="JH49" s="166"/>
      <c r="JI49" s="166"/>
      <c r="JL49" s="207"/>
      <c r="JM49" s="178"/>
      <c r="JN49" s="218"/>
      <c r="JO49" s="180"/>
      <c r="JP49" s="190"/>
      <c r="JQ49" s="166"/>
      <c r="JR49" s="166"/>
    </row>
    <row r="50" spans="2:278" ht="16.5" thickTop="1" thickBot="1">
      <c r="B50" s="207" t="s">
        <v>210</v>
      </c>
      <c r="C50" s="178" t="s">
        <v>211</v>
      </c>
      <c r="D50" s="218" t="s">
        <v>140</v>
      </c>
      <c r="E50" s="180">
        <v>4</v>
      </c>
      <c r="F50" s="190">
        <v>0</v>
      </c>
      <c r="G50" s="166">
        <f t="shared" si="2"/>
        <v>0</v>
      </c>
      <c r="H50" s="166"/>
      <c r="K50" s="207"/>
      <c r="L50" s="178"/>
      <c r="M50" s="218"/>
      <c r="N50" s="180"/>
      <c r="O50" s="190"/>
      <c r="P50" s="166"/>
      <c r="Q50" s="166"/>
      <c r="R50" s="98"/>
      <c r="S50" s="97"/>
      <c r="T50" s="207"/>
      <c r="U50" s="178"/>
      <c r="V50" s="218"/>
      <c r="W50" s="180"/>
      <c r="X50" s="190"/>
      <c r="Y50" s="166"/>
      <c r="Z50" s="166"/>
      <c r="AA50" s="97"/>
      <c r="AC50" s="207"/>
      <c r="AD50" s="178"/>
      <c r="AE50" s="218"/>
      <c r="AF50" s="180"/>
      <c r="AG50" s="190"/>
      <c r="AH50" s="166"/>
      <c r="AI50" s="166"/>
      <c r="AL50" s="207"/>
      <c r="AM50" s="178"/>
      <c r="AN50" s="218"/>
      <c r="AO50" s="180"/>
      <c r="AP50" s="190"/>
      <c r="AQ50" s="166"/>
      <c r="AR50" s="166"/>
      <c r="AU50" s="207"/>
      <c r="AV50" s="178"/>
      <c r="AW50" s="218"/>
      <c r="AX50" s="180"/>
      <c r="AY50" s="190"/>
      <c r="AZ50" s="166"/>
      <c r="BA50" s="166"/>
      <c r="BD50" s="207"/>
      <c r="BE50" s="178"/>
      <c r="BF50" s="218"/>
      <c r="BG50" s="180"/>
      <c r="BH50" s="190"/>
      <c r="BI50" s="166"/>
      <c r="BJ50" s="166"/>
      <c r="BM50" s="207"/>
      <c r="BN50" s="178"/>
      <c r="BO50" s="218"/>
      <c r="BP50" s="180"/>
      <c r="BQ50" s="190"/>
      <c r="BR50" s="166"/>
      <c r="BS50" s="166"/>
      <c r="BV50" s="207"/>
      <c r="BW50" s="178"/>
      <c r="BX50" s="218"/>
      <c r="BY50" s="180"/>
      <c r="BZ50" s="190"/>
      <c r="CA50" s="166"/>
      <c r="CB50" s="166"/>
      <c r="CE50" s="207"/>
      <c r="CF50" s="178"/>
      <c r="CG50" s="218"/>
      <c r="CH50" s="180"/>
      <c r="CI50" s="190"/>
      <c r="CJ50" s="166"/>
      <c r="CK50" s="166"/>
      <c r="CN50" s="207"/>
      <c r="CO50" s="178"/>
      <c r="CP50" s="218"/>
      <c r="CQ50" s="180"/>
      <c r="CR50" s="190"/>
      <c r="CS50" s="166"/>
      <c r="CT50" s="166"/>
      <c r="CW50" s="207"/>
      <c r="CX50" s="178"/>
      <c r="CY50" s="218"/>
      <c r="CZ50" s="180"/>
      <c r="DA50" s="190"/>
      <c r="DB50" s="166"/>
      <c r="DC50" s="166"/>
      <c r="DF50" s="207"/>
      <c r="DG50" s="178"/>
      <c r="DH50" s="218"/>
      <c r="DI50" s="180"/>
      <c r="DJ50" s="190"/>
      <c r="DK50" s="166"/>
      <c r="DL50" s="166"/>
      <c r="DO50" s="207"/>
      <c r="DP50" s="178"/>
      <c r="DQ50" s="218"/>
      <c r="DR50" s="180"/>
      <c r="DS50" s="190"/>
      <c r="DT50" s="166"/>
      <c r="DU50" s="166"/>
      <c r="DX50" s="207"/>
      <c r="DY50" s="178"/>
      <c r="DZ50" s="218"/>
      <c r="EA50" s="180"/>
      <c r="EB50" s="190"/>
      <c r="EC50" s="166"/>
      <c r="ED50" s="166"/>
      <c r="EG50" s="207"/>
      <c r="EH50" s="178"/>
      <c r="EI50" s="218"/>
      <c r="EJ50" s="180"/>
      <c r="EK50" s="190"/>
      <c r="EL50" s="166"/>
      <c r="EM50" s="166"/>
      <c r="EP50" s="207"/>
      <c r="EQ50" s="178"/>
      <c r="ER50" s="218"/>
      <c r="ES50" s="180"/>
      <c r="ET50" s="190"/>
      <c r="EU50" s="166"/>
      <c r="EV50" s="166"/>
      <c r="EY50" s="207"/>
      <c r="EZ50" s="178"/>
      <c r="FA50" s="218"/>
      <c r="FB50" s="180"/>
      <c r="FC50" s="190"/>
      <c r="FD50" s="166"/>
      <c r="FE50" s="166"/>
      <c r="FH50" s="207"/>
      <c r="FI50" s="178"/>
      <c r="FJ50" s="218"/>
      <c r="FK50" s="180"/>
      <c r="FL50" s="190"/>
      <c r="FM50" s="166"/>
      <c r="FN50" s="166"/>
      <c r="FO50" s="60"/>
      <c r="FP50" s="60"/>
      <c r="FQ50" s="207"/>
      <c r="FR50" s="178"/>
      <c r="FS50" s="218"/>
      <c r="FT50" s="180"/>
      <c r="FU50" s="190"/>
      <c r="FV50" s="166"/>
      <c r="FW50" s="166"/>
      <c r="FZ50" s="207"/>
      <c r="GA50" s="178"/>
      <c r="GB50" s="218"/>
      <c r="GC50" s="180"/>
      <c r="GD50" s="190"/>
      <c r="GE50" s="166"/>
      <c r="GF50" s="166"/>
      <c r="GI50" s="207"/>
      <c r="GJ50" s="178"/>
      <c r="GK50" s="218"/>
      <c r="GL50" s="180"/>
      <c r="GM50" s="190"/>
      <c r="GN50" s="166"/>
      <c r="GO50" s="166"/>
      <c r="GR50" s="207"/>
      <c r="GS50" s="178"/>
      <c r="GT50" s="218"/>
      <c r="GU50" s="180"/>
      <c r="GV50" s="190"/>
      <c r="GW50" s="166"/>
      <c r="GX50" s="166"/>
      <c r="GY50" s="60"/>
      <c r="GZ50" s="60"/>
      <c r="HA50" s="207"/>
      <c r="HB50" s="178"/>
      <c r="HC50" s="218"/>
      <c r="HD50" s="180"/>
      <c r="HE50" s="190"/>
      <c r="HF50" s="166"/>
      <c r="HG50" s="166"/>
      <c r="HJ50" s="207"/>
      <c r="HK50" s="178"/>
      <c r="HL50" s="218"/>
      <c r="HM50" s="180"/>
      <c r="HN50" s="190"/>
      <c r="HO50" s="166"/>
      <c r="HP50" s="166"/>
      <c r="HS50" s="207"/>
      <c r="HT50" s="178"/>
      <c r="HU50" s="218"/>
      <c r="HV50" s="180"/>
      <c r="HW50" s="190"/>
      <c r="HX50" s="166"/>
      <c r="HY50" s="166"/>
      <c r="IB50" s="207"/>
      <c r="IC50" s="178"/>
      <c r="ID50" s="218"/>
      <c r="IE50" s="180"/>
      <c r="IF50" s="190"/>
      <c r="IG50" s="166"/>
      <c r="IH50" s="166"/>
      <c r="II50" s="60"/>
      <c r="IJ50" s="60"/>
      <c r="IK50" s="207"/>
      <c r="IL50" s="178"/>
      <c r="IM50" s="218"/>
      <c r="IN50" s="180"/>
      <c r="IO50" s="190"/>
      <c r="IP50" s="166"/>
      <c r="IQ50" s="166"/>
      <c r="IT50" s="207"/>
      <c r="IU50" s="178"/>
      <c r="IV50" s="218"/>
      <c r="IW50" s="180"/>
      <c r="IX50" s="190"/>
      <c r="IY50" s="166"/>
      <c r="IZ50" s="166"/>
      <c r="JC50" s="207"/>
      <c r="JD50" s="178"/>
      <c r="JE50" s="218"/>
      <c r="JF50" s="180"/>
      <c r="JG50" s="190"/>
      <c r="JH50" s="166"/>
      <c r="JI50" s="166"/>
      <c r="JL50" s="207"/>
      <c r="JM50" s="178"/>
      <c r="JN50" s="218"/>
      <c r="JO50" s="180"/>
      <c r="JP50" s="190"/>
      <c r="JQ50" s="166"/>
      <c r="JR50" s="166"/>
    </row>
    <row r="51" spans="2:278" ht="16.5" thickTop="1" thickBot="1">
      <c r="B51" s="207" t="s">
        <v>212</v>
      </c>
      <c r="C51" s="178" t="s">
        <v>213</v>
      </c>
      <c r="D51" s="218" t="s">
        <v>140</v>
      </c>
      <c r="E51" s="180">
        <v>38</v>
      </c>
      <c r="F51" s="190">
        <v>0</v>
      </c>
      <c r="G51" s="166">
        <f t="shared" si="2"/>
        <v>0</v>
      </c>
      <c r="H51" s="166"/>
      <c r="K51" s="207"/>
      <c r="L51" s="178"/>
      <c r="M51" s="218"/>
      <c r="N51" s="180"/>
      <c r="O51" s="190"/>
      <c r="P51" s="166"/>
      <c r="Q51" s="166"/>
      <c r="R51" s="98"/>
      <c r="S51" s="97"/>
      <c r="T51" s="207"/>
      <c r="U51" s="178"/>
      <c r="V51" s="218"/>
      <c r="W51" s="180"/>
      <c r="X51" s="190"/>
      <c r="Y51" s="166"/>
      <c r="Z51" s="166"/>
      <c r="AA51" s="97"/>
      <c r="AC51" s="207"/>
      <c r="AD51" s="178"/>
      <c r="AE51" s="218"/>
      <c r="AF51" s="180"/>
      <c r="AG51" s="190"/>
      <c r="AH51" s="166"/>
      <c r="AI51" s="166"/>
      <c r="AL51" s="207"/>
      <c r="AM51" s="178"/>
      <c r="AN51" s="218"/>
      <c r="AO51" s="180"/>
      <c r="AP51" s="190"/>
      <c r="AQ51" s="166"/>
      <c r="AR51" s="166"/>
      <c r="AU51" s="207"/>
      <c r="AV51" s="178"/>
      <c r="AW51" s="218"/>
      <c r="AX51" s="180"/>
      <c r="AY51" s="190"/>
      <c r="AZ51" s="166"/>
      <c r="BA51" s="166"/>
      <c r="BD51" s="207"/>
      <c r="BE51" s="178"/>
      <c r="BF51" s="218"/>
      <c r="BG51" s="180"/>
      <c r="BH51" s="190"/>
      <c r="BI51" s="166"/>
      <c r="BJ51" s="166"/>
      <c r="BM51" s="207"/>
      <c r="BN51" s="178"/>
      <c r="BO51" s="218"/>
      <c r="BP51" s="180"/>
      <c r="BQ51" s="190"/>
      <c r="BR51" s="166"/>
      <c r="BS51" s="166"/>
      <c r="BV51" s="207"/>
      <c r="BW51" s="178"/>
      <c r="BX51" s="218"/>
      <c r="BY51" s="180"/>
      <c r="BZ51" s="190"/>
      <c r="CA51" s="166"/>
      <c r="CB51" s="166"/>
      <c r="CE51" s="207"/>
      <c r="CF51" s="178"/>
      <c r="CG51" s="218"/>
      <c r="CH51" s="180"/>
      <c r="CI51" s="190"/>
      <c r="CJ51" s="166"/>
      <c r="CK51" s="166"/>
      <c r="CN51" s="207"/>
      <c r="CO51" s="178"/>
      <c r="CP51" s="218"/>
      <c r="CQ51" s="180"/>
      <c r="CR51" s="190"/>
      <c r="CS51" s="166"/>
      <c r="CT51" s="166"/>
      <c r="CW51" s="207"/>
      <c r="CX51" s="178"/>
      <c r="CY51" s="218"/>
      <c r="CZ51" s="180"/>
      <c r="DA51" s="190"/>
      <c r="DB51" s="166"/>
      <c r="DC51" s="166"/>
      <c r="DF51" s="207"/>
      <c r="DG51" s="178"/>
      <c r="DH51" s="218"/>
      <c r="DI51" s="180"/>
      <c r="DJ51" s="190"/>
      <c r="DK51" s="166"/>
      <c r="DL51" s="166"/>
      <c r="DO51" s="207"/>
      <c r="DP51" s="178"/>
      <c r="DQ51" s="218"/>
      <c r="DR51" s="180"/>
      <c r="DS51" s="190"/>
      <c r="DT51" s="166"/>
      <c r="DU51" s="166"/>
      <c r="DX51" s="207"/>
      <c r="DY51" s="178"/>
      <c r="DZ51" s="218"/>
      <c r="EA51" s="180"/>
      <c r="EB51" s="190"/>
      <c r="EC51" s="166"/>
      <c r="ED51" s="166"/>
      <c r="EG51" s="207"/>
      <c r="EH51" s="178"/>
      <c r="EI51" s="218"/>
      <c r="EJ51" s="180"/>
      <c r="EK51" s="190"/>
      <c r="EL51" s="166"/>
      <c r="EM51" s="166"/>
      <c r="EP51" s="207"/>
      <c r="EQ51" s="178"/>
      <c r="ER51" s="218"/>
      <c r="ES51" s="180"/>
      <c r="ET51" s="190"/>
      <c r="EU51" s="166"/>
      <c r="EV51" s="166"/>
      <c r="EY51" s="207"/>
      <c r="EZ51" s="178"/>
      <c r="FA51" s="218"/>
      <c r="FB51" s="180"/>
      <c r="FC51" s="190"/>
      <c r="FD51" s="166"/>
      <c r="FE51" s="166"/>
      <c r="FH51" s="207"/>
      <c r="FI51" s="178"/>
      <c r="FJ51" s="218"/>
      <c r="FK51" s="180"/>
      <c r="FL51" s="190"/>
      <c r="FM51" s="166"/>
      <c r="FN51" s="166"/>
      <c r="FO51" s="60"/>
      <c r="FP51" s="60"/>
      <c r="FQ51" s="207"/>
      <c r="FR51" s="178"/>
      <c r="FS51" s="218"/>
      <c r="FT51" s="180"/>
      <c r="FU51" s="190"/>
      <c r="FV51" s="166"/>
      <c r="FW51" s="166"/>
      <c r="FZ51" s="207"/>
      <c r="GA51" s="178"/>
      <c r="GB51" s="218"/>
      <c r="GC51" s="180"/>
      <c r="GD51" s="190"/>
      <c r="GE51" s="166"/>
      <c r="GF51" s="166"/>
      <c r="GI51" s="207"/>
      <c r="GJ51" s="178"/>
      <c r="GK51" s="218"/>
      <c r="GL51" s="180"/>
      <c r="GM51" s="190"/>
      <c r="GN51" s="166"/>
      <c r="GO51" s="166"/>
      <c r="GR51" s="207"/>
      <c r="GS51" s="178"/>
      <c r="GT51" s="218"/>
      <c r="GU51" s="180"/>
      <c r="GV51" s="190"/>
      <c r="GW51" s="166"/>
      <c r="GX51" s="166"/>
      <c r="GY51" s="60"/>
      <c r="GZ51" s="60"/>
      <c r="HA51" s="207"/>
      <c r="HB51" s="178"/>
      <c r="HC51" s="218"/>
      <c r="HD51" s="180"/>
      <c r="HE51" s="190"/>
      <c r="HF51" s="166"/>
      <c r="HG51" s="166"/>
      <c r="HJ51" s="207"/>
      <c r="HK51" s="178"/>
      <c r="HL51" s="218"/>
      <c r="HM51" s="180"/>
      <c r="HN51" s="190"/>
      <c r="HO51" s="166"/>
      <c r="HP51" s="166"/>
      <c r="HS51" s="207"/>
      <c r="HT51" s="178"/>
      <c r="HU51" s="218"/>
      <c r="HV51" s="180"/>
      <c r="HW51" s="190"/>
      <c r="HX51" s="166"/>
      <c r="HY51" s="166"/>
      <c r="IB51" s="207"/>
      <c r="IC51" s="178"/>
      <c r="ID51" s="218"/>
      <c r="IE51" s="180"/>
      <c r="IF51" s="190"/>
      <c r="IG51" s="166"/>
      <c r="IH51" s="166"/>
      <c r="II51" s="60"/>
      <c r="IJ51" s="60"/>
      <c r="IK51" s="207"/>
      <c r="IL51" s="178"/>
      <c r="IM51" s="218"/>
      <c r="IN51" s="180"/>
      <c r="IO51" s="190"/>
      <c r="IP51" s="166"/>
      <c r="IQ51" s="166"/>
      <c r="IT51" s="207"/>
      <c r="IU51" s="178"/>
      <c r="IV51" s="218"/>
      <c r="IW51" s="180"/>
      <c r="IX51" s="190"/>
      <c r="IY51" s="166"/>
      <c r="IZ51" s="166"/>
      <c r="JC51" s="207"/>
      <c r="JD51" s="178"/>
      <c r="JE51" s="218"/>
      <c r="JF51" s="180"/>
      <c r="JG51" s="190"/>
      <c r="JH51" s="166"/>
      <c r="JI51" s="166"/>
      <c r="JL51" s="207"/>
      <c r="JM51" s="178"/>
      <c r="JN51" s="218"/>
      <c r="JO51" s="180"/>
      <c r="JP51" s="190"/>
      <c r="JQ51" s="166"/>
      <c r="JR51" s="166"/>
    </row>
    <row r="52" spans="2:278" ht="46.5" thickTop="1" thickBot="1">
      <c r="B52" s="207" t="s">
        <v>214</v>
      </c>
      <c r="C52" s="178" t="s">
        <v>215</v>
      </c>
      <c r="D52" s="218" t="s">
        <v>139</v>
      </c>
      <c r="E52" s="180">
        <v>20</v>
      </c>
      <c r="F52" s="190">
        <v>0</v>
      </c>
      <c r="G52" s="166">
        <f t="shared" si="2"/>
        <v>0</v>
      </c>
      <c r="H52" s="166"/>
      <c r="K52" s="207"/>
      <c r="L52" s="178"/>
      <c r="M52" s="218"/>
      <c r="N52" s="180"/>
      <c r="O52" s="190"/>
      <c r="P52" s="166"/>
      <c r="Q52" s="166"/>
      <c r="R52" s="98"/>
      <c r="S52" s="97"/>
      <c r="T52" s="207"/>
      <c r="U52" s="178"/>
      <c r="V52" s="218"/>
      <c r="W52" s="180"/>
      <c r="X52" s="190"/>
      <c r="Y52" s="166"/>
      <c r="Z52" s="166"/>
      <c r="AA52" s="97"/>
      <c r="AC52" s="207"/>
      <c r="AD52" s="178"/>
      <c r="AE52" s="218"/>
      <c r="AF52" s="180"/>
      <c r="AG52" s="190"/>
      <c r="AH52" s="166"/>
      <c r="AI52" s="166"/>
      <c r="AL52" s="207"/>
      <c r="AM52" s="178"/>
      <c r="AN52" s="218"/>
      <c r="AO52" s="180"/>
      <c r="AP52" s="190"/>
      <c r="AQ52" s="166"/>
      <c r="AR52" s="166"/>
      <c r="AU52" s="207"/>
      <c r="AV52" s="178"/>
      <c r="AW52" s="218"/>
      <c r="AX52" s="180"/>
      <c r="AY52" s="190"/>
      <c r="AZ52" s="166"/>
      <c r="BA52" s="166"/>
      <c r="BD52" s="207"/>
      <c r="BE52" s="178"/>
      <c r="BF52" s="218"/>
      <c r="BG52" s="180"/>
      <c r="BH52" s="190"/>
      <c r="BI52" s="166"/>
      <c r="BJ52" s="166"/>
      <c r="BM52" s="207"/>
      <c r="BN52" s="178"/>
      <c r="BO52" s="218"/>
      <c r="BP52" s="180"/>
      <c r="BQ52" s="190"/>
      <c r="BR52" s="166"/>
      <c r="BS52" s="166"/>
      <c r="BV52" s="207"/>
      <c r="BW52" s="178"/>
      <c r="BX52" s="218"/>
      <c r="BY52" s="180"/>
      <c r="BZ52" s="190"/>
      <c r="CA52" s="166"/>
      <c r="CB52" s="166"/>
      <c r="CE52" s="207"/>
      <c r="CF52" s="178"/>
      <c r="CG52" s="218"/>
      <c r="CH52" s="180"/>
      <c r="CI52" s="190"/>
      <c r="CJ52" s="166"/>
      <c r="CK52" s="166"/>
      <c r="CN52" s="207"/>
      <c r="CO52" s="178"/>
      <c r="CP52" s="218"/>
      <c r="CQ52" s="180"/>
      <c r="CR52" s="190"/>
      <c r="CS52" s="166"/>
      <c r="CT52" s="166"/>
      <c r="CW52" s="207"/>
      <c r="CX52" s="178"/>
      <c r="CY52" s="218"/>
      <c r="CZ52" s="180"/>
      <c r="DA52" s="190"/>
      <c r="DB52" s="166"/>
      <c r="DC52" s="166"/>
      <c r="DF52" s="207"/>
      <c r="DG52" s="178"/>
      <c r="DH52" s="218"/>
      <c r="DI52" s="180"/>
      <c r="DJ52" s="190"/>
      <c r="DK52" s="166"/>
      <c r="DL52" s="166"/>
      <c r="DO52" s="207"/>
      <c r="DP52" s="178"/>
      <c r="DQ52" s="218"/>
      <c r="DR52" s="180"/>
      <c r="DS52" s="190"/>
      <c r="DT52" s="166"/>
      <c r="DU52" s="166"/>
      <c r="DX52" s="207"/>
      <c r="DY52" s="178"/>
      <c r="DZ52" s="218"/>
      <c r="EA52" s="180"/>
      <c r="EB52" s="190"/>
      <c r="EC52" s="166"/>
      <c r="ED52" s="166"/>
      <c r="EG52" s="207"/>
      <c r="EH52" s="178"/>
      <c r="EI52" s="218"/>
      <c r="EJ52" s="180"/>
      <c r="EK52" s="190"/>
      <c r="EL52" s="166"/>
      <c r="EM52" s="166"/>
      <c r="EP52" s="207"/>
      <c r="EQ52" s="178"/>
      <c r="ER52" s="218"/>
      <c r="ES52" s="180"/>
      <c r="ET52" s="190"/>
      <c r="EU52" s="166"/>
      <c r="EV52" s="166"/>
      <c r="EY52" s="207"/>
      <c r="EZ52" s="178"/>
      <c r="FA52" s="218"/>
      <c r="FB52" s="180"/>
      <c r="FC52" s="190"/>
      <c r="FD52" s="166"/>
      <c r="FE52" s="166"/>
      <c r="FH52" s="207"/>
      <c r="FI52" s="178"/>
      <c r="FJ52" s="218"/>
      <c r="FK52" s="180"/>
      <c r="FL52" s="190"/>
      <c r="FM52" s="166"/>
      <c r="FN52" s="166"/>
      <c r="FO52" s="60"/>
      <c r="FP52" s="60"/>
      <c r="FQ52" s="207"/>
      <c r="FR52" s="178"/>
      <c r="FS52" s="218"/>
      <c r="FT52" s="180"/>
      <c r="FU52" s="190"/>
      <c r="FV52" s="166"/>
      <c r="FW52" s="166"/>
      <c r="FZ52" s="207"/>
      <c r="GA52" s="178"/>
      <c r="GB52" s="218"/>
      <c r="GC52" s="180"/>
      <c r="GD52" s="190"/>
      <c r="GE52" s="166"/>
      <c r="GF52" s="166"/>
      <c r="GI52" s="207"/>
      <c r="GJ52" s="178"/>
      <c r="GK52" s="218"/>
      <c r="GL52" s="180"/>
      <c r="GM52" s="190"/>
      <c r="GN52" s="166"/>
      <c r="GO52" s="166"/>
      <c r="GR52" s="207"/>
      <c r="GS52" s="178"/>
      <c r="GT52" s="218"/>
      <c r="GU52" s="180"/>
      <c r="GV52" s="190"/>
      <c r="GW52" s="166"/>
      <c r="GX52" s="166"/>
      <c r="GY52" s="60"/>
      <c r="GZ52" s="60"/>
      <c r="HA52" s="207"/>
      <c r="HB52" s="178"/>
      <c r="HC52" s="218"/>
      <c r="HD52" s="180"/>
      <c r="HE52" s="190"/>
      <c r="HF52" s="166"/>
      <c r="HG52" s="166"/>
      <c r="HJ52" s="207"/>
      <c r="HK52" s="178"/>
      <c r="HL52" s="218"/>
      <c r="HM52" s="180"/>
      <c r="HN52" s="190"/>
      <c r="HO52" s="166"/>
      <c r="HP52" s="166"/>
      <c r="HS52" s="207"/>
      <c r="HT52" s="178"/>
      <c r="HU52" s="218"/>
      <c r="HV52" s="180"/>
      <c r="HW52" s="190"/>
      <c r="HX52" s="166"/>
      <c r="HY52" s="166"/>
      <c r="IB52" s="207"/>
      <c r="IC52" s="178"/>
      <c r="ID52" s="218"/>
      <c r="IE52" s="180"/>
      <c r="IF52" s="190"/>
      <c r="IG52" s="166"/>
      <c r="IH52" s="166"/>
      <c r="II52" s="60"/>
      <c r="IJ52" s="60"/>
      <c r="IK52" s="207"/>
      <c r="IL52" s="178"/>
      <c r="IM52" s="218"/>
      <c r="IN52" s="180"/>
      <c r="IO52" s="190"/>
      <c r="IP52" s="166"/>
      <c r="IQ52" s="166"/>
      <c r="IT52" s="207"/>
      <c r="IU52" s="178"/>
      <c r="IV52" s="218"/>
      <c r="IW52" s="180"/>
      <c r="IX52" s="190"/>
      <c r="IY52" s="166"/>
      <c r="IZ52" s="166"/>
      <c r="JC52" s="207"/>
      <c r="JD52" s="178"/>
      <c r="JE52" s="218"/>
      <c r="JF52" s="180"/>
      <c r="JG52" s="190"/>
      <c r="JH52" s="166"/>
      <c r="JI52" s="166"/>
      <c r="JL52" s="207"/>
      <c r="JM52" s="178"/>
      <c r="JN52" s="218"/>
      <c r="JO52" s="180"/>
      <c r="JP52" s="190"/>
      <c r="JQ52" s="166"/>
      <c r="JR52" s="166"/>
    </row>
    <row r="53" spans="2:278" ht="16.5" thickTop="1" thickBot="1">
      <c r="B53" s="207" t="s">
        <v>216</v>
      </c>
      <c r="C53" s="178" t="s">
        <v>217</v>
      </c>
      <c r="D53" s="218" t="s">
        <v>139</v>
      </c>
      <c r="E53" s="180">
        <v>20</v>
      </c>
      <c r="F53" s="190">
        <v>0</v>
      </c>
      <c r="G53" s="166">
        <f t="shared" si="2"/>
        <v>0</v>
      </c>
      <c r="H53" s="166"/>
      <c r="K53" s="207"/>
      <c r="L53" s="178"/>
      <c r="M53" s="218"/>
      <c r="N53" s="180"/>
      <c r="O53" s="190"/>
      <c r="P53" s="166"/>
      <c r="Q53" s="166"/>
      <c r="R53" s="98"/>
      <c r="S53" s="97"/>
      <c r="T53" s="207"/>
      <c r="U53" s="178"/>
      <c r="V53" s="218"/>
      <c r="W53" s="180"/>
      <c r="X53" s="190"/>
      <c r="Y53" s="166"/>
      <c r="Z53" s="166"/>
      <c r="AA53" s="97"/>
      <c r="AC53" s="207"/>
      <c r="AD53" s="178"/>
      <c r="AE53" s="218"/>
      <c r="AF53" s="180"/>
      <c r="AG53" s="190"/>
      <c r="AH53" s="166"/>
      <c r="AI53" s="166"/>
      <c r="AL53" s="207"/>
      <c r="AM53" s="178"/>
      <c r="AN53" s="218"/>
      <c r="AO53" s="180"/>
      <c r="AP53" s="190"/>
      <c r="AQ53" s="166"/>
      <c r="AR53" s="166"/>
      <c r="AU53" s="207"/>
      <c r="AV53" s="178"/>
      <c r="AW53" s="218"/>
      <c r="AX53" s="180"/>
      <c r="AY53" s="190"/>
      <c r="AZ53" s="166"/>
      <c r="BA53" s="166"/>
      <c r="BD53" s="207"/>
      <c r="BE53" s="178"/>
      <c r="BF53" s="218"/>
      <c r="BG53" s="180"/>
      <c r="BH53" s="190"/>
      <c r="BI53" s="166"/>
      <c r="BJ53" s="166"/>
      <c r="BM53" s="207"/>
      <c r="BN53" s="178"/>
      <c r="BO53" s="218"/>
      <c r="BP53" s="180"/>
      <c r="BQ53" s="190"/>
      <c r="BR53" s="166"/>
      <c r="BS53" s="166"/>
      <c r="BV53" s="207"/>
      <c r="BW53" s="178"/>
      <c r="BX53" s="218"/>
      <c r="BY53" s="180"/>
      <c r="BZ53" s="190"/>
      <c r="CA53" s="166"/>
      <c r="CB53" s="166"/>
      <c r="CE53" s="207"/>
      <c r="CF53" s="178"/>
      <c r="CG53" s="218"/>
      <c r="CH53" s="180"/>
      <c r="CI53" s="190"/>
      <c r="CJ53" s="166"/>
      <c r="CK53" s="166"/>
      <c r="CN53" s="207"/>
      <c r="CO53" s="178"/>
      <c r="CP53" s="218"/>
      <c r="CQ53" s="180"/>
      <c r="CR53" s="190"/>
      <c r="CS53" s="166"/>
      <c r="CT53" s="166"/>
      <c r="CW53" s="207"/>
      <c r="CX53" s="178"/>
      <c r="CY53" s="218"/>
      <c r="CZ53" s="180"/>
      <c r="DA53" s="190"/>
      <c r="DB53" s="166"/>
      <c r="DC53" s="166"/>
      <c r="DF53" s="207"/>
      <c r="DG53" s="178"/>
      <c r="DH53" s="218"/>
      <c r="DI53" s="180"/>
      <c r="DJ53" s="190"/>
      <c r="DK53" s="166"/>
      <c r="DL53" s="166"/>
      <c r="DO53" s="207"/>
      <c r="DP53" s="178"/>
      <c r="DQ53" s="218"/>
      <c r="DR53" s="180"/>
      <c r="DS53" s="190"/>
      <c r="DT53" s="166"/>
      <c r="DU53" s="166"/>
      <c r="DX53" s="207"/>
      <c r="DY53" s="178"/>
      <c r="DZ53" s="218"/>
      <c r="EA53" s="180"/>
      <c r="EB53" s="190"/>
      <c r="EC53" s="166"/>
      <c r="ED53" s="166"/>
      <c r="EG53" s="207"/>
      <c r="EH53" s="178"/>
      <c r="EI53" s="218"/>
      <c r="EJ53" s="180"/>
      <c r="EK53" s="190"/>
      <c r="EL53" s="166"/>
      <c r="EM53" s="166"/>
      <c r="EP53" s="207"/>
      <c r="EQ53" s="178"/>
      <c r="ER53" s="218"/>
      <c r="ES53" s="180"/>
      <c r="ET53" s="190"/>
      <c r="EU53" s="166"/>
      <c r="EV53" s="166"/>
      <c r="EY53" s="207"/>
      <c r="EZ53" s="178"/>
      <c r="FA53" s="218"/>
      <c r="FB53" s="180"/>
      <c r="FC53" s="190"/>
      <c r="FD53" s="166"/>
      <c r="FE53" s="166"/>
      <c r="FH53" s="207"/>
      <c r="FI53" s="178"/>
      <c r="FJ53" s="218"/>
      <c r="FK53" s="180"/>
      <c r="FL53" s="190"/>
      <c r="FM53" s="166"/>
      <c r="FN53" s="166"/>
      <c r="FO53" s="60"/>
      <c r="FP53" s="60"/>
      <c r="FQ53" s="207"/>
      <c r="FR53" s="178"/>
      <c r="FS53" s="218"/>
      <c r="FT53" s="180"/>
      <c r="FU53" s="190"/>
      <c r="FV53" s="166"/>
      <c r="FW53" s="166"/>
      <c r="FZ53" s="207"/>
      <c r="GA53" s="178"/>
      <c r="GB53" s="218"/>
      <c r="GC53" s="180"/>
      <c r="GD53" s="190"/>
      <c r="GE53" s="166"/>
      <c r="GF53" s="166"/>
      <c r="GI53" s="207"/>
      <c r="GJ53" s="178"/>
      <c r="GK53" s="218"/>
      <c r="GL53" s="180"/>
      <c r="GM53" s="190"/>
      <c r="GN53" s="166"/>
      <c r="GO53" s="166"/>
      <c r="GR53" s="207"/>
      <c r="GS53" s="178"/>
      <c r="GT53" s="218"/>
      <c r="GU53" s="180"/>
      <c r="GV53" s="190"/>
      <c r="GW53" s="166"/>
      <c r="GX53" s="166"/>
      <c r="GY53" s="60"/>
      <c r="GZ53" s="60"/>
      <c r="HA53" s="207"/>
      <c r="HB53" s="178"/>
      <c r="HC53" s="218"/>
      <c r="HD53" s="180"/>
      <c r="HE53" s="190"/>
      <c r="HF53" s="166"/>
      <c r="HG53" s="166"/>
      <c r="HJ53" s="207"/>
      <c r="HK53" s="178"/>
      <c r="HL53" s="218"/>
      <c r="HM53" s="180"/>
      <c r="HN53" s="190"/>
      <c r="HO53" s="166"/>
      <c r="HP53" s="166"/>
      <c r="HS53" s="207"/>
      <c r="HT53" s="178"/>
      <c r="HU53" s="218"/>
      <c r="HV53" s="180"/>
      <c r="HW53" s="190"/>
      <c r="HX53" s="166"/>
      <c r="HY53" s="166"/>
      <c r="IB53" s="207"/>
      <c r="IC53" s="178"/>
      <c r="ID53" s="218"/>
      <c r="IE53" s="180"/>
      <c r="IF53" s="190"/>
      <c r="IG53" s="166"/>
      <c r="IH53" s="166"/>
      <c r="II53" s="60"/>
      <c r="IJ53" s="60"/>
      <c r="IK53" s="207"/>
      <c r="IL53" s="178"/>
      <c r="IM53" s="218"/>
      <c r="IN53" s="180"/>
      <c r="IO53" s="190"/>
      <c r="IP53" s="166"/>
      <c r="IQ53" s="166"/>
      <c r="IT53" s="207"/>
      <c r="IU53" s="178"/>
      <c r="IV53" s="218"/>
      <c r="IW53" s="180"/>
      <c r="IX53" s="190"/>
      <c r="IY53" s="166"/>
      <c r="IZ53" s="166"/>
      <c r="JC53" s="207"/>
      <c r="JD53" s="178"/>
      <c r="JE53" s="218"/>
      <c r="JF53" s="180"/>
      <c r="JG53" s="190"/>
      <c r="JH53" s="166"/>
      <c r="JI53" s="166"/>
      <c r="JL53" s="207"/>
      <c r="JM53" s="178"/>
      <c r="JN53" s="218"/>
      <c r="JO53" s="180"/>
      <c r="JP53" s="190"/>
      <c r="JQ53" s="166"/>
      <c r="JR53" s="166"/>
    </row>
    <row r="54" spans="2:278" ht="16.5" thickTop="1" thickBot="1">
      <c r="B54" s="220">
        <v>7.5</v>
      </c>
      <c r="C54" s="214" t="s">
        <v>218</v>
      </c>
      <c r="D54" s="218"/>
      <c r="E54" s="180"/>
      <c r="F54" s="216"/>
      <c r="G54" s="217"/>
      <c r="H54" s="217"/>
      <c r="K54" s="220"/>
      <c r="L54" s="214"/>
      <c r="M54" s="218"/>
      <c r="N54" s="180"/>
      <c r="O54" s="216"/>
      <c r="P54" s="217"/>
      <c r="Q54" s="217"/>
      <c r="R54" s="98"/>
      <c r="S54" s="97"/>
      <c r="T54" s="220"/>
      <c r="U54" s="214"/>
      <c r="V54" s="218"/>
      <c r="W54" s="180"/>
      <c r="X54" s="216"/>
      <c r="Y54" s="217"/>
      <c r="Z54" s="217"/>
      <c r="AA54" s="97"/>
      <c r="AC54" s="220"/>
      <c r="AD54" s="214"/>
      <c r="AE54" s="218"/>
      <c r="AF54" s="180"/>
      <c r="AG54" s="216"/>
      <c r="AH54" s="217"/>
      <c r="AI54" s="217"/>
      <c r="AL54" s="220"/>
      <c r="AM54" s="214"/>
      <c r="AN54" s="218"/>
      <c r="AO54" s="180"/>
      <c r="AP54" s="216"/>
      <c r="AQ54" s="217"/>
      <c r="AR54" s="217"/>
      <c r="AU54" s="220"/>
      <c r="AV54" s="214"/>
      <c r="AW54" s="218"/>
      <c r="AX54" s="180"/>
      <c r="AY54" s="216"/>
      <c r="AZ54" s="217"/>
      <c r="BA54" s="217"/>
      <c r="BD54" s="220"/>
      <c r="BE54" s="214"/>
      <c r="BF54" s="218"/>
      <c r="BG54" s="180"/>
      <c r="BH54" s="216"/>
      <c r="BI54" s="217"/>
      <c r="BJ54" s="217"/>
      <c r="BM54" s="220"/>
      <c r="BN54" s="214"/>
      <c r="BO54" s="218"/>
      <c r="BP54" s="180"/>
      <c r="BQ54" s="216"/>
      <c r="BR54" s="217"/>
      <c r="BS54" s="217"/>
      <c r="BV54" s="220"/>
      <c r="BW54" s="214"/>
      <c r="BX54" s="218"/>
      <c r="BY54" s="180"/>
      <c r="BZ54" s="216"/>
      <c r="CA54" s="217"/>
      <c r="CB54" s="217"/>
      <c r="CE54" s="220"/>
      <c r="CF54" s="214"/>
      <c r="CG54" s="218"/>
      <c r="CH54" s="180"/>
      <c r="CI54" s="216"/>
      <c r="CJ54" s="217"/>
      <c r="CK54" s="217"/>
      <c r="CN54" s="220"/>
      <c r="CO54" s="214"/>
      <c r="CP54" s="218"/>
      <c r="CQ54" s="180"/>
      <c r="CR54" s="216"/>
      <c r="CS54" s="217"/>
      <c r="CT54" s="217"/>
      <c r="CW54" s="220"/>
      <c r="CX54" s="214"/>
      <c r="CY54" s="218"/>
      <c r="CZ54" s="180"/>
      <c r="DA54" s="216"/>
      <c r="DB54" s="217"/>
      <c r="DC54" s="217"/>
      <c r="DF54" s="220"/>
      <c r="DG54" s="214"/>
      <c r="DH54" s="218"/>
      <c r="DI54" s="180"/>
      <c r="DJ54" s="216"/>
      <c r="DK54" s="217"/>
      <c r="DL54" s="217"/>
      <c r="DO54" s="220"/>
      <c r="DP54" s="214"/>
      <c r="DQ54" s="218"/>
      <c r="DR54" s="180"/>
      <c r="DS54" s="216"/>
      <c r="DT54" s="217"/>
      <c r="DU54" s="217"/>
      <c r="DX54" s="220"/>
      <c r="DY54" s="214"/>
      <c r="DZ54" s="218"/>
      <c r="EA54" s="180"/>
      <c r="EB54" s="216"/>
      <c r="EC54" s="217"/>
      <c r="ED54" s="217"/>
      <c r="EG54" s="220"/>
      <c r="EH54" s="214"/>
      <c r="EI54" s="218"/>
      <c r="EJ54" s="180"/>
      <c r="EK54" s="216"/>
      <c r="EL54" s="217"/>
      <c r="EM54" s="217"/>
      <c r="EP54" s="220"/>
      <c r="EQ54" s="214"/>
      <c r="ER54" s="218"/>
      <c r="ES54" s="180"/>
      <c r="ET54" s="216"/>
      <c r="EU54" s="217"/>
      <c r="EV54" s="217"/>
      <c r="EY54" s="220"/>
      <c r="EZ54" s="214"/>
      <c r="FA54" s="218"/>
      <c r="FB54" s="180"/>
      <c r="FC54" s="216"/>
      <c r="FD54" s="217"/>
      <c r="FE54" s="217"/>
      <c r="FH54" s="220"/>
      <c r="FI54" s="214"/>
      <c r="FJ54" s="218"/>
      <c r="FK54" s="180"/>
      <c r="FL54" s="216"/>
      <c r="FM54" s="217"/>
      <c r="FN54" s="217"/>
      <c r="FO54" s="60"/>
      <c r="FP54" s="60"/>
      <c r="FQ54" s="220"/>
      <c r="FR54" s="214"/>
      <c r="FS54" s="218"/>
      <c r="FT54" s="180"/>
      <c r="FU54" s="216"/>
      <c r="FV54" s="217"/>
      <c r="FW54" s="217"/>
      <c r="FZ54" s="220"/>
      <c r="GA54" s="214"/>
      <c r="GB54" s="218"/>
      <c r="GC54" s="180"/>
      <c r="GD54" s="216"/>
      <c r="GE54" s="217"/>
      <c r="GF54" s="217"/>
      <c r="GI54" s="220"/>
      <c r="GJ54" s="214"/>
      <c r="GK54" s="218"/>
      <c r="GL54" s="180"/>
      <c r="GM54" s="216"/>
      <c r="GN54" s="217"/>
      <c r="GO54" s="217"/>
      <c r="GR54" s="220"/>
      <c r="GS54" s="214"/>
      <c r="GT54" s="218"/>
      <c r="GU54" s="180"/>
      <c r="GV54" s="216"/>
      <c r="GW54" s="217"/>
      <c r="GX54" s="217"/>
      <c r="GY54" s="60"/>
      <c r="GZ54" s="60"/>
      <c r="HA54" s="220"/>
      <c r="HB54" s="214"/>
      <c r="HC54" s="218"/>
      <c r="HD54" s="180"/>
      <c r="HE54" s="216"/>
      <c r="HF54" s="217"/>
      <c r="HG54" s="217"/>
      <c r="HJ54" s="220"/>
      <c r="HK54" s="214"/>
      <c r="HL54" s="218"/>
      <c r="HM54" s="180"/>
      <c r="HN54" s="216"/>
      <c r="HO54" s="217"/>
      <c r="HP54" s="217"/>
      <c r="HS54" s="220"/>
      <c r="HT54" s="214"/>
      <c r="HU54" s="218"/>
      <c r="HV54" s="180"/>
      <c r="HW54" s="216"/>
      <c r="HX54" s="217"/>
      <c r="HY54" s="217"/>
      <c r="IB54" s="220"/>
      <c r="IC54" s="214"/>
      <c r="ID54" s="218"/>
      <c r="IE54" s="180"/>
      <c r="IF54" s="216"/>
      <c r="IG54" s="217"/>
      <c r="IH54" s="217"/>
      <c r="II54" s="60"/>
      <c r="IJ54" s="60"/>
      <c r="IK54" s="220"/>
      <c r="IL54" s="214"/>
      <c r="IM54" s="218"/>
      <c r="IN54" s="180"/>
      <c r="IO54" s="216"/>
      <c r="IP54" s="217"/>
      <c r="IQ54" s="217"/>
      <c r="IT54" s="220"/>
      <c r="IU54" s="214"/>
      <c r="IV54" s="218"/>
      <c r="IW54" s="180"/>
      <c r="IX54" s="216"/>
      <c r="IY54" s="217"/>
      <c r="IZ54" s="217"/>
      <c r="JC54" s="220"/>
      <c r="JD54" s="214"/>
      <c r="JE54" s="218"/>
      <c r="JF54" s="180"/>
      <c r="JG54" s="216"/>
      <c r="JH54" s="217"/>
      <c r="JI54" s="217"/>
      <c r="JL54" s="220"/>
      <c r="JM54" s="214"/>
      <c r="JN54" s="218"/>
      <c r="JO54" s="180"/>
      <c r="JP54" s="216"/>
      <c r="JQ54" s="217"/>
      <c r="JR54" s="217"/>
    </row>
    <row r="55" spans="2:278" ht="31.5" thickTop="1" thickBot="1">
      <c r="B55" s="222"/>
      <c r="C55" s="178" t="s">
        <v>219</v>
      </c>
      <c r="D55" s="218"/>
      <c r="E55" s="180"/>
      <c r="F55" s="216"/>
      <c r="G55" s="217"/>
      <c r="H55" s="217"/>
      <c r="K55" s="222"/>
      <c r="L55" s="178"/>
      <c r="M55" s="218"/>
      <c r="N55" s="180"/>
      <c r="O55" s="216"/>
      <c r="P55" s="217"/>
      <c r="Q55" s="217"/>
      <c r="R55" s="98"/>
      <c r="S55" s="97"/>
      <c r="T55" s="222"/>
      <c r="U55" s="178"/>
      <c r="V55" s="218"/>
      <c r="W55" s="180"/>
      <c r="X55" s="216"/>
      <c r="Y55" s="217"/>
      <c r="Z55" s="217"/>
      <c r="AA55" s="97"/>
      <c r="AC55" s="222"/>
      <c r="AD55" s="178"/>
      <c r="AE55" s="218"/>
      <c r="AF55" s="180"/>
      <c r="AG55" s="216"/>
      <c r="AH55" s="217"/>
      <c r="AI55" s="217"/>
      <c r="AL55" s="222"/>
      <c r="AM55" s="178"/>
      <c r="AN55" s="218"/>
      <c r="AO55" s="180"/>
      <c r="AP55" s="216"/>
      <c r="AQ55" s="217"/>
      <c r="AR55" s="217"/>
      <c r="AU55" s="222"/>
      <c r="AV55" s="178"/>
      <c r="AW55" s="218"/>
      <c r="AX55" s="180"/>
      <c r="AY55" s="216"/>
      <c r="AZ55" s="217"/>
      <c r="BA55" s="217"/>
      <c r="BD55" s="222"/>
      <c r="BE55" s="178"/>
      <c r="BF55" s="218"/>
      <c r="BG55" s="180"/>
      <c r="BH55" s="216"/>
      <c r="BI55" s="217"/>
      <c r="BJ55" s="217"/>
      <c r="BM55" s="222"/>
      <c r="BN55" s="178"/>
      <c r="BO55" s="218"/>
      <c r="BP55" s="180"/>
      <c r="BQ55" s="216"/>
      <c r="BR55" s="217"/>
      <c r="BS55" s="217"/>
      <c r="BV55" s="222"/>
      <c r="BW55" s="178"/>
      <c r="BX55" s="218"/>
      <c r="BY55" s="180"/>
      <c r="BZ55" s="216"/>
      <c r="CA55" s="217"/>
      <c r="CB55" s="217"/>
      <c r="CE55" s="222"/>
      <c r="CF55" s="178"/>
      <c r="CG55" s="218"/>
      <c r="CH55" s="180"/>
      <c r="CI55" s="216"/>
      <c r="CJ55" s="217"/>
      <c r="CK55" s="217"/>
      <c r="CN55" s="222"/>
      <c r="CO55" s="178"/>
      <c r="CP55" s="218"/>
      <c r="CQ55" s="180"/>
      <c r="CR55" s="216"/>
      <c r="CS55" s="217"/>
      <c r="CT55" s="217"/>
      <c r="CW55" s="222"/>
      <c r="CX55" s="178"/>
      <c r="CY55" s="218"/>
      <c r="CZ55" s="180"/>
      <c r="DA55" s="216"/>
      <c r="DB55" s="217"/>
      <c r="DC55" s="217"/>
      <c r="DF55" s="222"/>
      <c r="DG55" s="178"/>
      <c r="DH55" s="218"/>
      <c r="DI55" s="180"/>
      <c r="DJ55" s="216"/>
      <c r="DK55" s="217"/>
      <c r="DL55" s="217"/>
      <c r="DO55" s="222"/>
      <c r="DP55" s="178"/>
      <c r="DQ55" s="218"/>
      <c r="DR55" s="180"/>
      <c r="DS55" s="216"/>
      <c r="DT55" s="217"/>
      <c r="DU55" s="217"/>
      <c r="DX55" s="222"/>
      <c r="DY55" s="178"/>
      <c r="DZ55" s="218"/>
      <c r="EA55" s="180"/>
      <c r="EB55" s="216"/>
      <c r="EC55" s="217"/>
      <c r="ED55" s="217"/>
      <c r="EG55" s="222"/>
      <c r="EH55" s="178"/>
      <c r="EI55" s="218"/>
      <c r="EJ55" s="180"/>
      <c r="EK55" s="216"/>
      <c r="EL55" s="217"/>
      <c r="EM55" s="217"/>
      <c r="EP55" s="222"/>
      <c r="EQ55" s="178"/>
      <c r="ER55" s="218"/>
      <c r="ES55" s="180"/>
      <c r="ET55" s="216"/>
      <c r="EU55" s="217"/>
      <c r="EV55" s="217"/>
      <c r="EY55" s="222"/>
      <c r="EZ55" s="178"/>
      <c r="FA55" s="218"/>
      <c r="FB55" s="180"/>
      <c r="FC55" s="216"/>
      <c r="FD55" s="217"/>
      <c r="FE55" s="217"/>
      <c r="FH55" s="222"/>
      <c r="FI55" s="178"/>
      <c r="FJ55" s="218"/>
      <c r="FK55" s="180"/>
      <c r="FL55" s="216"/>
      <c r="FM55" s="217"/>
      <c r="FN55" s="217"/>
      <c r="FO55" s="60"/>
      <c r="FP55" s="60"/>
      <c r="FQ55" s="222"/>
      <c r="FR55" s="178"/>
      <c r="FS55" s="218"/>
      <c r="FT55" s="180"/>
      <c r="FU55" s="216"/>
      <c r="FV55" s="217"/>
      <c r="FW55" s="217"/>
      <c r="FZ55" s="222"/>
      <c r="GA55" s="178"/>
      <c r="GB55" s="218"/>
      <c r="GC55" s="180"/>
      <c r="GD55" s="216"/>
      <c r="GE55" s="217"/>
      <c r="GF55" s="217"/>
      <c r="GI55" s="222"/>
      <c r="GJ55" s="178"/>
      <c r="GK55" s="218"/>
      <c r="GL55" s="180"/>
      <c r="GM55" s="216"/>
      <c r="GN55" s="217"/>
      <c r="GO55" s="217"/>
      <c r="GR55" s="222"/>
      <c r="GS55" s="178"/>
      <c r="GT55" s="218"/>
      <c r="GU55" s="180"/>
      <c r="GV55" s="216"/>
      <c r="GW55" s="217"/>
      <c r="GX55" s="217"/>
      <c r="GY55" s="60"/>
      <c r="GZ55" s="60"/>
      <c r="HA55" s="222"/>
      <c r="HB55" s="178"/>
      <c r="HC55" s="218"/>
      <c r="HD55" s="180"/>
      <c r="HE55" s="216"/>
      <c r="HF55" s="217"/>
      <c r="HG55" s="217"/>
      <c r="HJ55" s="222"/>
      <c r="HK55" s="178"/>
      <c r="HL55" s="218"/>
      <c r="HM55" s="180"/>
      <c r="HN55" s="216"/>
      <c r="HO55" s="217"/>
      <c r="HP55" s="217"/>
      <c r="HS55" s="222"/>
      <c r="HT55" s="178"/>
      <c r="HU55" s="218"/>
      <c r="HV55" s="180"/>
      <c r="HW55" s="216"/>
      <c r="HX55" s="217"/>
      <c r="HY55" s="217"/>
      <c r="IB55" s="222"/>
      <c r="IC55" s="178"/>
      <c r="ID55" s="218"/>
      <c r="IE55" s="180"/>
      <c r="IF55" s="216"/>
      <c r="IG55" s="217"/>
      <c r="IH55" s="217"/>
      <c r="II55" s="60"/>
      <c r="IJ55" s="60"/>
      <c r="IK55" s="222"/>
      <c r="IL55" s="178"/>
      <c r="IM55" s="218"/>
      <c r="IN55" s="180"/>
      <c r="IO55" s="216"/>
      <c r="IP55" s="217"/>
      <c r="IQ55" s="217"/>
      <c r="IT55" s="222"/>
      <c r="IU55" s="178"/>
      <c r="IV55" s="218"/>
      <c r="IW55" s="180"/>
      <c r="IX55" s="216"/>
      <c r="IY55" s="217"/>
      <c r="IZ55" s="217"/>
      <c r="JC55" s="222"/>
      <c r="JD55" s="178"/>
      <c r="JE55" s="218"/>
      <c r="JF55" s="180"/>
      <c r="JG55" s="216"/>
      <c r="JH55" s="217"/>
      <c r="JI55" s="217"/>
      <c r="JL55" s="222"/>
      <c r="JM55" s="178"/>
      <c r="JN55" s="218"/>
      <c r="JO55" s="180"/>
      <c r="JP55" s="216"/>
      <c r="JQ55" s="217"/>
      <c r="JR55" s="217"/>
    </row>
    <row r="56" spans="2:278" ht="31.5" thickTop="1" thickBot="1">
      <c r="B56" s="222" t="s">
        <v>220</v>
      </c>
      <c r="C56" s="178" t="s">
        <v>221</v>
      </c>
      <c r="D56" s="219" t="s">
        <v>222</v>
      </c>
      <c r="E56" s="180">
        <v>1600</v>
      </c>
      <c r="F56" s="190">
        <v>0</v>
      </c>
      <c r="G56" s="166">
        <f>ROUND((F56*E56),0)</f>
        <v>0</v>
      </c>
      <c r="H56" s="166"/>
      <c r="K56" s="222"/>
      <c r="L56" s="178"/>
      <c r="M56" s="219"/>
      <c r="N56" s="180"/>
      <c r="O56" s="190"/>
      <c r="P56" s="166"/>
      <c r="Q56" s="166"/>
      <c r="R56" s="98"/>
      <c r="S56" s="97"/>
      <c r="T56" s="222"/>
      <c r="U56" s="178"/>
      <c r="V56" s="219"/>
      <c r="W56" s="180"/>
      <c r="X56" s="190"/>
      <c r="Y56" s="166"/>
      <c r="Z56" s="166"/>
      <c r="AA56" s="97"/>
      <c r="AC56" s="222"/>
      <c r="AD56" s="178"/>
      <c r="AE56" s="219"/>
      <c r="AF56" s="180"/>
      <c r="AG56" s="190"/>
      <c r="AH56" s="166"/>
      <c r="AI56" s="166"/>
      <c r="AL56" s="222"/>
      <c r="AM56" s="178"/>
      <c r="AN56" s="219"/>
      <c r="AO56" s="180"/>
      <c r="AP56" s="190"/>
      <c r="AQ56" s="166"/>
      <c r="AR56" s="166"/>
      <c r="AU56" s="222"/>
      <c r="AV56" s="178"/>
      <c r="AW56" s="219"/>
      <c r="AX56" s="180"/>
      <c r="AY56" s="190"/>
      <c r="AZ56" s="166"/>
      <c r="BA56" s="166"/>
      <c r="BD56" s="222"/>
      <c r="BE56" s="178"/>
      <c r="BF56" s="219"/>
      <c r="BG56" s="180"/>
      <c r="BH56" s="190"/>
      <c r="BI56" s="166"/>
      <c r="BJ56" s="166"/>
      <c r="BM56" s="222"/>
      <c r="BN56" s="178"/>
      <c r="BO56" s="219"/>
      <c r="BP56" s="180"/>
      <c r="BQ56" s="190"/>
      <c r="BR56" s="166"/>
      <c r="BS56" s="166"/>
      <c r="BV56" s="222"/>
      <c r="BW56" s="178"/>
      <c r="BX56" s="219"/>
      <c r="BY56" s="180"/>
      <c r="BZ56" s="190"/>
      <c r="CA56" s="166"/>
      <c r="CB56" s="166"/>
      <c r="CE56" s="222"/>
      <c r="CF56" s="178"/>
      <c r="CG56" s="219"/>
      <c r="CH56" s="180"/>
      <c r="CI56" s="190"/>
      <c r="CJ56" s="166"/>
      <c r="CK56" s="166"/>
      <c r="CN56" s="222"/>
      <c r="CO56" s="178"/>
      <c r="CP56" s="219"/>
      <c r="CQ56" s="180"/>
      <c r="CR56" s="190"/>
      <c r="CS56" s="166"/>
      <c r="CT56" s="166"/>
      <c r="CW56" s="222"/>
      <c r="CX56" s="178"/>
      <c r="CY56" s="219"/>
      <c r="CZ56" s="180"/>
      <c r="DA56" s="190"/>
      <c r="DB56" s="166"/>
      <c r="DC56" s="166"/>
      <c r="DF56" s="222"/>
      <c r="DG56" s="178"/>
      <c r="DH56" s="219"/>
      <c r="DI56" s="180"/>
      <c r="DJ56" s="190"/>
      <c r="DK56" s="166"/>
      <c r="DL56" s="166"/>
      <c r="DO56" s="222"/>
      <c r="DP56" s="178"/>
      <c r="DQ56" s="219"/>
      <c r="DR56" s="180"/>
      <c r="DS56" s="190"/>
      <c r="DT56" s="166"/>
      <c r="DU56" s="166"/>
      <c r="DX56" s="222"/>
      <c r="DY56" s="178"/>
      <c r="DZ56" s="219"/>
      <c r="EA56" s="180"/>
      <c r="EB56" s="190"/>
      <c r="EC56" s="166"/>
      <c r="ED56" s="166"/>
      <c r="EG56" s="222"/>
      <c r="EH56" s="178"/>
      <c r="EI56" s="219"/>
      <c r="EJ56" s="180"/>
      <c r="EK56" s="190"/>
      <c r="EL56" s="166"/>
      <c r="EM56" s="166"/>
      <c r="EP56" s="222"/>
      <c r="EQ56" s="178"/>
      <c r="ER56" s="219"/>
      <c r="ES56" s="180"/>
      <c r="ET56" s="190"/>
      <c r="EU56" s="166"/>
      <c r="EV56" s="166"/>
      <c r="EY56" s="222"/>
      <c r="EZ56" s="178"/>
      <c r="FA56" s="219"/>
      <c r="FB56" s="180"/>
      <c r="FC56" s="190"/>
      <c r="FD56" s="166"/>
      <c r="FE56" s="166"/>
      <c r="FH56" s="222"/>
      <c r="FI56" s="178"/>
      <c r="FJ56" s="219"/>
      <c r="FK56" s="180"/>
      <c r="FL56" s="190"/>
      <c r="FM56" s="166"/>
      <c r="FN56" s="166"/>
      <c r="FO56" s="60"/>
      <c r="FP56" s="60"/>
      <c r="FQ56" s="222"/>
      <c r="FR56" s="178"/>
      <c r="FS56" s="219"/>
      <c r="FT56" s="180"/>
      <c r="FU56" s="190"/>
      <c r="FV56" s="166"/>
      <c r="FW56" s="166"/>
      <c r="FZ56" s="222"/>
      <c r="GA56" s="178"/>
      <c r="GB56" s="219"/>
      <c r="GC56" s="180"/>
      <c r="GD56" s="190"/>
      <c r="GE56" s="166"/>
      <c r="GF56" s="166"/>
      <c r="GI56" s="222"/>
      <c r="GJ56" s="178"/>
      <c r="GK56" s="219"/>
      <c r="GL56" s="180"/>
      <c r="GM56" s="190"/>
      <c r="GN56" s="166"/>
      <c r="GO56" s="166"/>
      <c r="GR56" s="222"/>
      <c r="GS56" s="178"/>
      <c r="GT56" s="219"/>
      <c r="GU56" s="180"/>
      <c r="GV56" s="190"/>
      <c r="GW56" s="166"/>
      <c r="GX56" s="166"/>
      <c r="GY56" s="60"/>
      <c r="GZ56" s="60"/>
      <c r="HA56" s="222"/>
      <c r="HB56" s="178"/>
      <c r="HC56" s="219"/>
      <c r="HD56" s="180"/>
      <c r="HE56" s="190"/>
      <c r="HF56" s="166"/>
      <c r="HG56" s="166"/>
      <c r="HJ56" s="222"/>
      <c r="HK56" s="178"/>
      <c r="HL56" s="219"/>
      <c r="HM56" s="180"/>
      <c r="HN56" s="190"/>
      <c r="HO56" s="166"/>
      <c r="HP56" s="166"/>
      <c r="HS56" s="222"/>
      <c r="HT56" s="178"/>
      <c r="HU56" s="219"/>
      <c r="HV56" s="180"/>
      <c r="HW56" s="190"/>
      <c r="HX56" s="166"/>
      <c r="HY56" s="166"/>
      <c r="IB56" s="222"/>
      <c r="IC56" s="178"/>
      <c r="ID56" s="219"/>
      <c r="IE56" s="180"/>
      <c r="IF56" s="190"/>
      <c r="IG56" s="166"/>
      <c r="IH56" s="166"/>
      <c r="II56" s="60"/>
      <c r="IJ56" s="60"/>
      <c r="IK56" s="222"/>
      <c r="IL56" s="178"/>
      <c r="IM56" s="219"/>
      <c r="IN56" s="180"/>
      <c r="IO56" s="190"/>
      <c r="IP56" s="166"/>
      <c r="IQ56" s="166"/>
      <c r="IT56" s="222"/>
      <c r="IU56" s="178"/>
      <c r="IV56" s="219"/>
      <c r="IW56" s="180"/>
      <c r="IX56" s="190"/>
      <c r="IY56" s="166"/>
      <c r="IZ56" s="166"/>
      <c r="JC56" s="222"/>
      <c r="JD56" s="178"/>
      <c r="JE56" s="219"/>
      <c r="JF56" s="180"/>
      <c r="JG56" s="190"/>
      <c r="JH56" s="166"/>
      <c r="JI56" s="166"/>
      <c r="JL56" s="222"/>
      <c r="JM56" s="178"/>
      <c r="JN56" s="219"/>
      <c r="JO56" s="180"/>
      <c r="JP56" s="190"/>
      <c r="JQ56" s="166"/>
      <c r="JR56" s="166"/>
    </row>
    <row r="57" spans="2:278" ht="31.5" thickTop="1" thickBot="1">
      <c r="B57" s="222" t="s">
        <v>223</v>
      </c>
      <c r="C57" s="178" t="s">
        <v>224</v>
      </c>
      <c r="D57" s="219" t="s">
        <v>222</v>
      </c>
      <c r="E57" s="180">
        <v>1400</v>
      </c>
      <c r="F57" s="190">
        <v>0</v>
      </c>
      <c r="G57" s="166">
        <f>ROUND((F57*E57),0)</f>
        <v>0</v>
      </c>
      <c r="H57" s="166"/>
      <c r="K57" s="222"/>
      <c r="L57" s="178"/>
      <c r="M57" s="219"/>
      <c r="N57" s="180"/>
      <c r="O57" s="190"/>
      <c r="P57" s="166"/>
      <c r="Q57" s="166"/>
      <c r="R57" s="98"/>
      <c r="S57" s="97"/>
      <c r="T57" s="222"/>
      <c r="U57" s="178"/>
      <c r="V57" s="219"/>
      <c r="W57" s="180"/>
      <c r="X57" s="190"/>
      <c r="Y57" s="166"/>
      <c r="Z57" s="166"/>
      <c r="AA57" s="97"/>
      <c r="AC57" s="222"/>
      <c r="AD57" s="178"/>
      <c r="AE57" s="219"/>
      <c r="AF57" s="180"/>
      <c r="AG57" s="190"/>
      <c r="AH57" s="166"/>
      <c r="AI57" s="166"/>
      <c r="AL57" s="222"/>
      <c r="AM57" s="178"/>
      <c r="AN57" s="219"/>
      <c r="AO57" s="180"/>
      <c r="AP57" s="190"/>
      <c r="AQ57" s="166"/>
      <c r="AR57" s="166"/>
      <c r="AU57" s="222"/>
      <c r="AV57" s="178"/>
      <c r="AW57" s="219"/>
      <c r="AX57" s="180"/>
      <c r="AY57" s="190"/>
      <c r="AZ57" s="166"/>
      <c r="BA57" s="166"/>
      <c r="BD57" s="222"/>
      <c r="BE57" s="178"/>
      <c r="BF57" s="219"/>
      <c r="BG57" s="180"/>
      <c r="BH57" s="190"/>
      <c r="BI57" s="166"/>
      <c r="BJ57" s="166"/>
      <c r="BM57" s="222"/>
      <c r="BN57" s="178"/>
      <c r="BO57" s="219"/>
      <c r="BP57" s="180"/>
      <c r="BQ57" s="190"/>
      <c r="BR57" s="166"/>
      <c r="BS57" s="166"/>
      <c r="BV57" s="222"/>
      <c r="BW57" s="178"/>
      <c r="BX57" s="219"/>
      <c r="BY57" s="180"/>
      <c r="BZ57" s="190"/>
      <c r="CA57" s="166"/>
      <c r="CB57" s="166"/>
      <c r="CE57" s="222"/>
      <c r="CF57" s="178"/>
      <c r="CG57" s="219"/>
      <c r="CH57" s="180"/>
      <c r="CI57" s="190"/>
      <c r="CJ57" s="166"/>
      <c r="CK57" s="166"/>
      <c r="CN57" s="222"/>
      <c r="CO57" s="178"/>
      <c r="CP57" s="219"/>
      <c r="CQ57" s="180"/>
      <c r="CR57" s="190"/>
      <c r="CS57" s="166"/>
      <c r="CT57" s="166"/>
      <c r="CW57" s="222"/>
      <c r="CX57" s="178"/>
      <c r="CY57" s="219"/>
      <c r="CZ57" s="180"/>
      <c r="DA57" s="190"/>
      <c r="DB57" s="166"/>
      <c r="DC57" s="166"/>
      <c r="DF57" s="222"/>
      <c r="DG57" s="178"/>
      <c r="DH57" s="219"/>
      <c r="DI57" s="180"/>
      <c r="DJ57" s="190"/>
      <c r="DK57" s="166"/>
      <c r="DL57" s="166"/>
      <c r="DO57" s="222"/>
      <c r="DP57" s="178"/>
      <c r="DQ57" s="219"/>
      <c r="DR57" s="180"/>
      <c r="DS57" s="190"/>
      <c r="DT57" s="166"/>
      <c r="DU57" s="166"/>
      <c r="DX57" s="222"/>
      <c r="DY57" s="178"/>
      <c r="DZ57" s="219"/>
      <c r="EA57" s="180"/>
      <c r="EB57" s="190"/>
      <c r="EC57" s="166"/>
      <c r="ED57" s="166"/>
      <c r="EG57" s="222"/>
      <c r="EH57" s="178"/>
      <c r="EI57" s="219"/>
      <c r="EJ57" s="180"/>
      <c r="EK57" s="190"/>
      <c r="EL57" s="166"/>
      <c r="EM57" s="166"/>
      <c r="EP57" s="222"/>
      <c r="EQ57" s="178"/>
      <c r="ER57" s="219"/>
      <c r="ES57" s="180"/>
      <c r="ET57" s="190"/>
      <c r="EU57" s="166"/>
      <c r="EV57" s="166"/>
      <c r="EY57" s="222"/>
      <c r="EZ57" s="178"/>
      <c r="FA57" s="219"/>
      <c r="FB57" s="180"/>
      <c r="FC57" s="190"/>
      <c r="FD57" s="166"/>
      <c r="FE57" s="166"/>
      <c r="FH57" s="222"/>
      <c r="FI57" s="178"/>
      <c r="FJ57" s="219"/>
      <c r="FK57" s="180"/>
      <c r="FL57" s="190"/>
      <c r="FM57" s="166"/>
      <c r="FN57" s="166"/>
      <c r="FO57" s="60"/>
      <c r="FP57" s="60"/>
      <c r="FQ57" s="222"/>
      <c r="FR57" s="178"/>
      <c r="FS57" s="219"/>
      <c r="FT57" s="180"/>
      <c r="FU57" s="190"/>
      <c r="FV57" s="166"/>
      <c r="FW57" s="166"/>
      <c r="FZ57" s="222"/>
      <c r="GA57" s="178"/>
      <c r="GB57" s="219"/>
      <c r="GC57" s="180"/>
      <c r="GD57" s="190"/>
      <c r="GE57" s="166"/>
      <c r="GF57" s="166"/>
      <c r="GI57" s="222"/>
      <c r="GJ57" s="178"/>
      <c r="GK57" s="219"/>
      <c r="GL57" s="180"/>
      <c r="GM57" s="190"/>
      <c r="GN57" s="166"/>
      <c r="GO57" s="166"/>
      <c r="GR57" s="222"/>
      <c r="GS57" s="178"/>
      <c r="GT57" s="219"/>
      <c r="GU57" s="180"/>
      <c r="GV57" s="190"/>
      <c r="GW57" s="166"/>
      <c r="GX57" s="166"/>
      <c r="GY57" s="60"/>
      <c r="GZ57" s="60"/>
      <c r="HA57" s="222"/>
      <c r="HB57" s="178"/>
      <c r="HC57" s="219"/>
      <c r="HD57" s="180"/>
      <c r="HE57" s="190"/>
      <c r="HF57" s="166"/>
      <c r="HG57" s="166"/>
      <c r="HJ57" s="222"/>
      <c r="HK57" s="178"/>
      <c r="HL57" s="219"/>
      <c r="HM57" s="180"/>
      <c r="HN57" s="190"/>
      <c r="HO57" s="166"/>
      <c r="HP57" s="166"/>
      <c r="HS57" s="222"/>
      <c r="HT57" s="178"/>
      <c r="HU57" s="219"/>
      <c r="HV57" s="180"/>
      <c r="HW57" s="190"/>
      <c r="HX57" s="166"/>
      <c r="HY57" s="166"/>
      <c r="IB57" s="222"/>
      <c r="IC57" s="178"/>
      <c r="ID57" s="219"/>
      <c r="IE57" s="180"/>
      <c r="IF57" s="190"/>
      <c r="IG57" s="166"/>
      <c r="IH57" s="166"/>
      <c r="II57" s="60"/>
      <c r="IJ57" s="60"/>
      <c r="IK57" s="222"/>
      <c r="IL57" s="178"/>
      <c r="IM57" s="219"/>
      <c r="IN57" s="180"/>
      <c r="IO57" s="190"/>
      <c r="IP57" s="166"/>
      <c r="IQ57" s="166"/>
      <c r="IT57" s="222"/>
      <c r="IU57" s="178"/>
      <c r="IV57" s="219"/>
      <c r="IW57" s="180"/>
      <c r="IX57" s="190"/>
      <c r="IY57" s="166"/>
      <c r="IZ57" s="166"/>
      <c r="JC57" s="222"/>
      <c r="JD57" s="178"/>
      <c r="JE57" s="219"/>
      <c r="JF57" s="180"/>
      <c r="JG57" s="190"/>
      <c r="JH57" s="166"/>
      <c r="JI57" s="166"/>
      <c r="JL57" s="222"/>
      <c r="JM57" s="178"/>
      <c r="JN57" s="219"/>
      <c r="JO57" s="180"/>
      <c r="JP57" s="190"/>
      <c r="JQ57" s="166"/>
      <c r="JR57" s="166"/>
    </row>
    <row r="58" spans="2:278" ht="16.5" thickTop="1" thickBot="1">
      <c r="B58" s="204">
        <v>7.6</v>
      </c>
      <c r="C58" s="214" t="s">
        <v>225</v>
      </c>
      <c r="D58" s="218"/>
      <c r="E58" s="180"/>
      <c r="F58" s="216"/>
      <c r="G58" s="217"/>
      <c r="H58" s="217"/>
      <c r="K58" s="204"/>
      <c r="L58" s="214"/>
      <c r="M58" s="218"/>
      <c r="N58" s="180"/>
      <c r="O58" s="216"/>
      <c r="P58" s="217"/>
      <c r="Q58" s="217"/>
      <c r="R58" s="98"/>
      <c r="S58" s="97"/>
      <c r="T58" s="204"/>
      <c r="U58" s="214"/>
      <c r="V58" s="218"/>
      <c r="W58" s="180"/>
      <c r="X58" s="216"/>
      <c r="Y58" s="217"/>
      <c r="Z58" s="217"/>
      <c r="AA58" s="97"/>
      <c r="AC58" s="204"/>
      <c r="AD58" s="214"/>
      <c r="AE58" s="218"/>
      <c r="AF58" s="180"/>
      <c r="AG58" s="216"/>
      <c r="AH58" s="217"/>
      <c r="AI58" s="217"/>
      <c r="AL58" s="204"/>
      <c r="AM58" s="214"/>
      <c r="AN58" s="218"/>
      <c r="AO58" s="180"/>
      <c r="AP58" s="216"/>
      <c r="AQ58" s="217"/>
      <c r="AR58" s="217"/>
      <c r="AU58" s="204"/>
      <c r="AV58" s="214"/>
      <c r="AW58" s="218"/>
      <c r="AX58" s="180"/>
      <c r="AY58" s="216"/>
      <c r="AZ58" s="217"/>
      <c r="BA58" s="217"/>
      <c r="BD58" s="204"/>
      <c r="BE58" s="214"/>
      <c r="BF58" s="218"/>
      <c r="BG58" s="180"/>
      <c r="BH58" s="216"/>
      <c r="BI58" s="217"/>
      <c r="BJ58" s="217"/>
      <c r="BM58" s="204"/>
      <c r="BN58" s="214"/>
      <c r="BO58" s="218"/>
      <c r="BP58" s="180"/>
      <c r="BQ58" s="216"/>
      <c r="BR58" s="217"/>
      <c r="BS58" s="217"/>
      <c r="BV58" s="204"/>
      <c r="BW58" s="214"/>
      <c r="BX58" s="218"/>
      <c r="BY58" s="180"/>
      <c r="BZ58" s="216"/>
      <c r="CA58" s="217"/>
      <c r="CB58" s="217"/>
      <c r="CE58" s="204"/>
      <c r="CF58" s="214"/>
      <c r="CG58" s="218"/>
      <c r="CH58" s="180"/>
      <c r="CI58" s="216"/>
      <c r="CJ58" s="217"/>
      <c r="CK58" s="217"/>
      <c r="CN58" s="204"/>
      <c r="CO58" s="214"/>
      <c r="CP58" s="218"/>
      <c r="CQ58" s="180"/>
      <c r="CR58" s="216"/>
      <c r="CS58" s="217"/>
      <c r="CT58" s="217"/>
      <c r="CW58" s="204"/>
      <c r="CX58" s="214"/>
      <c r="CY58" s="218"/>
      <c r="CZ58" s="180"/>
      <c r="DA58" s="216"/>
      <c r="DB58" s="217"/>
      <c r="DC58" s="217"/>
      <c r="DF58" s="204"/>
      <c r="DG58" s="214"/>
      <c r="DH58" s="218"/>
      <c r="DI58" s="180"/>
      <c r="DJ58" s="216"/>
      <c r="DK58" s="217"/>
      <c r="DL58" s="217"/>
      <c r="DO58" s="204"/>
      <c r="DP58" s="214"/>
      <c r="DQ58" s="218"/>
      <c r="DR58" s="180"/>
      <c r="DS58" s="216"/>
      <c r="DT58" s="217"/>
      <c r="DU58" s="217"/>
      <c r="DX58" s="204"/>
      <c r="DY58" s="214"/>
      <c r="DZ58" s="218"/>
      <c r="EA58" s="180"/>
      <c r="EB58" s="216"/>
      <c r="EC58" s="217"/>
      <c r="ED58" s="217"/>
      <c r="EG58" s="204"/>
      <c r="EH58" s="214"/>
      <c r="EI58" s="218"/>
      <c r="EJ58" s="180"/>
      <c r="EK58" s="216"/>
      <c r="EL58" s="217"/>
      <c r="EM58" s="217"/>
      <c r="EP58" s="204"/>
      <c r="EQ58" s="214"/>
      <c r="ER58" s="218"/>
      <c r="ES58" s="180"/>
      <c r="ET58" s="216"/>
      <c r="EU58" s="217"/>
      <c r="EV58" s="217"/>
      <c r="EY58" s="204"/>
      <c r="EZ58" s="214"/>
      <c r="FA58" s="218"/>
      <c r="FB58" s="180"/>
      <c r="FC58" s="216"/>
      <c r="FD58" s="217"/>
      <c r="FE58" s="217"/>
      <c r="FH58" s="204"/>
      <c r="FI58" s="214"/>
      <c r="FJ58" s="218"/>
      <c r="FK58" s="180"/>
      <c r="FL58" s="216"/>
      <c r="FM58" s="217"/>
      <c r="FN58" s="217"/>
      <c r="FO58" s="60"/>
      <c r="FP58" s="60"/>
      <c r="FQ58" s="204"/>
      <c r="FR58" s="214"/>
      <c r="FS58" s="218"/>
      <c r="FT58" s="180"/>
      <c r="FU58" s="216"/>
      <c r="FV58" s="217"/>
      <c r="FW58" s="217"/>
      <c r="FZ58" s="204"/>
      <c r="GA58" s="214"/>
      <c r="GB58" s="218"/>
      <c r="GC58" s="180"/>
      <c r="GD58" s="216"/>
      <c r="GE58" s="217"/>
      <c r="GF58" s="217"/>
      <c r="GI58" s="204"/>
      <c r="GJ58" s="214"/>
      <c r="GK58" s="218"/>
      <c r="GL58" s="180"/>
      <c r="GM58" s="216"/>
      <c r="GN58" s="217"/>
      <c r="GO58" s="217"/>
      <c r="GR58" s="204"/>
      <c r="GS58" s="214"/>
      <c r="GT58" s="218"/>
      <c r="GU58" s="180"/>
      <c r="GV58" s="216"/>
      <c r="GW58" s="217"/>
      <c r="GX58" s="217"/>
      <c r="GY58" s="60"/>
      <c r="GZ58" s="60"/>
      <c r="HA58" s="204"/>
      <c r="HB58" s="214"/>
      <c r="HC58" s="218"/>
      <c r="HD58" s="180"/>
      <c r="HE58" s="216"/>
      <c r="HF58" s="217"/>
      <c r="HG58" s="217"/>
      <c r="HJ58" s="204"/>
      <c r="HK58" s="214"/>
      <c r="HL58" s="218"/>
      <c r="HM58" s="180"/>
      <c r="HN58" s="216"/>
      <c r="HO58" s="217"/>
      <c r="HP58" s="217"/>
      <c r="HS58" s="204"/>
      <c r="HT58" s="214"/>
      <c r="HU58" s="218"/>
      <c r="HV58" s="180"/>
      <c r="HW58" s="216"/>
      <c r="HX58" s="217"/>
      <c r="HY58" s="217"/>
      <c r="IB58" s="204"/>
      <c r="IC58" s="214"/>
      <c r="ID58" s="218"/>
      <c r="IE58" s="180"/>
      <c r="IF58" s="216"/>
      <c r="IG58" s="217"/>
      <c r="IH58" s="217"/>
      <c r="II58" s="60"/>
      <c r="IJ58" s="60"/>
      <c r="IK58" s="204"/>
      <c r="IL58" s="214"/>
      <c r="IM58" s="218"/>
      <c r="IN58" s="180"/>
      <c r="IO58" s="216"/>
      <c r="IP58" s="217"/>
      <c r="IQ58" s="217"/>
      <c r="IT58" s="204"/>
      <c r="IU58" s="214"/>
      <c r="IV58" s="218"/>
      <c r="IW58" s="180"/>
      <c r="IX58" s="216"/>
      <c r="IY58" s="217"/>
      <c r="IZ58" s="217"/>
      <c r="JC58" s="204"/>
      <c r="JD58" s="214"/>
      <c r="JE58" s="218"/>
      <c r="JF58" s="180"/>
      <c r="JG58" s="216"/>
      <c r="JH58" s="217"/>
      <c r="JI58" s="217"/>
      <c r="JL58" s="204"/>
      <c r="JM58" s="214"/>
      <c r="JN58" s="218"/>
      <c r="JO58" s="180"/>
      <c r="JP58" s="216"/>
      <c r="JQ58" s="217"/>
      <c r="JR58" s="217"/>
    </row>
    <row r="59" spans="2:278" ht="31.5" thickTop="1" thickBot="1">
      <c r="B59" s="204"/>
      <c r="C59" s="178" t="s">
        <v>226</v>
      </c>
      <c r="D59" s="218"/>
      <c r="E59" s="180"/>
      <c r="F59" s="216"/>
      <c r="G59" s="217"/>
      <c r="H59" s="217"/>
      <c r="K59" s="204"/>
      <c r="L59" s="178"/>
      <c r="M59" s="218"/>
      <c r="N59" s="180"/>
      <c r="O59" s="216"/>
      <c r="P59" s="217"/>
      <c r="Q59" s="217"/>
      <c r="R59" s="98"/>
      <c r="S59" s="97"/>
      <c r="T59" s="204"/>
      <c r="U59" s="178"/>
      <c r="V59" s="218"/>
      <c r="W59" s="180"/>
      <c r="X59" s="216"/>
      <c r="Y59" s="217"/>
      <c r="Z59" s="217"/>
      <c r="AA59" s="97"/>
      <c r="AC59" s="204"/>
      <c r="AD59" s="178"/>
      <c r="AE59" s="218"/>
      <c r="AF59" s="180"/>
      <c r="AG59" s="216"/>
      <c r="AH59" s="217"/>
      <c r="AI59" s="217"/>
      <c r="AL59" s="204"/>
      <c r="AM59" s="178"/>
      <c r="AN59" s="218"/>
      <c r="AO59" s="180"/>
      <c r="AP59" s="216"/>
      <c r="AQ59" s="217"/>
      <c r="AR59" s="217"/>
      <c r="AU59" s="204"/>
      <c r="AV59" s="178"/>
      <c r="AW59" s="218"/>
      <c r="AX59" s="180"/>
      <c r="AY59" s="216"/>
      <c r="AZ59" s="217"/>
      <c r="BA59" s="217"/>
      <c r="BD59" s="204"/>
      <c r="BE59" s="178"/>
      <c r="BF59" s="218"/>
      <c r="BG59" s="180"/>
      <c r="BH59" s="216"/>
      <c r="BI59" s="217"/>
      <c r="BJ59" s="217"/>
      <c r="BM59" s="204"/>
      <c r="BN59" s="178"/>
      <c r="BO59" s="218"/>
      <c r="BP59" s="180"/>
      <c r="BQ59" s="216"/>
      <c r="BR59" s="217"/>
      <c r="BS59" s="217"/>
      <c r="BV59" s="204"/>
      <c r="BW59" s="178"/>
      <c r="BX59" s="218"/>
      <c r="BY59" s="180"/>
      <c r="BZ59" s="216"/>
      <c r="CA59" s="217"/>
      <c r="CB59" s="217"/>
      <c r="CE59" s="204"/>
      <c r="CF59" s="178"/>
      <c r="CG59" s="218"/>
      <c r="CH59" s="180"/>
      <c r="CI59" s="216"/>
      <c r="CJ59" s="217"/>
      <c r="CK59" s="217"/>
      <c r="CN59" s="204"/>
      <c r="CO59" s="178"/>
      <c r="CP59" s="218"/>
      <c r="CQ59" s="180"/>
      <c r="CR59" s="216"/>
      <c r="CS59" s="217"/>
      <c r="CT59" s="217"/>
      <c r="CW59" s="204"/>
      <c r="CX59" s="178"/>
      <c r="CY59" s="218"/>
      <c r="CZ59" s="180"/>
      <c r="DA59" s="216"/>
      <c r="DB59" s="217"/>
      <c r="DC59" s="217"/>
      <c r="DF59" s="204"/>
      <c r="DG59" s="178"/>
      <c r="DH59" s="218"/>
      <c r="DI59" s="180"/>
      <c r="DJ59" s="216"/>
      <c r="DK59" s="217"/>
      <c r="DL59" s="217"/>
      <c r="DO59" s="204"/>
      <c r="DP59" s="178"/>
      <c r="DQ59" s="218"/>
      <c r="DR59" s="180"/>
      <c r="DS59" s="216"/>
      <c r="DT59" s="217"/>
      <c r="DU59" s="217"/>
      <c r="DX59" s="204"/>
      <c r="DY59" s="178"/>
      <c r="DZ59" s="218"/>
      <c r="EA59" s="180"/>
      <c r="EB59" s="216"/>
      <c r="EC59" s="217"/>
      <c r="ED59" s="217"/>
      <c r="EG59" s="204"/>
      <c r="EH59" s="178"/>
      <c r="EI59" s="218"/>
      <c r="EJ59" s="180"/>
      <c r="EK59" s="216"/>
      <c r="EL59" s="217"/>
      <c r="EM59" s="217"/>
      <c r="EP59" s="204"/>
      <c r="EQ59" s="178"/>
      <c r="ER59" s="218"/>
      <c r="ES59" s="180"/>
      <c r="ET59" s="216"/>
      <c r="EU59" s="217"/>
      <c r="EV59" s="217"/>
      <c r="EY59" s="204"/>
      <c r="EZ59" s="178"/>
      <c r="FA59" s="218"/>
      <c r="FB59" s="180"/>
      <c r="FC59" s="216"/>
      <c r="FD59" s="217"/>
      <c r="FE59" s="217"/>
      <c r="FH59" s="204"/>
      <c r="FI59" s="178"/>
      <c r="FJ59" s="218"/>
      <c r="FK59" s="180"/>
      <c r="FL59" s="216"/>
      <c r="FM59" s="217"/>
      <c r="FN59" s="217"/>
      <c r="FO59" s="60"/>
      <c r="FP59" s="60"/>
      <c r="FQ59" s="204"/>
      <c r="FR59" s="178"/>
      <c r="FS59" s="218"/>
      <c r="FT59" s="180"/>
      <c r="FU59" s="216"/>
      <c r="FV59" s="217"/>
      <c r="FW59" s="217"/>
      <c r="FZ59" s="204"/>
      <c r="GA59" s="178"/>
      <c r="GB59" s="218"/>
      <c r="GC59" s="180"/>
      <c r="GD59" s="216"/>
      <c r="GE59" s="217"/>
      <c r="GF59" s="217"/>
      <c r="GI59" s="204"/>
      <c r="GJ59" s="178"/>
      <c r="GK59" s="218"/>
      <c r="GL59" s="180"/>
      <c r="GM59" s="216"/>
      <c r="GN59" s="217"/>
      <c r="GO59" s="217"/>
      <c r="GR59" s="204"/>
      <c r="GS59" s="178"/>
      <c r="GT59" s="218"/>
      <c r="GU59" s="180"/>
      <c r="GV59" s="216"/>
      <c r="GW59" s="217"/>
      <c r="GX59" s="217"/>
      <c r="GY59" s="60"/>
      <c r="GZ59" s="60"/>
      <c r="HA59" s="204"/>
      <c r="HB59" s="178"/>
      <c r="HC59" s="218"/>
      <c r="HD59" s="180"/>
      <c r="HE59" s="216"/>
      <c r="HF59" s="217"/>
      <c r="HG59" s="217"/>
      <c r="HJ59" s="204"/>
      <c r="HK59" s="178"/>
      <c r="HL59" s="218"/>
      <c r="HM59" s="180"/>
      <c r="HN59" s="216"/>
      <c r="HO59" s="217"/>
      <c r="HP59" s="217"/>
      <c r="HS59" s="204"/>
      <c r="HT59" s="178"/>
      <c r="HU59" s="218"/>
      <c r="HV59" s="180"/>
      <c r="HW59" s="216"/>
      <c r="HX59" s="217"/>
      <c r="HY59" s="217"/>
      <c r="IB59" s="204"/>
      <c r="IC59" s="178"/>
      <c r="ID59" s="218"/>
      <c r="IE59" s="180"/>
      <c r="IF59" s="216"/>
      <c r="IG59" s="217"/>
      <c r="IH59" s="217"/>
      <c r="II59" s="60"/>
      <c r="IJ59" s="60"/>
      <c r="IK59" s="204"/>
      <c r="IL59" s="178"/>
      <c r="IM59" s="218"/>
      <c r="IN59" s="180"/>
      <c r="IO59" s="216"/>
      <c r="IP59" s="217"/>
      <c r="IQ59" s="217"/>
      <c r="IT59" s="204"/>
      <c r="IU59" s="178"/>
      <c r="IV59" s="218"/>
      <c r="IW59" s="180"/>
      <c r="IX59" s="216"/>
      <c r="IY59" s="217"/>
      <c r="IZ59" s="217"/>
      <c r="JC59" s="204"/>
      <c r="JD59" s="178"/>
      <c r="JE59" s="218"/>
      <c r="JF59" s="180"/>
      <c r="JG59" s="216"/>
      <c r="JH59" s="217"/>
      <c r="JI59" s="217"/>
      <c r="JL59" s="204"/>
      <c r="JM59" s="178"/>
      <c r="JN59" s="218"/>
      <c r="JO59" s="180"/>
      <c r="JP59" s="216"/>
      <c r="JQ59" s="217"/>
      <c r="JR59" s="217"/>
    </row>
    <row r="60" spans="2:278" ht="61.5" thickTop="1" thickBot="1">
      <c r="B60" s="207" t="s">
        <v>227</v>
      </c>
      <c r="C60" s="178" t="s">
        <v>228</v>
      </c>
      <c r="D60" s="218" t="s">
        <v>140</v>
      </c>
      <c r="E60" s="180">
        <v>6</v>
      </c>
      <c r="F60" s="190">
        <v>0</v>
      </c>
      <c r="G60" s="166">
        <f>ROUND((F60*E60),0)</f>
        <v>0</v>
      </c>
      <c r="H60" s="166"/>
      <c r="K60" s="207"/>
      <c r="L60" s="178"/>
      <c r="M60" s="218"/>
      <c r="N60" s="180"/>
      <c r="O60" s="190"/>
      <c r="P60" s="166"/>
      <c r="Q60" s="166"/>
      <c r="R60" s="98"/>
      <c r="S60" s="97"/>
      <c r="T60" s="207"/>
      <c r="U60" s="178"/>
      <c r="V60" s="218"/>
      <c r="W60" s="180"/>
      <c r="X60" s="190"/>
      <c r="Y60" s="166"/>
      <c r="Z60" s="166"/>
      <c r="AA60" s="97"/>
      <c r="AC60" s="207"/>
      <c r="AD60" s="178"/>
      <c r="AE60" s="218"/>
      <c r="AF60" s="180"/>
      <c r="AG60" s="190"/>
      <c r="AH60" s="166"/>
      <c r="AI60" s="166"/>
      <c r="AL60" s="207"/>
      <c r="AM60" s="178"/>
      <c r="AN60" s="218"/>
      <c r="AO60" s="180"/>
      <c r="AP60" s="190"/>
      <c r="AQ60" s="166"/>
      <c r="AR60" s="166"/>
      <c r="AU60" s="207"/>
      <c r="AV60" s="178"/>
      <c r="AW60" s="218"/>
      <c r="AX60" s="180"/>
      <c r="AY60" s="190"/>
      <c r="AZ60" s="166"/>
      <c r="BA60" s="166"/>
      <c r="BD60" s="207"/>
      <c r="BE60" s="178"/>
      <c r="BF60" s="218"/>
      <c r="BG60" s="180"/>
      <c r="BH60" s="190"/>
      <c r="BI60" s="166"/>
      <c r="BJ60" s="166"/>
      <c r="BM60" s="207"/>
      <c r="BN60" s="178"/>
      <c r="BO60" s="218"/>
      <c r="BP60" s="180"/>
      <c r="BQ60" s="190"/>
      <c r="BR60" s="166"/>
      <c r="BS60" s="166"/>
      <c r="BV60" s="207"/>
      <c r="BW60" s="178"/>
      <c r="BX60" s="218"/>
      <c r="BY60" s="180"/>
      <c r="BZ60" s="190"/>
      <c r="CA60" s="166"/>
      <c r="CB60" s="166"/>
      <c r="CE60" s="207"/>
      <c r="CF60" s="178"/>
      <c r="CG60" s="218"/>
      <c r="CH60" s="180"/>
      <c r="CI60" s="190"/>
      <c r="CJ60" s="166"/>
      <c r="CK60" s="166"/>
      <c r="CN60" s="207"/>
      <c r="CO60" s="178"/>
      <c r="CP60" s="218"/>
      <c r="CQ60" s="180"/>
      <c r="CR60" s="190"/>
      <c r="CS60" s="166"/>
      <c r="CT60" s="166"/>
      <c r="CW60" s="207"/>
      <c r="CX60" s="178"/>
      <c r="CY60" s="218"/>
      <c r="CZ60" s="180"/>
      <c r="DA60" s="190"/>
      <c r="DB60" s="166"/>
      <c r="DC60" s="166"/>
      <c r="DF60" s="207"/>
      <c r="DG60" s="178"/>
      <c r="DH60" s="218"/>
      <c r="DI60" s="180"/>
      <c r="DJ60" s="190"/>
      <c r="DK60" s="166"/>
      <c r="DL60" s="166"/>
      <c r="DO60" s="207"/>
      <c r="DP60" s="178"/>
      <c r="DQ60" s="218"/>
      <c r="DR60" s="180"/>
      <c r="DS60" s="190"/>
      <c r="DT60" s="166"/>
      <c r="DU60" s="166"/>
      <c r="DX60" s="207"/>
      <c r="DY60" s="178"/>
      <c r="DZ60" s="218"/>
      <c r="EA60" s="180"/>
      <c r="EB60" s="190"/>
      <c r="EC60" s="166"/>
      <c r="ED60" s="166"/>
      <c r="EG60" s="207"/>
      <c r="EH60" s="178"/>
      <c r="EI60" s="218"/>
      <c r="EJ60" s="180"/>
      <c r="EK60" s="190"/>
      <c r="EL60" s="166"/>
      <c r="EM60" s="166"/>
      <c r="EP60" s="207"/>
      <c r="EQ60" s="178"/>
      <c r="ER60" s="218"/>
      <c r="ES60" s="180"/>
      <c r="ET60" s="190"/>
      <c r="EU60" s="166"/>
      <c r="EV60" s="166"/>
      <c r="EY60" s="207"/>
      <c r="EZ60" s="178"/>
      <c r="FA60" s="218"/>
      <c r="FB60" s="180"/>
      <c r="FC60" s="190"/>
      <c r="FD60" s="166"/>
      <c r="FE60" s="166"/>
      <c r="FH60" s="207"/>
      <c r="FI60" s="178"/>
      <c r="FJ60" s="218"/>
      <c r="FK60" s="180"/>
      <c r="FL60" s="190"/>
      <c r="FM60" s="166"/>
      <c r="FN60" s="166"/>
      <c r="FO60" s="60"/>
      <c r="FP60" s="60"/>
      <c r="FQ60" s="207"/>
      <c r="FR60" s="178"/>
      <c r="FS60" s="218"/>
      <c r="FT60" s="180"/>
      <c r="FU60" s="190"/>
      <c r="FV60" s="166"/>
      <c r="FW60" s="166"/>
      <c r="FZ60" s="207"/>
      <c r="GA60" s="178"/>
      <c r="GB60" s="218"/>
      <c r="GC60" s="180"/>
      <c r="GD60" s="190"/>
      <c r="GE60" s="166"/>
      <c r="GF60" s="166"/>
      <c r="GI60" s="207"/>
      <c r="GJ60" s="178"/>
      <c r="GK60" s="218"/>
      <c r="GL60" s="180"/>
      <c r="GM60" s="190"/>
      <c r="GN60" s="166"/>
      <c r="GO60" s="166"/>
      <c r="GR60" s="207"/>
      <c r="GS60" s="178"/>
      <c r="GT60" s="218"/>
      <c r="GU60" s="180"/>
      <c r="GV60" s="190"/>
      <c r="GW60" s="166"/>
      <c r="GX60" s="166"/>
      <c r="GY60" s="60"/>
      <c r="GZ60" s="60"/>
      <c r="HA60" s="207"/>
      <c r="HB60" s="178"/>
      <c r="HC60" s="218"/>
      <c r="HD60" s="180"/>
      <c r="HE60" s="190"/>
      <c r="HF60" s="166"/>
      <c r="HG60" s="166"/>
      <c r="HJ60" s="207"/>
      <c r="HK60" s="178"/>
      <c r="HL60" s="218"/>
      <c r="HM60" s="180"/>
      <c r="HN60" s="190"/>
      <c r="HO60" s="166"/>
      <c r="HP60" s="166"/>
      <c r="HS60" s="207"/>
      <c r="HT60" s="178"/>
      <c r="HU60" s="218"/>
      <c r="HV60" s="180"/>
      <c r="HW60" s="190"/>
      <c r="HX60" s="166"/>
      <c r="HY60" s="166"/>
      <c r="IB60" s="207"/>
      <c r="IC60" s="178"/>
      <c r="ID60" s="218"/>
      <c r="IE60" s="180"/>
      <c r="IF60" s="190"/>
      <c r="IG60" s="166"/>
      <c r="IH60" s="166"/>
      <c r="II60" s="60"/>
      <c r="IJ60" s="60"/>
      <c r="IK60" s="207"/>
      <c r="IL60" s="178"/>
      <c r="IM60" s="218"/>
      <c r="IN60" s="180"/>
      <c r="IO60" s="190"/>
      <c r="IP60" s="166"/>
      <c r="IQ60" s="166"/>
      <c r="IT60" s="207"/>
      <c r="IU60" s="178"/>
      <c r="IV60" s="218"/>
      <c r="IW60" s="180"/>
      <c r="IX60" s="190"/>
      <c r="IY60" s="166"/>
      <c r="IZ60" s="166"/>
      <c r="JC60" s="207"/>
      <c r="JD60" s="178"/>
      <c r="JE60" s="218"/>
      <c r="JF60" s="180"/>
      <c r="JG60" s="190"/>
      <c r="JH60" s="166"/>
      <c r="JI60" s="166"/>
      <c r="JL60" s="207"/>
      <c r="JM60" s="178"/>
      <c r="JN60" s="218"/>
      <c r="JO60" s="180"/>
      <c r="JP60" s="190"/>
      <c r="JQ60" s="166"/>
      <c r="JR60" s="166"/>
    </row>
    <row r="61" spans="2:278" ht="16.5" thickTop="1" thickBot="1">
      <c r="B61" s="220">
        <v>7.7</v>
      </c>
      <c r="C61" s="214" t="s">
        <v>229</v>
      </c>
      <c r="D61" s="221"/>
      <c r="E61" s="180"/>
      <c r="F61" s="216"/>
      <c r="G61" s="217"/>
      <c r="H61" s="217"/>
      <c r="K61" s="220"/>
      <c r="L61" s="214"/>
      <c r="M61" s="221"/>
      <c r="N61" s="180"/>
      <c r="O61" s="216"/>
      <c r="P61" s="217"/>
      <c r="Q61" s="217"/>
      <c r="R61" s="98"/>
      <c r="S61" s="97"/>
      <c r="T61" s="220"/>
      <c r="U61" s="214"/>
      <c r="V61" s="221"/>
      <c r="W61" s="180"/>
      <c r="X61" s="216"/>
      <c r="Y61" s="217"/>
      <c r="Z61" s="217"/>
      <c r="AA61" s="97"/>
      <c r="AC61" s="220"/>
      <c r="AD61" s="214"/>
      <c r="AE61" s="221"/>
      <c r="AF61" s="180"/>
      <c r="AG61" s="216"/>
      <c r="AH61" s="217"/>
      <c r="AI61" s="217"/>
      <c r="AL61" s="220"/>
      <c r="AM61" s="214"/>
      <c r="AN61" s="221"/>
      <c r="AO61" s="180"/>
      <c r="AP61" s="216"/>
      <c r="AQ61" s="217"/>
      <c r="AR61" s="217"/>
      <c r="AU61" s="220"/>
      <c r="AV61" s="214"/>
      <c r="AW61" s="221"/>
      <c r="AX61" s="180"/>
      <c r="AY61" s="216"/>
      <c r="AZ61" s="217"/>
      <c r="BA61" s="217"/>
      <c r="BD61" s="220"/>
      <c r="BE61" s="214"/>
      <c r="BF61" s="221"/>
      <c r="BG61" s="180"/>
      <c r="BH61" s="216"/>
      <c r="BI61" s="217"/>
      <c r="BJ61" s="217"/>
      <c r="BM61" s="220"/>
      <c r="BN61" s="214"/>
      <c r="BO61" s="221"/>
      <c r="BP61" s="180"/>
      <c r="BQ61" s="216"/>
      <c r="BR61" s="217"/>
      <c r="BS61" s="217"/>
      <c r="BV61" s="220"/>
      <c r="BW61" s="214"/>
      <c r="BX61" s="221"/>
      <c r="BY61" s="180"/>
      <c r="BZ61" s="216"/>
      <c r="CA61" s="217"/>
      <c r="CB61" s="217"/>
      <c r="CE61" s="220"/>
      <c r="CF61" s="214"/>
      <c r="CG61" s="221"/>
      <c r="CH61" s="180"/>
      <c r="CI61" s="216"/>
      <c r="CJ61" s="217"/>
      <c r="CK61" s="217"/>
      <c r="CN61" s="220"/>
      <c r="CO61" s="214"/>
      <c r="CP61" s="221"/>
      <c r="CQ61" s="180"/>
      <c r="CR61" s="216"/>
      <c r="CS61" s="217"/>
      <c r="CT61" s="217"/>
      <c r="CW61" s="220"/>
      <c r="CX61" s="214"/>
      <c r="CY61" s="221"/>
      <c r="CZ61" s="180"/>
      <c r="DA61" s="216"/>
      <c r="DB61" s="217"/>
      <c r="DC61" s="217"/>
      <c r="DF61" s="220"/>
      <c r="DG61" s="214"/>
      <c r="DH61" s="221"/>
      <c r="DI61" s="180"/>
      <c r="DJ61" s="216"/>
      <c r="DK61" s="217"/>
      <c r="DL61" s="217"/>
      <c r="DO61" s="220"/>
      <c r="DP61" s="214"/>
      <c r="DQ61" s="221"/>
      <c r="DR61" s="180"/>
      <c r="DS61" s="216"/>
      <c r="DT61" s="217"/>
      <c r="DU61" s="217"/>
      <c r="DX61" s="220"/>
      <c r="DY61" s="214"/>
      <c r="DZ61" s="221"/>
      <c r="EA61" s="180"/>
      <c r="EB61" s="216"/>
      <c r="EC61" s="217"/>
      <c r="ED61" s="217"/>
      <c r="EG61" s="220"/>
      <c r="EH61" s="214"/>
      <c r="EI61" s="221"/>
      <c r="EJ61" s="180"/>
      <c r="EK61" s="216"/>
      <c r="EL61" s="217"/>
      <c r="EM61" s="217"/>
      <c r="EP61" s="220"/>
      <c r="EQ61" s="214"/>
      <c r="ER61" s="221"/>
      <c r="ES61" s="180"/>
      <c r="ET61" s="216"/>
      <c r="EU61" s="217"/>
      <c r="EV61" s="217"/>
      <c r="EY61" s="220"/>
      <c r="EZ61" s="214"/>
      <c r="FA61" s="221"/>
      <c r="FB61" s="180"/>
      <c r="FC61" s="216"/>
      <c r="FD61" s="217"/>
      <c r="FE61" s="217"/>
      <c r="FH61" s="220"/>
      <c r="FI61" s="214"/>
      <c r="FJ61" s="221"/>
      <c r="FK61" s="180"/>
      <c r="FL61" s="216"/>
      <c r="FM61" s="217"/>
      <c r="FN61" s="217"/>
      <c r="FO61" s="60"/>
      <c r="FP61" s="60"/>
      <c r="FQ61" s="220"/>
      <c r="FR61" s="214"/>
      <c r="FS61" s="221"/>
      <c r="FT61" s="180"/>
      <c r="FU61" s="216"/>
      <c r="FV61" s="217"/>
      <c r="FW61" s="217"/>
      <c r="FZ61" s="220"/>
      <c r="GA61" s="214"/>
      <c r="GB61" s="221"/>
      <c r="GC61" s="180"/>
      <c r="GD61" s="216"/>
      <c r="GE61" s="217"/>
      <c r="GF61" s="217"/>
      <c r="GI61" s="220"/>
      <c r="GJ61" s="214"/>
      <c r="GK61" s="221"/>
      <c r="GL61" s="180"/>
      <c r="GM61" s="216"/>
      <c r="GN61" s="217"/>
      <c r="GO61" s="217"/>
      <c r="GR61" s="220"/>
      <c r="GS61" s="214"/>
      <c r="GT61" s="221"/>
      <c r="GU61" s="180"/>
      <c r="GV61" s="216"/>
      <c r="GW61" s="217"/>
      <c r="GX61" s="217"/>
      <c r="GY61" s="60"/>
      <c r="GZ61" s="60"/>
      <c r="HA61" s="220"/>
      <c r="HB61" s="214"/>
      <c r="HC61" s="221"/>
      <c r="HD61" s="180"/>
      <c r="HE61" s="216"/>
      <c r="HF61" s="217"/>
      <c r="HG61" s="217"/>
      <c r="HJ61" s="220"/>
      <c r="HK61" s="214"/>
      <c r="HL61" s="221"/>
      <c r="HM61" s="180"/>
      <c r="HN61" s="216"/>
      <c r="HO61" s="217"/>
      <c r="HP61" s="217"/>
      <c r="HS61" s="220"/>
      <c r="HT61" s="214"/>
      <c r="HU61" s="221"/>
      <c r="HV61" s="180"/>
      <c r="HW61" s="216"/>
      <c r="HX61" s="217"/>
      <c r="HY61" s="217"/>
      <c r="IB61" s="220"/>
      <c r="IC61" s="214"/>
      <c r="ID61" s="221"/>
      <c r="IE61" s="180"/>
      <c r="IF61" s="216"/>
      <c r="IG61" s="217"/>
      <c r="IH61" s="217"/>
      <c r="II61" s="60"/>
      <c r="IJ61" s="60"/>
      <c r="IK61" s="220"/>
      <c r="IL61" s="214"/>
      <c r="IM61" s="221"/>
      <c r="IN61" s="180"/>
      <c r="IO61" s="216"/>
      <c r="IP61" s="217"/>
      <c r="IQ61" s="217"/>
      <c r="IT61" s="220"/>
      <c r="IU61" s="214"/>
      <c r="IV61" s="221"/>
      <c r="IW61" s="180"/>
      <c r="IX61" s="216"/>
      <c r="IY61" s="217"/>
      <c r="IZ61" s="217"/>
      <c r="JC61" s="220"/>
      <c r="JD61" s="214"/>
      <c r="JE61" s="221"/>
      <c r="JF61" s="180"/>
      <c r="JG61" s="216"/>
      <c r="JH61" s="217"/>
      <c r="JI61" s="217"/>
      <c r="JL61" s="220"/>
      <c r="JM61" s="214"/>
      <c r="JN61" s="221"/>
      <c r="JO61" s="180"/>
      <c r="JP61" s="216"/>
      <c r="JQ61" s="217"/>
      <c r="JR61" s="217"/>
    </row>
    <row r="62" spans="2:278" ht="61.5" thickTop="1" thickBot="1">
      <c r="B62" s="223" t="s">
        <v>230</v>
      </c>
      <c r="C62" s="178" t="s">
        <v>231</v>
      </c>
      <c r="D62" s="221" t="s">
        <v>232</v>
      </c>
      <c r="E62" s="180">
        <v>1</v>
      </c>
      <c r="F62" s="190">
        <v>0</v>
      </c>
      <c r="G62" s="166">
        <f>ROUND((F62*E62),0)</f>
        <v>0</v>
      </c>
      <c r="H62" s="166"/>
      <c r="K62" s="223"/>
      <c r="L62" s="178"/>
      <c r="M62" s="221"/>
      <c r="N62" s="180"/>
      <c r="O62" s="190"/>
      <c r="P62" s="166"/>
      <c r="Q62" s="166"/>
      <c r="R62" s="98"/>
      <c r="S62" s="97"/>
      <c r="T62" s="223"/>
      <c r="U62" s="178"/>
      <c r="V62" s="221"/>
      <c r="W62" s="180"/>
      <c r="X62" s="190"/>
      <c r="Y62" s="166"/>
      <c r="Z62" s="166"/>
      <c r="AA62" s="97"/>
      <c r="AC62" s="223"/>
      <c r="AD62" s="178"/>
      <c r="AE62" s="221"/>
      <c r="AF62" s="180"/>
      <c r="AG62" s="190"/>
      <c r="AH62" s="166"/>
      <c r="AI62" s="166"/>
      <c r="AL62" s="223"/>
      <c r="AM62" s="178"/>
      <c r="AN62" s="221"/>
      <c r="AO62" s="180"/>
      <c r="AP62" s="190"/>
      <c r="AQ62" s="166"/>
      <c r="AR62" s="166"/>
      <c r="AU62" s="223"/>
      <c r="AV62" s="178"/>
      <c r="AW62" s="221"/>
      <c r="AX62" s="180"/>
      <c r="AY62" s="190"/>
      <c r="AZ62" s="166"/>
      <c r="BA62" s="166"/>
      <c r="BD62" s="223"/>
      <c r="BE62" s="178"/>
      <c r="BF62" s="221"/>
      <c r="BG62" s="180"/>
      <c r="BH62" s="190"/>
      <c r="BI62" s="166"/>
      <c r="BJ62" s="166"/>
      <c r="BM62" s="223"/>
      <c r="BN62" s="178"/>
      <c r="BO62" s="221"/>
      <c r="BP62" s="180"/>
      <c r="BQ62" s="190"/>
      <c r="BR62" s="166"/>
      <c r="BS62" s="166"/>
      <c r="BV62" s="223"/>
      <c r="BW62" s="178"/>
      <c r="BX62" s="221"/>
      <c r="BY62" s="180"/>
      <c r="BZ62" s="190"/>
      <c r="CA62" s="166"/>
      <c r="CB62" s="166"/>
      <c r="CE62" s="223"/>
      <c r="CF62" s="178"/>
      <c r="CG62" s="221"/>
      <c r="CH62" s="180"/>
      <c r="CI62" s="190"/>
      <c r="CJ62" s="166"/>
      <c r="CK62" s="166"/>
      <c r="CN62" s="223"/>
      <c r="CO62" s="178"/>
      <c r="CP62" s="221"/>
      <c r="CQ62" s="180"/>
      <c r="CR62" s="190"/>
      <c r="CS62" s="166"/>
      <c r="CT62" s="166"/>
      <c r="CW62" s="223"/>
      <c r="CX62" s="178"/>
      <c r="CY62" s="221"/>
      <c r="CZ62" s="180"/>
      <c r="DA62" s="190"/>
      <c r="DB62" s="166"/>
      <c r="DC62" s="166"/>
      <c r="DF62" s="223"/>
      <c r="DG62" s="178"/>
      <c r="DH62" s="221"/>
      <c r="DI62" s="180"/>
      <c r="DJ62" s="190"/>
      <c r="DK62" s="166"/>
      <c r="DL62" s="166"/>
      <c r="DO62" s="223"/>
      <c r="DP62" s="178"/>
      <c r="DQ62" s="221"/>
      <c r="DR62" s="180"/>
      <c r="DS62" s="190"/>
      <c r="DT62" s="166"/>
      <c r="DU62" s="166"/>
      <c r="DX62" s="223"/>
      <c r="DY62" s="178"/>
      <c r="DZ62" s="221"/>
      <c r="EA62" s="180"/>
      <c r="EB62" s="190"/>
      <c r="EC62" s="166"/>
      <c r="ED62" s="166"/>
      <c r="EG62" s="223"/>
      <c r="EH62" s="178"/>
      <c r="EI62" s="221"/>
      <c r="EJ62" s="180"/>
      <c r="EK62" s="190"/>
      <c r="EL62" s="166"/>
      <c r="EM62" s="166"/>
      <c r="EP62" s="223"/>
      <c r="EQ62" s="178"/>
      <c r="ER62" s="221"/>
      <c r="ES62" s="180"/>
      <c r="ET62" s="190"/>
      <c r="EU62" s="166"/>
      <c r="EV62" s="166"/>
      <c r="EY62" s="223"/>
      <c r="EZ62" s="178"/>
      <c r="FA62" s="221"/>
      <c r="FB62" s="180"/>
      <c r="FC62" s="190"/>
      <c r="FD62" s="166"/>
      <c r="FE62" s="166"/>
      <c r="FH62" s="223"/>
      <c r="FI62" s="178"/>
      <c r="FJ62" s="221"/>
      <c r="FK62" s="180"/>
      <c r="FL62" s="190"/>
      <c r="FM62" s="166"/>
      <c r="FN62" s="166"/>
      <c r="FO62" s="60"/>
      <c r="FP62" s="60"/>
      <c r="FQ62" s="223"/>
      <c r="FR62" s="178"/>
      <c r="FS62" s="221"/>
      <c r="FT62" s="180"/>
      <c r="FU62" s="190"/>
      <c r="FV62" s="166"/>
      <c r="FW62" s="166"/>
      <c r="FZ62" s="223"/>
      <c r="GA62" s="178"/>
      <c r="GB62" s="221"/>
      <c r="GC62" s="180"/>
      <c r="GD62" s="190"/>
      <c r="GE62" s="166"/>
      <c r="GF62" s="166"/>
      <c r="GI62" s="223"/>
      <c r="GJ62" s="178"/>
      <c r="GK62" s="221"/>
      <c r="GL62" s="180"/>
      <c r="GM62" s="190"/>
      <c r="GN62" s="166"/>
      <c r="GO62" s="166"/>
      <c r="GR62" s="223"/>
      <c r="GS62" s="178"/>
      <c r="GT62" s="221"/>
      <c r="GU62" s="180"/>
      <c r="GV62" s="190"/>
      <c r="GW62" s="166"/>
      <c r="GX62" s="166"/>
      <c r="GY62" s="60"/>
      <c r="GZ62" s="60"/>
      <c r="HA62" s="223"/>
      <c r="HB62" s="178"/>
      <c r="HC62" s="221"/>
      <c r="HD62" s="180"/>
      <c r="HE62" s="190"/>
      <c r="HF62" s="166"/>
      <c r="HG62" s="166"/>
      <c r="HJ62" s="223"/>
      <c r="HK62" s="178"/>
      <c r="HL62" s="221"/>
      <c r="HM62" s="180"/>
      <c r="HN62" s="190"/>
      <c r="HO62" s="166"/>
      <c r="HP62" s="166"/>
      <c r="HS62" s="223"/>
      <c r="HT62" s="178"/>
      <c r="HU62" s="221"/>
      <c r="HV62" s="180"/>
      <c r="HW62" s="190"/>
      <c r="HX62" s="166"/>
      <c r="HY62" s="166"/>
      <c r="IB62" s="223"/>
      <c r="IC62" s="178"/>
      <c r="ID62" s="221"/>
      <c r="IE62" s="180"/>
      <c r="IF62" s="190"/>
      <c r="IG62" s="166"/>
      <c r="IH62" s="166"/>
      <c r="II62" s="60"/>
      <c r="IJ62" s="60"/>
      <c r="IK62" s="223"/>
      <c r="IL62" s="178"/>
      <c r="IM62" s="221"/>
      <c r="IN62" s="180"/>
      <c r="IO62" s="190"/>
      <c r="IP62" s="166"/>
      <c r="IQ62" s="166"/>
      <c r="IT62" s="223"/>
      <c r="IU62" s="178"/>
      <c r="IV62" s="221"/>
      <c r="IW62" s="180"/>
      <c r="IX62" s="190"/>
      <c r="IY62" s="166"/>
      <c r="IZ62" s="166"/>
      <c r="JC62" s="223"/>
      <c r="JD62" s="178"/>
      <c r="JE62" s="221"/>
      <c r="JF62" s="180"/>
      <c r="JG62" s="190"/>
      <c r="JH62" s="166"/>
      <c r="JI62" s="166"/>
      <c r="JL62" s="223"/>
      <c r="JM62" s="178"/>
      <c r="JN62" s="221"/>
      <c r="JO62" s="180"/>
      <c r="JP62" s="190"/>
      <c r="JQ62" s="166"/>
      <c r="JR62" s="166"/>
    </row>
    <row r="63" spans="2:278" ht="31.5" thickTop="1" thickBot="1">
      <c r="B63" s="223" t="s">
        <v>233</v>
      </c>
      <c r="C63" s="178" t="s">
        <v>234</v>
      </c>
      <c r="D63" s="221" t="s">
        <v>140</v>
      </c>
      <c r="E63" s="180">
        <v>90</v>
      </c>
      <c r="F63" s="190">
        <v>0</v>
      </c>
      <c r="G63" s="166">
        <f>ROUND((F63*E63),0)</f>
        <v>0</v>
      </c>
      <c r="H63" s="166"/>
      <c r="K63" s="223"/>
      <c r="L63" s="178"/>
      <c r="M63" s="221"/>
      <c r="N63" s="180"/>
      <c r="O63" s="190"/>
      <c r="P63" s="166"/>
      <c r="Q63" s="166"/>
      <c r="R63" s="98"/>
      <c r="S63" s="97"/>
      <c r="T63" s="223"/>
      <c r="U63" s="178"/>
      <c r="V63" s="221"/>
      <c r="W63" s="180"/>
      <c r="X63" s="190"/>
      <c r="Y63" s="166"/>
      <c r="Z63" s="166"/>
      <c r="AA63" s="97"/>
      <c r="AC63" s="223"/>
      <c r="AD63" s="178"/>
      <c r="AE63" s="221"/>
      <c r="AF63" s="180"/>
      <c r="AG63" s="190"/>
      <c r="AH63" s="166"/>
      <c r="AI63" s="166"/>
      <c r="AL63" s="223"/>
      <c r="AM63" s="178"/>
      <c r="AN63" s="221"/>
      <c r="AO63" s="180"/>
      <c r="AP63" s="190"/>
      <c r="AQ63" s="166"/>
      <c r="AR63" s="166"/>
      <c r="AU63" s="223"/>
      <c r="AV63" s="178"/>
      <c r="AW63" s="221"/>
      <c r="AX63" s="180"/>
      <c r="AY63" s="190"/>
      <c r="AZ63" s="166"/>
      <c r="BA63" s="166"/>
      <c r="BD63" s="223"/>
      <c r="BE63" s="178"/>
      <c r="BF63" s="221"/>
      <c r="BG63" s="180"/>
      <c r="BH63" s="190"/>
      <c r="BI63" s="166"/>
      <c r="BJ63" s="166"/>
      <c r="BM63" s="223"/>
      <c r="BN63" s="178"/>
      <c r="BO63" s="221"/>
      <c r="BP63" s="180"/>
      <c r="BQ63" s="190"/>
      <c r="BR63" s="166"/>
      <c r="BS63" s="166"/>
      <c r="BV63" s="223"/>
      <c r="BW63" s="178"/>
      <c r="BX63" s="221"/>
      <c r="BY63" s="180"/>
      <c r="BZ63" s="190"/>
      <c r="CA63" s="166"/>
      <c r="CB63" s="166"/>
      <c r="CE63" s="223"/>
      <c r="CF63" s="178"/>
      <c r="CG63" s="221"/>
      <c r="CH63" s="180"/>
      <c r="CI63" s="190"/>
      <c r="CJ63" s="166"/>
      <c r="CK63" s="166"/>
      <c r="CN63" s="223"/>
      <c r="CO63" s="178"/>
      <c r="CP63" s="221"/>
      <c r="CQ63" s="180"/>
      <c r="CR63" s="190"/>
      <c r="CS63" s="166"/>
      <c r="CT63" s="166"/>
      <c r="CW63" s="223"/>
      <c r="CX63" s="178"/>
      <c r="CY63" s="221"/>
      <c r="CZ63" s="180"/>
      <c r="DA63" s="190"/>
      <c r="DB63" s="166"/>
      <c r="DC63" s="166"/>
      <c r="DF63" s="223"/>
      <c r="DG63" s="178"/>
      <c r="DH63" s="221"/>
      <c r="DI63" s="180"/>
      <c r="DJ63" s="190"/>
      <c r="DK63" s="166"/>
      <c r="DL63" s="166"/>
      <c r="DO63" s="223"/>
      <c r="DP63" s="178"/>
      <c r="DQ63" s="221"/>
      <c r="DR63" s="180"/>
      <c r="DS63" s="190"/>
      <c r="DT63" s="166"/>
      <c r="DU63" s="166"/>
      <c r="DX63" s="223"/>
      <c r="DY63" s="178"/>
      <c r="DZ63" s="221"/>
      <c r="EA63" s="180"/>
      <c r="EB63" s="190"/>
      <c r="EC63" s="166"/>
      <c r="ED63" s="166"/>
      <c r="EG63" s="223"/>
      <c r="EH63" s="178"/>
      <c r="EI63" s="221"/>
      <c r="EJ63" s="180"/>
      <c r="EK63" s="190"/>
      <c r="EL63" s="166"/>
      <c r="EM63" s="166"/>
      <c r="EP63" s="223"/>
      <c r="EQ63" s="178"/>
      <c r="ER63" s="221"/>
      <c r="ES63" s="180"/>
      <c r="ET63" s="190"/>
      <c r="EU63" s="166"/>
      <c r="EV63" s="166"/>
      <c r="EY63" s="223"/>
      <c r="EZ63" s="178"/>
      <c r="FA63" s="221"/>
      <c r="FB63" s="180"/>
      <c r="FC63" s="190"/>
      <c r="FD63" s="166"/>
      <c r="FE63" s="166"/>
      <c r="FH63" s="223"/>
      <c r="FI63" s="178"/>
      <c r="FJ63" s="221"/>
      <c r="FK63" s="180"/>
      <c r="FL63" s="190"/>
      <c r="FM63" s="166"/>
      <c r="FN63" s="166"/>
      <c r="FO63" s="60"/>
      <c r="FP63" s="60"/>
      <c r="FQ63" s="223"/>
      <c r="FR63" s="178"/>
      <c r="FS63" s="221"/>
      <c r="FT63" s="180"/>
      <c r="FU63" s="190"/>
      <c r="FV63" s="166"/>
      <c r="FW63" s="166"/>
      <c r="FZ63" s="223"/>
      <c r="GA63" s="178"/>
      <c r="GB63" s="221"/>
      <c r="GC63" s="180"/>
      <c r="GD63" s="190"/>
      <c r="GE63" s="166"/>
      <c r="GF63" s="166"/>
      <c r="GI63" s="223"/>
      <c r="GJ63" s="178"/>
      <c r="GK63" s="221"/>
      <c r="GL63" s="180"/>
      <c r="GM63" s="190"/>
      <c r="GN63" s="166"/>
      <c r="GO63" s="166"/>
      <c r="GR63" s="223"/>
      <c r="GS63" s="178"/>
      <c r="GT63" s="221"/>
      <c r="GU63" s="180"/>
      <c r="GV63" s="190"/>
      <c r="GW63" s="166"/>
      <c r="GX63" s="166"/>
      <c r="GY63" s="60"/>
      <c r="GZ63" s="60"/>
      <c r="HA63" s="223"/>
      <c r="HB63" s="178"/>
      <c r="HC63" s="221"/>
      <c r="HD63" s="180"/>
      <c r="HE63" s="190"/>
      <c r="HF63" s="166"/>
      <c r="HG63" s="166"/>
      <c r="HJ63" s="223"/>
      <c r="HK63" s="178"/>
      <c r="HL63" s="221"/>
      <c r="HM63" s="180"/>
      <c r="HN63" s="190"/>
      <c r="HO63" s="166"/>
      <c r="HP63" s="166"/>
      <c r="HS63" s="223"/>
      <c r="HT63" s="178"/>
      <c r="HU63" s="221"/>
      <c r="HV63" s="180"/>
      <c r="HW63" s="190"/>
      <c r="HX63" s="166"/>
      <c r="HY63" s="166"/>
      <c r="IB63" s="223"/>
      <c r="IC63" s="178"/>
      <c r="ID63" s="221"/>
      <c r="IE63" s="180"/>
      <c r="IF63" s="190"/>
      <c r="IG63" s="166"/>
      <c r="IH63" s="166"/>
      <c r="II63" s="60"/>
      <c r="IJ63" s="60"/>
      <c r="IK63" s="223"/>
      <c r="IL63" s="178"/>
      <c r="IM63" s="221"/>
      <c r="IN63" s="180"/>
      <c r="IO63" s="190"/>
      <c r="IP63" s="166"/>
      <c r="IQ63" s="166"/>
      <c r="IT63" s="223"/>
      <c r="IU63" s="178"/>
      <c r="IV63" s="221"/>
      <c r="IW63" s="180"/>
      <c r="IX63" s="190"/>
      <c r="IY63" s="166"/>
      <c r="IZ63" s="166"/>
      <c r="JC63" s="223"/>
      <c r="JD63" s="178"/>
      <c r="JE63" s="221"/>
      <c r="JF63" s="180"/>
      <c r="JG63" s="190"/>
      <c r="JH63" s="166"/>
      <c r="JI63" s="166"/>
      <c r="JL63" s="223"/>
      <c r="JM63" s="178"/>
      <c r="JN63" s="221"/>
      <c r="JO63" s="180"/>
      <c r="JP63" s="190"/>
      <c r="JQ63" s="166"/>
      <c r="JR63" s="166"/>
    </row>
    <row r="64" spans="2:278" ht="31.5" thickTop="1" thickBot="1">
      <c r="B64" s="223" t="s">
        <v>235</v>
      </c>
      <c r="C64" s="178" t="s">
        <v>236</v>
      </c>
      <c r="D64" s="221" t="s">
        <v>140</v>
      </c>
      <c r="E64" s="180">
        <v>15</v>
      </c>
      <c r="F64" s="190">
        <v>0</v>
      </c>
      <c r="G64" s="166">
        <f>ROUND((F64*E64),0)</f>
        <v>0</v>
      </c>
      <c r="H64" s="166"/>
      <c r="I64" s="97"/>
      <c r="K64" s="223"/>
      <c r="L64" s="178"/>
      <c r="M64" s="221"/>
      <c r="N64" s="180"/>
      <c r="O64" s="190"/>
      <c r="P64" s="166"/>
      <c r="Q64" s="166"/>
      <c r="R64" s="97"/>
      <c r="S64" s="97"/>
      <c r="T64" s="223"/>
      <c r="U64" s="178"/>
      <c r="V64" s="221"/>
      <c r="W64" s="180"/>
      <c r="X64" s="190"/>
      <c r="Y64" s="166"/>
      <c r="Z64" s="166"/>
      <c r="AA64" s="97"/>
      <c r="AC64" s="223"/>
      <c r="AD64" s="178"/>
      <c r="AE64" s="221"/>
      <c r="AF64" s="180"/>
      <c r="AG64" s="190"/>
      <c r="AH64" s="166"/>
      <c r="AI64" s="166"/>
      <c r="AL64" s="223"/>
      <c r="AM64" s="178"/>
      <c r="AN64" s="221"/>
      <c r="AO64" s="180"/>
      <c r="AP64" s="190"/>
      <c r="AQ64" s="166"/>
      <c r="AR64" s="166"/>
      <c r="AU64" s="223"/>
      <c r="AV64" s="178"/>
      <c r="AW64" s="221"/>
      <c r="AX64" s="180"/>
      <c r="AY64" s="190"/>
      <c r="AZ64" s="166"/>
      <c r="BA64" s="166"/>
      <c r="BD64" s="223"/>
      <c r="BE64" s="178"/>
      <c r="BF64" s="221"/>
      <c r="BG64" s="180"/>
      <c r="BH64" s="190"/>
      <c r="BI64" s="166"/>
      <c r="BJ64" s="166"/>
      <c r="BM64" s="223"/>
      <c r="BN64" s="178"/>
      <c r="BO64" s="221"/>
      <c r="BP64" s="180"/>
      <c r="BQ64" s="190"/>
      <c r="BR64" s="166"/>
      <c r="BS64" s="166"/>
      <c r="BV64" s="223"/>
      <c r="BW64" s="178"/>
      <c r="BX64" s="221"/>
      <c r="BY64" s="180"/>
      <c r="BZ64" s="190"/>
      <c r="CA64" s="166"/>
      <c r="CB64" s="166"/>
      <c r="CE64" s="223"/>
      <c r="CF64" s="178"/>
      <c r="CG64" s="221"/>
      <c r="CH64" s="180"/>
      <c r="CI64" s="190"/>
      <c r="CJ64" s="166"/>
      <c r="CK64" s="166"/>
      <c r="CN64" s="223"/>
      <c r="CO64" s="178"/>
      <c r="CP64" s="221"/>
      <c r="CQ64" s="180"/>
      <c r="CR64" s="190"/>
      <c r="CS64" s="166"/>
      <c r="CT64" s="166"/>
      <c r="CW64" s="223"/>
      <c r="CX64" s="178"/>
      <c r="CY64" s="221"/>
      <c r="CZ64" s="180"/>
      <c r="DA64" s="190"/>
      <c r="DB64" s="166"/>
      <c r="DC64" s="166"/>
      <c r="DF64" s="223"/>
      <c r="DG64" s="178"/>
      <c r="DH64" s="221"/>
      <c r="DI64" s="180"/>
      <c r="DJ64" s="190"/>
      <c r="DK64" s="166"/>
      <c r="DL64" s="166"/>
      <c r="DO64" s="223"/>
      <c r="DP64" s="178"/>
      <c r="DQ64" s="221"/>
      <c r="DR64" s="180"/>
      <c r="DS64" s="190"/>
      <c r="DT64" s="166"/>
      <c r="DU64" s="166"/>
      <c r="DX64" s="223"/>
      <c r="DY64" s="178"/>
      <c r="DZ64" s="221"/>
      <c r="EA64" s="180"/>
      <c r="EB64" s="190"/>
      <c r="EC64" s="166"/>
      <c r="ED64" s="166"/>
      <c r="EG64" s="223"/>
      <c r="EH64" s="178"/>
      <c r="EI64" s="221"/>
      <c r="EJ64" s="180"/>
      <c r="EK64" s="190"/>
      <c r="EL64" s="166"/>
      <c r="EM64" s="166"/>
      <c r="EP64" s="223"/>
      <c r="EQ64" s="178"/>
      <c r="ER64" s="221"/>
      <c r="ES64" s="180"/>
      <c r="ET64" s="190"/>
      <c r="EU64" s="166"/>
      <c r="EV64" s="166"/>
      <c r="EY64" s="223"/>
      <c r="EZ64" s="178"/>
      <c r="FA64" s="221"/>
      <c r="FB64" s="180"/>
      <c r="FC64" s="190"/>
      <c r="FD64" s="166"/>
      <c r="FE64" s="166"/>
      <c r="FH64" s="223"/>
      <c r="FI64" s="178"/>
      <c r="FJ64" s="221"/>
      <c r="FK64" s="180"/>
      <c r="FL64" s="190"/>
      <c r="FM64" s="166"/>
      <c r="FN64" s="166"/>
      <c r="FO64" s="60"/>
      <c r="FP64" s="60"/>
      <c r="FQ64" s="223"/>
      <c r="FR64" s="178"/>
      <c r="FS64" s="221"/>
      <c r="FT64" s="180"/>
      <c r="FU64" s="190"/>
      <c r="FV64" s="166"/>
      <c r="FW64" s="166"/>
      <c r="FZ64" s="223"/>
      <c r="GA64" s="178"/>
      <c r="GB64" s="221"/>
      <c r="GC64" s="180"/>
      <c r="GD64" s="190"/>
      <c r="GE64" s="166"/>
      <c r="GF64" s="166"/>
      <c r="GI64" s="223"/>
      <c r="GJ64" s="178"/>
      <c r="GK64" s="221"/>
      <c r="GL64" s="180"/>
      <c r="GM64" s="190"/>
      <c r="GN64" s="166"/>
      <c r="GO64" s="166"/>
      <c r="GR64" s="223"/>
      <c r="GS64" s="178"/>
      <c r="GT64" s="221"/>
      <c r="GU64" s="180"/>
      <c r="GV64" s="190"/>
      <c r="GW64" s="166"/>
      <c r="GX64" s="166"/>
      <c r="GY64" s="60"/>
      <c r="GZ64" s="60"/>
      <c r="HA64" s="223"/>
      <c r="HB64" s="178"/>
      <c r="HC64" s="221"/>
      <c r="HD64" s="180"/>
      <c r="HE64" s="190"/>
      <c r="HF64" s="166"/>
      <c r="HG64" s="166"/>
      <c r="HJ64" s="223"/>
      <c r="HK64" s="178"/>
      <c r="HL64" s="221"/>
      <c r="HM64" s="180"/>
      <c r="HN64" s="190"/>
      <c r="HO64" s="166"/>
      <c r="HP64" s="166"/>
      <c r="HS64" s="223"/>
      <c r="HT64" s="178"/>
      <c r="HU64" s="221"/>
      <c r="HV64" s="180"/>
      <c r="HW64" s="190"/>
      <c r="HX64" s="166"/>
      <c r="HY64" s="166"/>
      <c r="IB64" s="223"/>
      <c r="IC64" s="178"/>
      <c r="ID64" s="221"/>
      <c r="IE64" s="180"/>
      <c r="IF64" s="190"/>
      <c r="IG64" s="166"/>
      <c r="IH64" s="166"/>
      <c r="II64" s="60"/>
      <c r="IJ64" s="60"/>
      <c r="IK64" s="223"/>
      <c r="IL64" s="178"/>
      <c r="IM64" s="221"/>
      <c r="IN64" s="180"/>
      <c r="IO64" s="190"/>
      <c r="IP64" s="166"/>
      <c r="IQ64" s="166"/>
      <c r="IT64" s="223"/>
      <c r="IU64" s="178"/>
      <c r="IV64" s="221"/>
      <c r="IW64" s="180"/>
      <c r="IX64" s="190"/>
      <c r="IY64" s="166"/>
      <c r="IZ64" s="166"/>
      <c r="JC64" s="223"/>
      <c r="JD64" s="178"/>
      <c r="JE64" s="221"/>
      <c r="JF64" s="180"/>
      <c r="JG64" s="190"/>
      <c r="JH64" s="166"/>
      <c r="JI64" s="166"/>
      <c r="JL64" s="223"/>
      <c r="JM64" s="178"/>
      <c r="JN64" s="221"/>
      <c r="JO64" s="180"/>
      <c r="JP64" s="190"/>
      <c r="JQ64" s="166"/>
      <c r="JR64" s="166"/>
    </row>
    <row r="65" spans="1:278" ht="17.25" thickTop="1" thickBot="1">
      <c r="B65" s="198"/>
      <c r="C65" s="199" t="s">
        <v>237</v>
      </c>
      <c r="D65" s="200"/>
      <c r="E65" s="201"/>
      <c r="F65" s="202"/>
      <c r="G65" s="224">
        <f>ROUND(SUM(G36:G64),0)</f>
        <v>0</v>
      </c>
      <c r="H65" s="224"/>
      <c r="K65" s="198"/>
      <c r="L65" s="199"/>
      <c r="M65" s="200"/>
      <c r="N65" s="201"/>
      <c r="O65" s="202"/>
      <c r="P65" s="224"/>
      <c r="Q65" s="224"/>
      <c r="R65" s="97"/>
      <c r="S65" s="97"/>
      <c r="T65" s="198"/>
      <c r="U65" s="199"/>
      <c r="V65" s="200"/>
      <c r="W65" s="201"/>
      <c r="X65" s="202"/>
      <c r="Y65" s="224"/>
      <c r="Z65" s="224"/>
      <c r="AA65" s="97"/>
      <c r="AB65" s="97"/>
      <c r="AC65" s="198"/>
      <c r="AD65" s="199"/>
      <c r="AE65" s="200"/>
      <c r="AF65" s="201"/>
      <c r="AG65" s="202"/>
      <c r="AH65" s="224"/>
      <c r="AI65" s="224"/>
      <c r="AL65" s="198"/>
      <c r="AM65" s="199"/>
      <c r="AN65" s="200"/>
      <c r="AO65" s="201"/>
      <c r="AP65" s="202"/>
      <c r="AQ65" s="224"/>
      <c r="AR65" s="224"/>
      <c r="AU65" s="198"/>
      <c r="AV65" s="199"/>
      <c r="AW65" s="200"/>
      <c r="AX65" s="201"/>
      <c r="AY65" s="202"/>
      <c r="AZ65" s="224"/>
      <c r="BA65" s="224"/>
      <c r="BD65" s="198"/>
      <c r="BE65" s="199"/>
      <c r="BF65" s="200"/>
      <c r="BG65" s="201"/>
      <c r="BH65" s="202"/>
      <c r="BI65" s="224"/>
      <c r="BJ65" s="224"/>
      <c r="BM65" s="198"/>
      <c r="BN65" s="199"/>
      <c r="BO65" s="200"/>
      <c r="BP65" s="201"/>
      <c r="BQ65" s="202"/>
      <c r="BR65" s="224"/>
      <c r="BS65" s="224"/>
      <c r="BV65" s="198"/>
      <c r="BW65" s="199"/>
      <c r="BX65" s="200"/>
      <c r="BY65" s="201"/>
      <c r="BZ65" s="202"/>
      <c r="CA65" s="224"/>
      <c r="CB65" s="224"/>
      <c r="CE65" s="198"/>
      <c r="CF65" s="199"/>
      <c r="CG65" s="200"/>
      <c r="CH65" s="201"/>
      <c r="CI65" s="202"/>
      <c r="CJ65" s="224"/>
      <c r="CK65" s="224"/>
      <c r="CN65" s="198"/>
      <c r="CO65" s="199"/>
      <c r="CP65" s="200"/>
      <c r="CQ65" s="201"/>
      <c r="CR65" s="202"/>
      <c r="CS65" s="224"/>
      <c r="CT65" s="224"/>
      <c r="CW65" s="198"/>
      <c r="CX65" s="199"/>
      <c r="CY65" s="200"/>
      <c r="CZ65" s="201"/>
      <c r="DA65" s="202"/>
      <c r="DB65" s="224"/>
      <c r="DC65" s="224"/>
      <c r="DF65" s="198"/>
      <c r="DG65" s="199"/>
      <c r="DH65" s="200"/>
      <c r="DI65" s="201"/>
      <c r="DJ65" s="202"/>
      <c r="DK65" s="224"/>
      <c r="DL65" s="224"/>
      <c r="DO65" s="198"/>
      <c r="DP65" s="199"/>
      <c r="DQ65" s="200"/>
      <c r="DR65" s="201"/>
      <c r="DS65" s="202"/>
      <c r="DT65" s="224"/>
      <c r="DU65" s="224"/>
      <c r="DX65" s="198"/>
      <c r="DY65" s="199"/>
      <c r="DZ65" s="200"/>
      <c r="EA65" s="201"/>
      <c r="EB65" s="202"/>
      <c r="EC65" s="224"/>
      <c r="ED65" s="224"/>
      <c r="EG65" s="198"/>
      <c r="EH65" s="199"/>
      <c r="EI65" s="200"/>
      <c r="EJ65" s="201"/>
      <c r="EK65" s="202"/>
      <c r="EL65" s="224"/>
      <c r="EM65" s="224"/>
      <c r="EP65" s="198"/>
      <c r="EQ65" s="199"/>
      <c r="ER65" s="200"/>
      <c r="ES65" s="201"/>
      <c r="ET65" s="202"/>
      <c r="EU65" s="224"/>
      <c r="EV65" s="224"/>
      <c r="EY65" s="198"/>
      <c r="EZ65" s="199"/>
      <c r="FA65" s="200"/>
      <c r="FB65" s="201"/>
      <c r="FC65" s="202"/>
      <c r="FD65" s="224"/>
      <c r="FE65" s="224"/>
      <c r="FH65" s="198"/>
      <c r="FI65" s="199"/>
      <c r="FJ65" s="200"/>
      <c r="FK65" s="201"/>
      <c r="FL65" s="202"/>
      <c r="FM65" s="224"/>
      <c r="FN65" s="224"/>
      <c r="FO65" s="60"/>
      <c r="FP65" s="60"/>
      <c r="FQ65" s="198"/>
      <c r="FR65" s="199"/>
      <c r="FS65" s="200"/>
      <c r="FT65" s="201"/>
      <c r="FU65" s="202"/>
      <c r="FV65" s="224"/>
      <c r="FW65" s="224"/>
      <c r="FZ65" s="198"/>
      <c r="GA65" s="199"/>
      <c r="GB65" s="200"/>
      <c r="GC65" s="201"/>
      <c r="GD65" s="202"/>
      <c r="GE65" s="224"/>
      <c r="GF65" s="224"/>
      <c r="GI65" s="198"/>
      <c r="GJ65" s="199"/>
      <c r="GK65" s="200"/>
      <c r="GL65" s="201"/>
      <c r="GM65" s="202"/>
      <c r="GN65" s="224"/>
      <c r="GO65" s="224"/>
      <c r="GR65" s="198"/>
      <c r="GS65" s="199"/>
      <c r="GT65" s="200"/>
      <c r="GU65" s="201"/>
      <c r="GV65" s="202"/>
      <c r="GW65" s="224"/>
      <c r="GX65" s="224"/>
      <c r="GY65" s="60"/>
      <c r="GZ65" s="60"/>
      <c r="HA65" s="198"/>
      <c r="HB65" s="199"/>
      <c r="HC65" s="200"/>
      <c r="HD65" s="201"/>
      <c r="HE65" s="202"/>
      <c r="HF65" s="224"/>
      <c r="HG65" s="224"/>
      <c r="HJ65" s="198"/>
      <c r="HK65" s="199"/>
      <c r="HL65" s="200"/>
      <c r="HM65" s="201"/>
      <c r="HN65" s="202"/>
      <c r="HO65" s="224"/>
      <c r="HP65" s="224"/>
      <c r="HS65" s="198"/>
      <c r="HT65" s="199"/>
      <c r="HU65" s="200"/>
      <c r="HV65" s="201"/>
      <c r="HW65" s="202"/>
      <c r="HX65" s="224"/>
      <c r="HY65" s="224"/>
      <c r="IB65" s="198"/>
      <c r="IC65" s="199"/>
      <c r="ID65" s="200"/>
      <c r="IE65" s="201"/>
      <c r="IF65" s="202"/>
      <c r="IG65" s="224"/>
      <c r="IH65" s="224"/>
      <c r="II65" s="60"/>
      <c r="IJ65" s="60"/>
      <c r="IK65" s="198"/>
      <c r="IL65" s="199"/>
      <c r="IM65" s="200"/>
      <c r="IN65" s="201"/>
      <c r="IO65" s="202"/>
      <c r="IP65" s="224"/>
      <c r="IQ65" s="224"/>
      <c r="IT65" s="198"/>
      <c r="IU65" s="199"/>
      <c r="IV65" s="200"/>
      <c r="IW65" s="201"/>
      <c r="IX65" s="202"/>
      <c r="IY65" s="224"/>
      <c r="IZ65" s="224"/>
      <c r="JC65" s="198"/>
      <c r="JD65" s="199"/>
      <c r="JE65" s="200"/>
      <c r="JF65" s="201"/>
      <c r="JG65" s="202"/>
      <c r="JH65" s="224"/>
      <c r="JI65" s="224"/>
      <c r="JL65" s="198"/>
      <c r="JM65" s="199"/>
      <c r="JN65" s="200"/>
      <c r="JO65" s="201"/>
      <c r="JP65" s="202"/>
      <c r="JQ65" s="224"/>
      <c r="JR65" s="224"/>
    </row>
    <row r="66" spans="1:278" ht="16.5" thickTop="1" thickBot="1">
      <c r="B66" s="225" t="s">
        <v>238</v>
      </c>
      <c r="C66" s="226" t="s">
        <v>239</v>
      </c>
      <c r="D66" s="227"/>
      <c r="E66" s="227"/>
      <c r="F66" s="227"/>
      <c r="G66" s="228"/>
      <c r="H66" s="228"/>
      <c r="I66" s="99"/>
      <c r="K66" s="225"/>
      <c r="L66" s="226"/>
      <c r="M66" s="227"/>
      <c r="N66" s="227"/>
      <c r="O66" s="227"/>
      <c r="P66" s="228"/>
      <c r="Q66" s="228"/>
      <c r="R66" s="97"/>
      <c r="S66" s="97"/>
      <c r="T66" s="225"/>
      <c r="U66" s="226"/>
      <c r="V66" s="227"/>
      <c r="W66" s="227"/>
      <c r="X66" s="227"/>
      <c r="Y66" s="228"/>
      <c r="Z66" s="228"/>
      <c r="AA66" s="97"/>
      <c r="AB66" s="97"/>
      <c r="AC66" s="225"/>
      <c r="AD66" s="226"/>
      <c r="AE66" s="227"/>
      <c r="AF66" s="227"/>
      <c r="AG66" s="227"/>
      <c r="AH66" s="228"/>
      <c r="AI66" s="228"/>
      <c r="AL66" s="225"/>
      <c r="AM66" s="226"/>
      <c r="AN66" s="227"/>
      <c r="AO66" s="227"/>
      <c r="AP66" s="227"/>
      <c r="AQ66" s="228"/>
      <c r="AR66" s="228"/>
      <c r="AU66" s="225"/>
      <c r="AV66" s="226"/>
      <c r="AW66" s="227"/>
      <c r="AX66" s="227"/>
      <c r="AY66" s="227"/>
      <c r="AZ66" s="228"/>
      <c r="BA66" s="228"/>
      <c r="BD66" s="225"/>
      <c r="BE66" s="226"/>
      <c r="BF66" s="227"/>
      <c r="BG66" s="227"/>
      <c r="BH66" s="227"/>
      <c r="BI66" s="228"/>
      <c r="BJ66" s="228"/>
      <c r="BM66" s="225"/>
      <c r="BN66" s="226"/>
      <c r="BO66" s="227"/>
      <c r="BP66" s="227"/>
      <c r="BQ66" s="227"/>
      <c r="BR66" s="228"/>
      <c r="BS66" s="228"/>
      <c r="BV66" s="225"/>
      <c r="BW66" s="226"/>
      <c r="BX66" s="227"/>
      <c r="BY66" s="227"/>
      <c r="BZ66" s="227"/>
      <c r="CA66" s="228"/>
      <c r="CB66" s="228"/>
      <c r="CE66" s="225"/>
      <c r="CF66" s="226"/>
      <c r="CG66" s="227"/>
      <c r="CH66" s="227"/>
      <c r="CI66" s="227"/>
      <c r="CJ66" s="228"/>
      <c r="CK66" s="228"/>
      <c r="CN66" s="225"/>
      <c r="CO66" s="226"/>
      <c r="CP66" s="227"/>
      <c r="CQ66" s="227"/>
      <c r="CR66" s="227"/>
      <c r="CS66" s="228"/>
      <c r="CT66" s="228"/>
      <c r="CW66" s="225"/>
      <c r="CX66" s="226"/>
      <c r="CY66" s="227"/>
      <c r="CZ66" s="227"/>
      <c r="DA66" s="227"/>
      <c r="DB66" s="228"/>
      <c r="DC66" s="228"/>
      <c r="DF66" s="225"/>
      <c r="DG66" s="226"/>
      <c r="DH66" s="227"/>
      <c r="DI66" s="227"/>
      <c r="DJ66" s="227"/>
      <c r="DK66" s="228"/>
      <c r="DL66" s="228"/>
      <c r="DO66" s="225"/>
      <c r="DP66" s="226"/>
      <c r="DQ66" s="227"/>
      <c r="DR66" s="227"/>
      <c r="DS66" s="227"/>
      <c r="DT66" s="228"/>
      <c r="DU66" s="228"/>
      <c r="DX66" s="225"/>
      <c r="DY66" s="226"/>
      <c r="DZ66" s="227"/>
      <c r="EA66" s="227"/>
      <c r="EB66" s="227"/>
      <c r="EC66" s="228"/>
      <c r="ED66" s="228"/>
      <c r="EG66" s="225"/>
      <c r="EH66" s="226"/>
      <c r="EI66" s="227"/>
      <c r="EJ66" s="227"/>
      <c r="EK66" s="227"/>
      <c r="EL66" s="228"/>
      <c r="EM66" s="228"/>
      <c r="EP66" s="225"/>
      <c r="EQ66" s="226"/>
      <c r="ER66" s="227"/>
      <c r="ES66" s="227"/>
      <c r="ET66" s="227"/>
      <c r="EU66" s="228"/>
      <c r="EV66" s="228"/>
      <c r="EY66" s="225"/>
      <c r="EZ66" s="226"/>
      <c r="FA66" s="227"/>
      <c r="FB66" s="227"/>
      <c r="FC66" s="227"/>
      <c r="FD66" s="228"/>
      <c r="FE66" s="228"/>
      <c r="FH66" s="225"/>
      <c r="FI66" s="226"/>
      <c r="FJ66" s="227"/>
      <c r="FK66" s="227"/>
      <c r="FL66" s="227"/>
      <c r="FM66" s="228"/>
      <c r="FN66" s="228"/>
      <c r="FO66" s="60"/>
      <c r="FP66" s="60"/>
      <c r="FQ66" s="225"/>
      <c r="FR66" s="226"/>
      <c r="FS66" s="227"/>
      <c r="FT66" s="227"/>
      <c r="FU66" s="227"/>
      <c r="FV66" s="228"/>
      <c r="FW66" s="228"/>
      <c r="FZ66" s="225"/>
      <c r="GA66" s="226"/>
      <c r="GB66" s="227"/>
      <c r="GC66" s="227"/>
      <c r="GD66" s="227"/>
      <c r="GE66" s="228"/>
      <c r="GF66" s="228"/>
      <c r="GI66" s="225"/>
      <c r="GJ66" s="226"/>
      <c r="GK66" s="227"/>
      <c r="GL66" s="227"/>
      <c r="GM66" s="227"/>
      <c r="GN66" s="228"/>
      <c r="GO66" s="228"/>
      <c r="GR66" s="225"/>
      <c r="GS66" s="226"/>
      <c r="GT66" s="227"/>
      <c r="GU66" s="227"/>
      <c r="GV66" s="227"/>
      <c r="GW66" s="228"/>
      <c r="GX66" s="228"/>
      <c r="GY66" s="60"/>
      <c r="GZ66" s="60"/>
      <c r="HA66" s="225"/>
      <c r="HB66" s="226"/>
      <c r="HC66" s="227"/>
      <c r="HD66" s="227"/>
      <c r="HE66" s="227"/>
      <c r="HF66" s="228"/>
      <c r="HG66" s="228"/>
      <c r="HJ66" s="225"/>
      <c r="HK66" s="226"/>
      <c r="HL66" s="227"/>
      <c r="HM66" s="227"/>
      <c r="HN66" s="227"/>
      <c r="HO66" s="228"/>
      <c r="HP66" s="228"/>
      <c r="HS66" s="225"/>
      <c r="HT66" s="226"/>
      <c r="HU66" s="227"/>
      <c r="HV66" s="227"/>
      <c r="HW66" s="227"/>
      <c r="HX66" s="228"/>
      <c r="HY66" s="228"/>
      <c r="IB66" s="225"/>
      <c r="IC66" s="226"/>
      <c r="ID66" s="227"/>
      <c r="IE66" s="227"/>
      <c r="IF66" s="227"/>
      <c r="IG66" s="228"/>
      <c r="IH66" s="228"/>
      <c r="II66" s="60"/>
      <c r="IJ66" s="60"/>
      <c r="IK66" s="225"/>
      <c r="IL66" s="226"/>
      <c r="IM66" s="227"/>
      <c r="IN66" s="227"/>
      <c r="IO66" s="227"/>
      <c r="IP66" s="228"/>
      <c r="IQ66" s="228"/>
      <c r="IT66" s="225"/>
      <c r="IU66" s="226"/>
      <c r="IV66" s="227"/>
      <c r="IW66" s="227"/>
      <c r="IX66" s="227"/>
      <c r="IY66" s="228"/>
      <c r="IZ66" s="228"/>
      <c r="JC66" s="225"/>
      <c r="JD66" s="226"/>
      <c r="JE66" s="227"/>
      <c r="JF66" s="227"/>
      <c r="JG66" s="227"/>
      <c r="JH66" s="228"/>
      <c r="JI66" s="228"/>
      <c r="JL66" s="225"/>
      <c r="JM66" s="226"/>
      <c r="JN66" s="227"/>
      <c r="JO66" s="227"/>
      <c r="JP66" s="227"/>
      <c r="JQ66" s="228"/>
      <c r="JR66" s="228"/>
    </row>
    <row r="67" spans="1:278" ht="16.5" thickTop="1" thickBot="1">
      <c r="B67" s="220">
        <v>8.1</v>
      </c>
      <c r="C67" s="214" t="s">
        <v>240</v>
      </c>
      <c r="D67" s="221"/>
      <c r="E67" s="180"/>
      <c r="F67" s="216"/>
      <c r="G67" s="217"/>
      <c r="H67" s="217"/>
      <c r="I67" s="97"/>
      <c r="K67" s="220"/>
      <c r="L67" s="214"/>
      <c r="M67" s="221"/>
      <c r="N67" s="180"/>
      <c r="O67" s="216"/>
      <c r="P67" s="217"/>
      <c r="Q67" s="217"/>
      <c r="R67" s="97"/>
      <c r="S67" s="97"/>
      <c r="T67" s="220"/>
      <c r="U67" s="214"/>
      <c r="V67" s="221"/>
      <c r="W67" s="180"/>
      <c r="X67" s="216"/>
      <c r="Y67" s="217"/>
      <c r="Z67" s="217"/>
      <c r="AA67" s="97"/>
      <c r="AC67" s="220"/>
      <c r="AD67" s="214"/>
      <c r="AE67" s="221"/>
      <c r="AF67" s="180"/>
      <c r="AG67" s="216"/>
      <c r="AH67" s="217"/>
      <c r="AI67" s="217"/>
      <c r="AL67" s="220"/>
      <c r="AM67" s="214"/>
      <c r="AN67" s="221"/>
      <c r="AO67" s="180"/>
      <c r="AP67" s="216"/>
      <c r="AQ67" s="217"/>
      <c r="AR67" s="217"/>
      <c r="AU67" s="220"/>
      <c r="AV67" s="214"/>
      <c r="AW67" s="221"/>
      <c r="AX67" s="180"/>
      <c r="AY67" s="216"/>
      <c r="AZ67" s="217"/>
      <c r="BA67" s="217"/>
      <c r="BD67" s="220"/>
      <c r="BE67" s="214"/>
      <c r="BF67" s="221"/>
      <c r="BG67" s="180"/>
      <c r="BH67" s="216"/>
      <c r="BI67" s="217"/>
      <c r="BJ67" s="217"/>
      <c r="BM67" s="220"/>
      <c r="BN67" s="214"/>
      <c r="BO67" s="221"/>
      <c r="BP67" s="180"/>
      <c r="BQ67" s="216"/>
      <c r="BR67" s="217"/>
      <c r="BS67" s="217"/>
      <c r="BV67" s="220"/>
      <c r="BW67" s="214"/>
      <c r="BX67" s="221"/>
      <c r="BY67" s="180"/>
      <c r="BZ67" s="216"/>
      <c r="CA67" s="217"/>
      <c r="CB67" s="217"/>
      <c r="CE67" s="220"/>
      <c r="CF67" s="214"/>
      <c r="CG67" s="221"/>
      <c r="CH67" s="180"/>
      <c r="CI67" s="216"/>
      <c r="CJ67" s="217"/>
      <c r="CK67" s="217"/>
      <c r="CN67" s="220"/>
      <c r="CO67" s="214"/>
      <c r="CP67" s="221"/>
      <c r="CQ67" s="180"/>
      <c r="CR67" s="216"/>
      <c r="CS67" s="217"/>
      <c r="CT67" s="217"/>
      <c r="CW67" s="220"/>
      <c r="CX67" s="214"/>
      <c r="CY67" s="221"/>
      <c r="CZ67" s="180"/>
      <c r="DA67" s="216"/>
      <c r="DB67" s="217"/>
      <c r="DC67" s="217"/>
      <c r="DF67" s="220"/>
      <c r="DG67" s="214"/>
      <c r="DH67" s="221"/>
      <c r="DI67" s="180"/>
      <c r="DJ67" s="216"/>
      <c r="DK67" s="217"/>
      <c r="DL67" s="217"/>
      <c r="DO67" s="220"/>
      <c r="DP67" s="214"/>
      <c r="DQ67" s="221"/>
      <c r="DR67" s="180"/>
      <c r="DS67" s="216"/>
      <c r="DT67" s="217"/>
      <c r="DU67" s="217"/>
      <c r="DX67" s="220"/>
      <c r="DY67" s="214"/>
      <c r="DZ67" s="221"/>
      <c r="EA67" s="180"/>
      <c r="EB67" s="216"/>
      <c r="EC67" s="217"/>
      <c r="ED67" s="217"/>
      <c r="EG67" s="220"/>
      <c r="EH67" s="214"/>
      <c r="EI67" s="221"/>
      <c r="EJ67" s="180"/>
      <c r="EK67" s="216"/>
      <c r="EL67" s="217"/>
      <c r="EM67" s="217"/>
      <c r="EP67" s="220"/>
      <c r="EQ67" s="214"/>
      <c r="ER67" s="221"/>
      <c r="ES67" s="180"/>
      <c r="ET67" s="216"/>
      <c r="EU67" s="217"/>
      <c r="EV67" s="217"/>
      <c r="EY67" s="220"/>
      <c r="EZ67" s="214"/>
      <c r="FA67" s="221"/>
      <c r="FB67" s="180"/>
      <c r="FC67" s="216"/>
      <c r="FD67" s="217"/>
      <c r="FE67" s="217"/>
      <c r="FH67" s="220"/>
      <c r="FI67" s="214"/>
      <c r="FJ67" s="221"/>
      <c r="FK67" s="180"/>
      <c r="FL67" s="216"/>
      <c r="FM67" s="217"/>
      <c r="FN67" s="217"/>
      <c r="FO67" s="60"/>
      <c r="FP67" s="60"/>
      <c r="FQ67" s="220"/>
      <c r="FR67" s="214"/>
      <c r="FS67" s="221"/>
      <c r="FT67" s="180"/>
      <c r="FU67" s="216"/>
      <c r="FV67" s="217"/>
      <c r="FW67" s="217"/>
      <c r="FZ67" s="220"/>
      <c r="GA67" s="214"/>
      <c r="GB67" s="221"/>
      <c r="GC67" s="180"/>
      <c r="GD67" s="216"/>
      <c r="GE67" s="217"/>
      <c r="GF67" s="217"/>
      <c r="GI67" s="220"/>
      <c r="GJ67" s="214"/>
      <c r="GK67" s="221"/>
      <c r="GL67" s="180"/>
      <c r="GM67" s="216"/>
      <c r="GN67" s="217"/>
      <c r="GO67" s="217"/>
      <c r="GR67" s="220"/>
      <c r="GS67" s="214"/>
      <c r="GT67" s="221"/>
      <c r="GU67" s="180"/>
      <c r="GV67" s="216"/>
      <c r="GW67" s="217"/>
      <c r="GX67" s="217"/>
      <c r="GY67" s="60"/>
      <c r="GZ67" s="60"/>
      <c r="HA67" s="220"/>
      <c r="HB67" s="214"/>
      <c r="HC67" s="221"/>
      <c r="HD67" s="180"/>
      <c r="HE67" s="216"/>
      <c r="HF67" s="217"/>
      <c r="HG67" s="217"/>
      <c r="HJ67" s="220"/>
      <c r="HK67" s="214"/>
      <c r="HL67" s="221"/>
      <c r="HM67" s="180"/>
      <c r="HN67" s="216"/>
      <c r="HO67" s="217"/>
      <c r="HP67" s="217"/>
      <c r="HS67" s="220"/>
      <c r="HT67" s="214"/>
      <c r="HU67" s="221"/>
      <c r="HV67" s="180"/>
      <c r="HW67" s="216"/>
      <c r="HX67" s="217"/>
      <c r="HY67" s="217"/>
      <c r="IB67" s="220"/>
      <c r="IC67" s="214"/>
      <c r="ID67" s="221"/>
      <c r="IE67" s="180"/>
      <c r="IF67" s="216"/>
      <c r="IG67" s="217"/>
      <c r="IH67" s="217"/>
      <c r="II67" s="60"/>
      <c r="IJ67" s="60"/>
      <c r="IK67" s="220"/>
      <c r="IL67" s="214"/>
      <c r="IM67" s="221"/>
      <c r="IN67" s="180"/>
      <c r="IO67" s="216"/>
      <c r="IP67" s="217"/>
      <c r="IQ67" s="217"/>
      <c r="IT67" s="220"/>
      <c r="IU67" s="214"/>
      <c r="IV67" s="221"/>
      <c r="IW67" s="180"/>
      <c r="IX67" s="216"/>
      <c r="IY67" s="217"/>
      <c r="IZ67" s="217"/>
      <c r="JC67" s="220"/>
      <c r="JD67" s="214"/>
      <c r="JE67" s="221"/>
      <c r="JF67" s="180"/>
      <c r="JG67" s="216"/>
      <c r="JH67" s="217"/>
      <c r="JI67" s="217"/>
      <c r="JL67" s="220"/>
      <c r="JM67" s="214"/>
      <c r="JN67" s="221"/>
      <c r="JO67" s="180"/>
      <c r="JP67" s="216"/>
      <c r="JQ67" s="217"/>
      <c r="JR67" s="217"/>
    </row>
    <row r="68" spans="1:278" ht="16.5" thickTop="1" thickBot="1">
      <c r="B68" s="223" t="s">
        <v>149</v>
      </c>
      <c r="C68" s="178" t="s">
        <v>241</v>
      </c>
      <c r="D68" s="221" t="s">
        <v>140</v>
      </c>
      <c r="E68" s="180">
        <v>14</v>
      </c>
      <c r="F68" s="190">
        <v>0</v>
      </c>
      <c r="G68" s="166">
        <f>ROUND((F68*E68),0)</f>
        <v>0</v>
      </c>
      <c r="H68" s="166"/>
      <c r="K68" s="223"/>
      <c r="L68" s="178"/>
      <c r="M68" s="221"/>
      <c r="N68" s="180"/>
      <c r="O68" s="190"/>
      <c r="P68" s="166"/>
      <c r="Q68" s="166"/>
      <c r="R68" s="97"/>
      <c r="S68" s="97"/>
      <c r="T68" s="223"/>
      <c r="U68" s="178"/>
      <c r="V68" s="221"/>
      <c r="W68" s="180"/>
      <c r="X68" s="190"/>
      <c r="Y68" s="166"/>
      <c r="Z68" s="166"/>
      <c r="AA68" s="97"/>
      <c r="AC68" s="223"/>
      <c r="AD68" s="178"/>
      <c r="AE68" s="221"/>
      <c r="AF68" s="180"/>
      <c r="AG68" s="190"/>
      <c r="AH68" s="166"/>
      <c r="AI68" s="166"/>
      <c r="AL68" s="223"/>
      <c r="AM68" s="178"/>
      <c r="AN68" s="221"/>
      <c r="AO68" s="180"/>
      <c r="AP68" s="190"/>
      <c r="AQ68" s="166"/>
      <c r="AR68" s="166"/>
      <c r="AU68" s="223"/>
      <c r="AV68" s="178"/>
      <c r="AW68" s="221"/>
      <c r="AX68" s="180"/>
      <c r="AY68" s="190"/>
      <c r="AZ68" s="166"/>
      <c r="BA68" s="166"/>
      <c r="BD68" s="223"/>
      <c r="BE68" s="178"/>
      <c r="BF68" s="221"/>
      <c r="BG68" s="180"/>
      <c r="BH68" s="190"/>
      <c r="BI68" s="166"/>
      <c r="BJ68" s="166"/>
      <c r="BM68" s="223"/>
      <c r="BN68" s="178"/>
      <c r="BO68" s="221"/>
      <c r="BP68" s="180"/>
      <c r="BQ68" s="190"/>
      <c r="BR68" s="166"/>
      <c r="BS68" s="166"/>
      <c r="BV68" s="223"/>
      <c r="BW68" s="178"/>
      <c r="BX68" s="221"/>
      <c r="BY68" s="180"/>
      <c r="BZ68" s="190"/>
      <c r="CA68" s="166"/>
      <c r="CB68" s="166"/>
      <c r="CE68" s="223"/>
      <c r="CF68" s="178"/>
      <c r="CG68" s="221"/>
      <c r="CH68" s="180"/>
      <c r="CI68" s="190"/>
      <c r="CJ68" s="166"/>
      <c r="CK68" s="166"/>
      <c r="CN68" s="223"/>
      <c r="CO68" s="178"/>
      <c r="CP68" s="221"/>
      <c r="CQ68" s="180"/>
      <c r="CR68" s="190"/>
      <c r="CS68" s="166"/>
      <c r="CT68" s="166"/>
      <c r="CW68" s="223"/>
      <c r="CX68" s="178"/>
      <c r="CY68" s="221"/>
      <c r="CZ68" s="180"/>
      <c r="DA68" s="190"/>
      <c r="DB68" s="166"/>
      <c r="DC68" s="166"/>
      <c r="DF68" s="223"/>
      <c r="DG68" s="178"/>
      <c r="DH68" s="221"/>
      <c r="DI68" s="180"/>
      <c r="DJ68" s="190"/>
      <c r="DK68" s="166"/>
      <c r="DL68" s="166"/>
      <c r="DO68" s="223"/>
      <c r="DP68" s="178"/>
      <c r="DQ68" s="221"/>
      <c r="DR68" s="180"/>
      <c r="DS68" s="190"/>
      <c r="DT68" s="166"/>
      <c r="DU68" s="166"/>
      <c r="DX68" s="223"/>
      <c r="DY68" s="178"/>
      <c r="DZ68" s="221"/>
      <c r="EA68" s="180"/>
      <c r="EB68" s="190"/>
      <c r="EC68" s="166"/>
      <c r="ED68" s="166"/>
      <c r="EG68" s="223"/>
      <c r="EH68" s="178"/>
      <c r="EI68" s="221"/>
      <c r="EJ68" s="180"/>
      <c r="EK68" s="190"/>
      <c r="EL68" s="166"/>
      <c r="EM68" s="166"/>
      <c r="EP68" s="223"/>
      <c r="EQ68" s="178"/>
      <c r="ER68" s="221"/>
      <c r="ES68" s="180"/>
      <c r="ET68" s="190"/>
      <c r="EU68" s="166"/>
      <c r="EV68" s="166"/>
      <c r="EY68" s="223"/>
      <c r="EZ68" s="178"/>
      <c r="FA68" s="221"/>
      <c r="FB68" s="180"/>
      <c r="FC68" s="190"/>
      <c r="FD68" s="166"/>
      <c r="FE68" s="166"/>
      <c r="FH68" s="223"/>
      <c r="FI68" s="178"/>
      <c r="FJ68" s="221"/>
      <c r="FK68" s="180"/>
      <c r="FL68" s="190"/>
      <c r="FM68" s="166"/>
      <c r="FN68" s="166"/>
      <c r="FO68" s="60"/>
      <c r="FP68" s="60"/>
      <c r="FQ68" s="223"/>
      <c r="FR68" s="178"/>
      <c r="FS68" s="221"/>
      <c r="FT68" s="180"/>
      <c r="FU68" s="190"/>
      <c r="FV68" s="166"/>
      <c r="FW68" s="166"/>
      <c r="FZ68" s="223"/>
      <c r="GA68" s="178"/>
      <c r="GB68" s="221"/>
      <c r="GC68" s="180"/>
      <c r="GD68" s="190"/>
      <c r="GE68" s="166"/>
      <c r="GF68" s="166"/>
      <c r="GI68" s="223"/>
      <c r="GJ68" s="178"/>
      <c r="GK68" s="221"/>
      <c r="GL68" s="180"/>
      <c r="GM68" s="190"/>
      <c r="GN68" s="166"/>
      <c r="GO68" s="166"/>
      <c r="GR68" s="223"/>
      <c r="GS68" s="178"/>
      <c r="GT68" s="221"/>
      <c r="GU68" s="180"/>
      <c r="GV68" s="190"/>
      <c r="GW68" s="166"/>
      <c r="GX68" s="166"/>
      <c r="GY68" s="60"/>
      <c r="GZ68" s="60"/>
      <c r="HA68" s="223"/>
      <c r="HB68" s="178"/>
      <c r="HC68" s="221"/>
      <c r="HD68" s="180"/>
      <c r="HE68" s="190"/>
      <c r="HF68" s="166"/>
      <c r="HG68" s="166"/>
      <c r="HJ68" s="223"/>
      <c r="HK68" s="178"/>
      <c r="HL68" s="221"/>
      <c r="HM68" s="180"/>
      <c r="HN68" s="190"/>
      <c r="HO68" s="166"/>
      <c r="HP68" s="166"/>
      <c r="HS68" s="223"/>
      <c r="HT68" s="178"/>
      <c r="HU68" s="221"/>
      <c r="HV68" s="180"/>
      <c r="HW68" s="190"/>
      <c r="HX68" s="166"/>
      <c r="HY68" s="166"/>
      <c r="IB68" s="223"/>
      <c r="IC68" s="178"/>
      <c r="ID68" s="221"/>
      <c r="IE68" s="180"/>
      <c r="IF68" s="190"/>
      <c r="IG68" s="166"/>
      <c r="IH68" s="166"/>
      <c r="II68" s="60"/>
      <c r="IJ68" s="60"/>
      <c r="IK68" s="223"/>
      <c r="IL68" s="178"/>
      <c r="IM68" s="221"/>
      <c r="IN68" s="180"/>
      <c r="IO68" s="190"/>
      <c r="IP68" s="166"/>
      <c r="IQ68" s="166"/>
      <c r="IT68" s="223"/>
      <c r="IU68" s="178"/>
      <c r="IV68" s="221"/>
      <c r="IW68" s="180"/>
      <c r="IX68" s="190"/>
      <c r="IY68" s="166"/>
      <c r="IZ68" s="166"/>
      <c r="JC68" s="223"/>
      <c r="JD68" s="178"/>
      <c r="JE68" s="221"/>
      <c r="JF68" s="180"/>
      <c r="JG68" s="190"/>
      <c r="JH68" s="166"/>
      <c r="JI68" s="166"/>
      <c r="JL68" s="223"/>
      <c r="JM68" s="178"/>
      <c r="JN68" s="221"/>
      <c r="JO68" s="180"/>
      <c r="JP68" s="190"/>
      <c r="JQ68" s="166"/>
      <c r="JR68" s="166"/>
    </row>
    <row r="69" spans="1:278" ht="16.5" thickTop="1" thickBot="1">
      <c r="B69" s="223" t="s">
        <v>150</v>
      </c>
      <c r="C69" s="178" t="s">
        <v>242</v>
      </c>
      <c r="D69" s="221" t="s">
        <v>140</v>
      </c>
      <c r="E69" s="180">
        <v>14</v>
      </c>
      <c r="F69" s="190">
        <v>0</v>
      </c>
      <c r="G69" s="166">
        <f>ROUND((F69*E69),0)</f>
        <v>0</v>
      </c>
      <c r="H69" s="166"/>
      <c r="K69" s="223"/>
      <c r="L69" s="178"/>
      <c r="M69" s="221"/>
      <c r="N69" s="180"/>
      <c r="O69" s="190"/>
      <c r="P69" s="166"/>
      <c r="Q69" s="166"/>
      <c r="R69" s="97"/>
      <c r="S69" s="97"/>
      <c r="T69" s="223"/>
      <c r="U69" s="178"/>
      <c r="V69" s="221"/>
      <c r="W69" s="180"/>
      <c r="X69" s="190"/>
      <c r="Y69" s="166"/>
      <c r="Z69" s="166"/>
      <c r="AA69" s="97"/>
      <c r="AC69" s="223"/>
      <c r="AD69" s="178"/>
      <c r="AE69" s="221"/>
      <c r="AF69" s="180"/>
      <c r="AG69" s="190"/>
      <c r="AH69" s="166"/>
      <c r="AI69" s="166"/>
      <c r="AL69" s="223"/>
      <c r="AM69" s="178"/>
      <c r="AN69" s="221"/>
      <c r="AO69" s="180"/>
      <c r="AP69" s="190"/>
      <c r="AQ69" s="166"/>
      <c r="AR69" s="166"/>
      <c r="AU69" s="223"/>
      <c r="AV69" s="178"/>
      <c r="AW69" s="221"/>
      <c r="AX69" s="180"/>
      <c r="AY69" s="190"/>
      <c r="AZ69" s="166"/>
      <c r="BA69" s="166"/>
      <c r="BD69" s="223"/>
      <c r="BE69" s="178"/>
      <c r="BF69" s="221"/>
      <c r="BG69" s="180"/>
      <c r="BH69" s="190"/>
      <c r="BI69" s="166"/>
      <c r="BJ69" s="166"/>
      <c r="BM69" s="223"/>
      <c r="BN69" s="178"/>
      <c r="BO69" s="221"/>
      <c r="BP69" s="180"/>
      <c r="BQ69" s="190"/>
      <c r="BR69" s="166"/>
      <c r="BS69" s="166"/>
      <c r="BV69" s="223"/>
      <c r="BW69" s="178"/>
      <c r="BX69" s="221"/>
      <c r="BY69" s="180"/>
      <c r="BZ69" s="190"/>
      <c r="CA69" s="166"/>
      <c r="CB69" s="166"/>
      <c r="CE69" s="223"/>
      <c r="CF69" s="178"/>
      <c r="CG69" s="221"/>
      <c r="CH69" s="180"/>
      <c r="CI69" s="190"/>
      <c r="CJ69" s="166"/>
      <c r="CK69" s="166"/>
      <c r="CN69" s="223"/>
      <c r="CO69" s="178"/>
      <c r="CP69" s="221"/>
      <c r="CQ69" s="180"/>
      <c r="CR69" s="190"/>
      <c r="CS69" s="166"/>
      <c r="CT69" s="166"/>
      <c r="CW69" s="223"/>
      <c r="CX69" s="178"/>
      <c r="CY69" s="221"/>
      <c r="CZ69" s="180"/>
      <c r="DA69" s="190"/>
      <c r="DB69" s="166"/>
      <c r="DC69" s="166"/>
      <c r="DF69" s="223"/>
      <c r="DG69" s="178"/>
      <c r="DH69" s="221"/>
      <c r="DI69" s="180"/>
      <c r="DJ69" s="190"/>
      <c r="DK69" s="166"/>
      <c r="DL69" s="166"/>
      <c r="DO69" s="223"/>
      <c r="DP69" s="178"/>
      <c r="DQ69" s="221"/>
      <c r="DR69" s="180"/>
      <c r="DS69" s="190"/>
      <c r="DT69" s="166"/>
      <c r="DU69" s="166"/>
      <c r="DX69" s="223"/>
      <c r="DY69" s="178"/>
      <c r="DZ69" s="221"/>
      <c r="EA69" s="180"/>
      <c r="EB69" s="190"/>
      <c r="EC69" s="166"/>
      <c r="ED69" s="166"/>
      <c r="EG69" s="223"/>
      <c r="EH69" s="178"/>
      <c r="EI69" s="221"/>
      <c r="EJ69" s="180"/>
      <c r="EK69" s="190"/>
      <c r="EL69" s="166"/>
      <c r="EM69" s="166"/>
      <c r="EP69" s="223"/>
      <c r="EQ69" s="178"/>
      <c r="ER69" s="221"/>
      <c r="ES69" s="180"/>
      <c r="ET69" s="190"/>
      <c r="EU69" s="166"/>
      <c r="EV69" s="166"/>
      <c r="EY69" s="223"/>
      <c r="EZ69" s="178"/>
      <c r="FA69" s="221"/>
      <c r="FB69" s="180"/>
      <c r="FC69" s="190"/>
      <c r="FD69" s="166"/>
      <c r="FE69" s="166"/>
      <c r="FH69" s="223"/>
      <c r="FI69" s="178"/>
      <c r="FJ69" s="221"/>
      <c r="FK69" s="180"/>
      <c r="FL69" s="190"/>
      <c r="FM69" s="166"/>
      <c r="FN69" s="166"/>
      <c r="FO69" s="60"/>
      <c r="FP69" s="60"/>
      <c r="FQ69" s="223"/>
      <c r="FR69" s="178"/>
      <c r="FS69" s="221"/>
      <c r="FT69" s="180"/>
      <c r="FU69" s="190"/>
      <c r="FV69" s="166"/>
      <c r="FW69" s="166"/>
      <c r="FZ69" s="223"/>
      <c r="GA69" s="178"/>
      <c r="GB69" s="221"/>
      <c r="GC69" s="180"/>
      <c r="GD69" s="190"/>
      <c r="GE69" s="166"/>
      <c r="GF69" s="166"/>
      <c r="GI69" s="223"/>
      <c r="GJ69" s="178"/>
      <c r="GK69" s="221"/>
      <c r="GL69" s="180"/>
      <c r="GM69" s="190"/>
      <c r="GN69" s="166"/>
      <c r="GO69" s="166"/>
      <c r="GR69" s="223"/>
      <c r="GS69" s="178"/>
      <c r="GT69" s="221"/>
      <c r="GU69" s="180"/>
      <c r="GV69" s="190"/>
      <c r="GW69" s="166"/>
      <c r="GX69" s="166"/>
      <c r="GY69" s="60"/>
      <c r="GZ69" s="60"/>
      <c r="HA69" s="223"/>
      <c r="HB69" s="178"/>
      <c r="HC69" s="221"/>
      <c r="HD69" s="180"/>
      <c r="HE69" s="190"/>
      <c r="HF69" s="166"/>
      <c r="HG69" s="166"/>
      <c r="HJ69" s="223"/>
      <c r="HK69" s="178"/>
      <c r="HL69" s="221"/>
      <c r="HM69" s="180"/>
      <c r="HN69" s="190"/>
      <c r="HO69" s="166"/>
      <c r="HP69" s="166"/>
      <c r="HS69" s="223"/>
      <c r="HT69" s="178"/>
      <c r="HU69" s="221"/>
      <c r="HV69" s="180"/>
      <c r="HW69" s="190"/>
      <c r="HX69" s="166"/>
      <c r="HY69" s="166"/>
      <c r="IB69" s="223"/>
      <c r="IC69" s="178"/>
      <c r="ID69" s="221"/>
      <c r="IE69" s="180"/>
      <c r="IF69" s="190"/>
      <c r="IG69" s="166"/>
      <c r="IH69" s="166"/>
      <c r="II69" s="60"/>
      <c r="IJ69" s="60"/>
      <c r="IK69" s="223"/>
      <c r="IL69" s="178"/>
      <c r="IM69" s="221"/>
      <c r="IN69" s="180"/>
      <c r="IO69" s="190"/>
      <c r="IP69" s="166"/>
      <c r="IQ69" s="166"/>
      <c r="IT69" s="223"/>
      <c r="IU69" s="178"/>
      <c r="IV69" s="221"/>
      <c r="IW69" s="180"/>
      <c r="IX69" s="190"/>
      <c r="IY69" s="166"/>
      <c r="IZ69" s="166"/>
      <c r="JC69" s="223"/>
      <c r="JD69" s="178"/>
      <c r="JE69" s="221"/>
      <c r="JF69" s="180"/>
      <c r="JG69" s="190"/>
      <c r="JH69" s="166"/>
      <c r="JI69" s="166"/>
      <c r="JL69" s="223"/>
      <c r="JM69" s="178"/>
      <c r="JN69" s="221"/>
      <c r="JO69" s="180"/>
      <c r="JP69" s="190"/>
      <c r="JQ69" s="166"/>
      <c r="JR69" s="166"/>
    </row>
    <row r="70" spans="1:278" ht="17.25" thickTop="1" thickBot="1">
      <c r="B70" s="225"/>
      <c r="C70" s="229" t="s">
        <v>243</v>
      </c>
      <c r="D70" s="230"/>
      <c r="E70" s="231"/>
      <c r="F70" s="232"/>
      <c r="G70" s="233">
        <f>SUM(G68:G69)</f>
        <v>0</v>
      </c>
      <c r="H70" s="233"/>
      <c r="K70" s="225"/>
      <c r="L70" s="229"/>
      <c r="M70" s="230"/>
      <c r="N70" s="231"/>
      <c r="O70" s="232"/>
      <c r="P70" s="233"/>
      <c r="Q70" s="233"/>
      <c r="R70" s="97"/>
      <c r="S70" s="97"/>
      <c r="T70" s="225"/>
      <c r="U70" s="229"/>
      <c r="V70" s="230"/>
      <c r="W70" s="231"/>
      <c r="X70" s="232"/>
      <c r="Y70" s="233"/>
      <c r="Z70" s="233"/>
      <c r="AA70" s="97"/>
      <c r="AC70" s="225"/>
      <c r="AD70" s="229"/>
      <c r="AE70" s="230"/>
      <c r="AF70" s="231"/>
      <c r="AG70" s="232"/>
      <c r="AH70" s="233"/>
      <c r="AI70" s="233"/>
      <c r="AL70" s="225"/>
      <c r="AM70" s="229"/>
      <c r="AN70" s="230"/>
      <c r="AO70" s="231"/>
      <c r="AP70" s="232"/>
      <c r="AQ70" s="233"/>
      <c r="AR70" s="233"/>
      <c r="AU70" s="225"/>
      <c r="AV70" s="229"/>
      <c r="AW70" s="230"/>
      <c r="AX70" s="231"/>
      <c r="AY70" s="232"/>
      <c r="AZ70" s="233"/>
      <c r="BA70" s="233"/>
      <c r="BD70" s="225"/>
      <c r="BE70" s="229"/>
      <c r="BF70" s="230"/>
      <c r="BG70" s="231"/>
      <c r="BH70" s="232"/>
      <c r="BI70" s="233"/>
      <c r="BJ70" s="233"/>
      <c r="BM70" s="225"/>
      <c r="BN70" s="229"/>
      <c r="BO70" s="230"/>
      <c r="BP70" s="231"/>
      <c r="BQ70" s="232"/>
      <c r="BR70" s="233"/>
      <c r="BS70" s="233"/>
      <c r="BV70" s="225"/>
      <c r="BW70" s="229"/>
      <c r="BX70" s="230"/>
      <c r="BY70" s="231"/>
      <c r="BZ70" s="232"/>
      <c r="CA70" s="233"/>
      <c r="CB70" s="233"/>
      <c r="CE70" s="225"/>
      <c r="CF70" s="229"/>
      <c r="CG70" s="230"/>
      <c r="CH70" s="231"/>
      <c r="CI70" s="232"/>
      <c r="CJ70" s="233"/>
      <c r="CK70" s="233"/>
      <c r="CN70" s="225"/>
      <c r="CO70" s="229"/>
      <c r="CP70" s="230"/>
      <c r="CQ70" s="231"/>
      <c r="CR70" s="232"/>
      <c r="CS70" s="233"/>
      <c r="CT70" s="233"/>
      <c r="CW70" s="225"/>
      <c r="CX70" s="229"/>
      <c r="CY70" s="230"/>
      <c r="CZ70" s="231"/>
      <c r="DA70" s="232"/>
      <c r="DB70" s="233"/>
      <c r="DC70" s="233"/>
      <c r="DF70" s="225"/>
      <c r="DG70" s="229"/>
      <c r="DH70" s="230"/>
      <c r="DI70" s="231"/>
      <c r="DJ70" s="232"/>
      <c r="DK70" s="233"/>
      <c r="DL70" s="233"/>
      <c r="DO70" s="225"/>
      <c r="DP70" s="229"/>
      <c r="DQ70" s="230"/>
      <c r="DR70" s="231"/>
      <c r="DS70" s="232"/>
      <c r="DT70" s="233"/>
      <c r="DU70" s="233"/>
      <c r="DX70" s="225"/>
      <c r="DY70" s="229"/>
      <c r="DZ70" s="230"/>
      <c r="EA70" s="231"/>
      <c r="EB70" s="232"/>
      <c r="EC70" s="233"/>
      <c r="ED70" s="233"/>
      <c r="EG70" s="225"/>
      <c r="EH70" s="229"/>
      <c r="EI70" s="230"/>
      <c r="EJ70" s="231"/>
      <c r="EK70" s="232"/>
      <c r="EL70" s="233"/>
      <c r="EM70" s="233"/>
      <c r="EP70" s="225"/>
      <c r="EQ70" s="229"/>
      <c r="ER70" s="230"/>
      <c r="ES70" s="231"/>
      <c r="ET70" s="232"/>
      <c r="EU70" s="233"/>
      <c r="EV70" s="233"/>
      <c r="EY70" s="225"/>
      <c r="EZ70" s="229"/>
      <c r="FA70" s="230"/>
      <c r="FB70" s="231"/>
      <c r="FC70" s="232"/>
      <c r="FD70" s="233"/>
      <c r="FE70" s="233"/>
      <c r="FH70" s="225"/>
      <c r="FI70" s="229"/>
      <c r="FJ70" s="230"/>
      <c r="FK70" s="231"/>
      <c r="FL70" s="232"/>
      <c r="FM70" s="233"/>
      <c r="FN70" s="233"/>
      <c r="FO70" s="60"/>
      <c r="FP70" s="60"/>
      <c r="FQ70" s="225"/>
      <c r="FR70" s="229"/>
      <c r="FS70" s="230"/>
      <c r="FT70" s="231"/>
      <c r="FU70" s="232"/>
      <c r="FV70" s="233"/>
      <c r="FW70" s="233"/>
      <c r="FZ70" s="225"/>
      <c r="GA70" s="229"/>
      <c r="GB70" s="230"/>
      <c r="GC70" s="231"/>
      <c r="GD70" s="232"/>
      <c r="GE70" s="233"/>
      <c r="GF70" s="233"/>
      <c r="GI70" s="225"/>
      <c r="GJ70" s="229"/>
      <c r="GK70" s="230"/>
      <c r="GL70" s="231"/>
      <c r="GM70" s="232"/>
      <c r="GN70" s="233"/>
      <c r="GO70" s="233"/>
      <c r="GR70" s="225"/>
      <c r="GS70" s="229"/>
      <c r="GT70" s="230"/>
      <c r="GU70" s="231"/>
      <c r="GV70" s="232"/>
      <c r="GW70" s="233"/>
      <c r="GX70" s="233"/>
      <c r="GY70" s="60"/>
      <c r="GZ70" s="60"/>
      <c r="HA70" s="225"/>
      <c r="HB70" s="229"/>
      <c r="HC70" s="230"/>
      <c r="HD70" s="231"/>
      <c r="HE70" s="232"/>
      <c r="HF70" s="233"/>
      <c r="HG70" s="233"/>
      <c r="HJ70" s="225"/>
      <c r="HK70" s="229"/>
      <c r="HL70" s="230"/>
      <c r="HM70" s="231"/>
      <c r="HN70" s="232"/>
      <c r="HO70" s="233"/>
      <c r="HP70" s="233"/>
      <c r="HS70" s="225"/>
      <c r="HT70" s="229"/>
      <c r="HU70" s="230"/>
      <c r="HV70" s="231"/>
      <c r="HW70" s="232"/>
      <c r="HX70" s="233"/>
      <c r="HY70" s="233"/>
      <c r="IB70" s="225"/>
      <c r="IC70" s="229"/>
      <c r="ID70" s="230"/>
      <c r="IE70" s="231"/>
      <c r="IF70" s="232"/>
      <c r="IG70" s="233"/>
      <c r="IH70" s="233"/>
      <c r="II70" s="60"/>
      <c r="IJ70" s="60"/>
      <c r="IK70" s="225"/>
      <c r="IL70" s="229"/>
      <c r="IM70" s="230"/>
      <c r="IN70" s="231"/>
      <c r="IO70" s="232"/>
      <c r="IP70" s="233"/>
      <c r="IQ70" s="233"/>
      <c r="IT70" s="225"/>
      <c r="IU70" s="229"/>
      <c r="IV70" s="230"/>
      <c r="IW70" s="231"/>
      <c r="IX70" s="232"/>
      <c r="IY70" s="233"/>
      <c r="IZ70" s="233"/>
      <c r="JC70" s="225"/>
      <c r="JD70" s="229"/>
      <c r="JE70" s="230"/>
      <c r="JF70" s="231"/>
      <c r="JG70" s="232"/>
      <c r="JH70" s="233"/>
      <c r="JI70" s="233"/>
      <c r="JL70" s="225"/>
      <c r="JM70" s="229"/>
      <c r="JN70" s="230"/>
      <c r="JO70" s="231"/>
      <c r="JP70" s="232"/>
      <c r="JQ70" s="233"/>
      <c r="JR70" s="233"/>
    </row>
    <row r="71" spans="1:278" ht="17.25" thickTop="1" thickBot="1">
      <c r="B71" s="145"/>
      <c r="C71" s="146"/>
      <c r="D71" s="146"/>
      <c r="E71" s="147"/>
      <c r="F71" s="141"/>
      <c r="G71" s="142">
        <f>G31+G65+G70</f>
        <v>0</v>
      </c>
      <c r="H71" s="143"/>
      <c r="K71" s="145"/>
      <c r="L71" s="146"/>
      <c r="M71" s="146"/>
      <c r="N71" s="147"/>
      <c r="O71" s="141"/>
      <c r="P71" s="142"/>
      <c r="Q71" s="143"/>
      <c r="T71" s="145"/>
      <c r="U71" s="146"/>
      <c r="V71" s="146"/>
      <c r="W71" s="147"/>
      <c r="X71" s="141"/>
      <c r="Y71" s="142"/>
      <c r="Z71" s="143"/>
      <c r="AC71" s="145"/>
      <c r="AD71" s="146"/>
      <c r="AE71" s="146"/>
      <c r="AF71" s="147"/>
      <c r="AG71" s="141"/>
      <c r="AH71" s="142"/>
      <c r="AI71" s="143"/>
      <c r="AL71" s="145"/>
      <c r="AM71" s="146"/>
      <c r="AN71" s="146"/>
      <c r="AO71" s="147"/>
      <c r="AP71" s="141"/>
      <c r="AQ71" s="142"/>
      <c r="AR71" s="143"/>
      <c r="AU71" s="145"/>
      <c r="AV71" s="146"/>
      <c r="AW71" s="146"/>
      <c r="AX71" s="147"/>
      <c r="AY71" s="141"/>
      <c r="AZ71" s="142"/>
      <c r="BA71" s="143"/>
      <c r="BD71" s="145"/>
      <c r="BE71" s="146"/>
      <c r="BF71" s="146"/>
      <c r="BG71" s="147"/>
      <c r="BH71" s="141"/>
      <c r="BI71" s="142"/>
      <c r="BJ71" s="143"/>
      <c r="BM71" s="145"/>
      <c r="BN71" s="146"/>
      <c r="BO71" s="146"/>
      <c r="BP71" s="147"/>
      <c r="BQ71" s="141"/>
      <c r="BR71" s="142"/>
      <c r="BS71" s="143"/>
      <c r="BV71" s="145"/>
      <c r="BW71" s="146"/>
      <c r="BX71" s="146"/>
      <c r="BY71" s="147"/>
      <c r="BZ71" s="141"/>
      <c r="CA71" s="142"/>
      <c r="CB71" s="143"/>
      <c r="CE71" s="145"/>
      <c r="CF71" s="146"/>
      <c r="CG71" s="146"/>
      <c r="CH71" s="147"/>
      <c r="CI71" s="141"/>
      <c r="CJ71" s="142"/>
      <c r="CK71" s="143"/>
      <c r="CN71" s="145"/>
      <c r="CO71" s="146"/>
      <c r="CP71" s="146"/>
      <c r="CQ71" s="147"/>
      <c r="CR71" s="141"/>
      <c r="CS71" s="142"/>
      <c r="CT71" s="143"/>
      <c r="CW71" s="145"/>
      <c r="CX71" s="146"/>
      <c r="CY71" s="146"/>
      <c r="CZ71" s="147"/>
      <c r="DA71" s="141"/>
      <c r="DB71" s="142"/>
      <c r="DC71" s="143"/>
      <c r="DF71" s="145"/>
      <c r="DG71" s="146"/>
      <c r="DH71" s="146"/>
      <c r="DI71" s="147"/>
      <c r="DJ71" s="141"/>
      <c r="DK71" s="142"/>
      <c r="DL71" s="143"/>
      <c r="DO71" s="145"/>
      <c r="DP71" s="146"/>
      <c r="DQ71" s="146"/>
      <c r="DR71" s="147"/>
      <c r="DS71" s="141"/>
      <c r="DT71" s="142"/>
      <c r="DU71" s="143"/>
      <c r="DX71" s="145"/>
      <c r="DY71" s="146"/>
      <c r="DZ71" s="146"/>
      <c r="EA71" s="147"/>
      <c r="EB71" s="141"/>
      <c r="EC71" s="142"/>
      <c r="ED71" s="143"/>
      <c r="EG71" s="145"/>
      <c r="EH71" s="146"/>
      <c r="EI71" s="146"/>
      <c r="EJ71" s="147"/>
      <c r="EK71" s="141"/>
      <c r="EL71" s="142"/>
      <c r="EM71" s="143"/>
      <c r="EP71" s="145"/>
      <c r="EQ71" s="146"/>
      <c r="ER71" s="146"/>
      <c r="ES71" s="147"/>
      <c r="ET71" s="141"/>
      <c r="EU71" s="142"/>
      <c r="EV71" s="143"/>
      <c r="EY71" s="145"/>
      <c r="EZ71" s="146"/>
      <c r="FA71" s="146"/>
      <c r="FB71" s="147"/>
      <c r="FC71" s="141"/>
      <c r="FD71" s="142"/>
      <c r="FE71" s="143"/>
      <c r="FH71" s="145"/>
      <c r="FI71" s="146"/>
      <c r="FJ71" s="146"/>
      <c r="FK71" s="147"/>
      <c r="FL71" s="141"/>
      <c r="FM71" s="142"/>
      <c r="FN71" s="143"/>
      <c r="FO71" s="60"/>
      <c r="FP71" s="60"/>
      <c r="FQ71" s="145"/>
      <c r="FR71" s="146"/>
      <c r="FS71" s="146"/>
      <c r="FT71" s="147"/>
      <c r="FU71" s="141"/>
      <c r="FV71" s="142"/>
      <c r="FW71" s="143"/>
      <c r="FZ71" s="145"/>
      <c r="GA71" s="146"/>
      <c r="GB71" s="146"/>
      <c r="GC71" s="147"/>
      <c r="GD71" s="141"/>
      <c r="GE71" s="142"/>
      <c r="GF71" s="143"/>
      <c r="GI71" s="145"/>
      <c r="GJ71" s="146"/>
      <c r="GK71" s="146"/>
      <c r="GL71" s="147"/>
      <c r="GM71" s="141"/>
      <c r="GN71" s="142"/>
      <c r="GO71" s="143"/>
      <c r="GR71" s="145"/>
      <c r="GS71" s="146"/>
      <c r="GT71" s="146"/>
      <c r="GU71" s="147"/>
      <c r="GV71" s="141"/>
      <c r="GW71" s="142"/>
      <c r="GX71" s="143"/>
      <c r="GY71" s="60"/>
      <c r="GZ71" s="60"/>
      <c r="HA71" s="145"/>
      <c r="HB71" s="146"/>
      <c r="HC71" s="146"/>
      <c r="HD71" s="147"/>
      <c r="HE71" s="141"/>
      <c r="HF71" s="142"/>
      <c r="HG71" s="143"/>
      <c r="HJ71" s="145"/>
      <c r="HK71" s="146"/>
      <c r="HL71" s="146"/>
      <c r="HM71" s="147"/>
      <c r="HN71" s="141"/>
      <c r="HO71" s="142"/>
      <c r="HP71" s="143"/>
      <c r="HS71" s="145"/>
      <c r="HT71" s="146"/>
      <c r="HU71" s="146"/>
      <c r="HV71" s="147"/>
      <c r="HW71" s="141"/>
      <c r="HX71" s="142"/>
      <c r="HY71" s="143"/>
      <c r="IB71" s="145"/>
      <c r="IC71" s="146"/>
      <c r="ID71" s="146"/>
      <c r="IE71" s="147"/>
      <c r="IF71" s="141"/>
      <c r="IG71" s="142"/>
      <c r="IH71" s="143"/>
      <c r="II71" s="60"/>
      <c r="IJ71" s="60"/>
      <c r="IK71" s="145"/>
      <c r="IL71" s="146"/>
      <c r="IM71" s="146"/>
      <c r="IN71" s="147"/>
      <c r="IO71" s="141"/>
      <c r="IP71" s="142"/>
      <c r="IQ71" s="143"/>
      <c r="IT71" s="145"/>
      <c r="IU71" s="146"/>
      <c r="IV71" s="146"/>
      <c r="IW71" s="147"/>
      <c r="IX71" s="141"/>
      <c r="IY71" s="142"/>
      <c r="IZ71" s="143"/>
      <c r="JC71" s="145"/>
      <c r="JD71" s="146"/>
      <c r="JE71" s="146"/>
      <c r="JF71" s="147"/>
      <c r="JG71" s="141"/>
      <c r="JH71" s="142"/>
      <c r="JI71" s="143"/>
      <c r="JL71" s="145"/>
      <c r="JM71" s="146"/>
      <c r="JN71" s="146"/>
      <c r="JO71" s="147"/>
      <c r="JP71" s="141"/>
      <c r="JQ71" s="142"/>
      <c r="JR71" s="143"/>
    </row>
    <row r="72" spans="1:278" ht="38.25" customHeight="1" thickBot="1">
      <c r="B72" s="100"/>
      <c r="C72" s="101"/>
      <c r="D72" s="101"/>
      <c r="E72" s="101"/>
      <c r="F72" s="101"/>
      <c r="G72" s="101"/>
      <c r="H72" s="96"/>
      <c r="K72" s="100"/>
      <c r="L72" s="101"/>
      <c r="M72" s="101"/>
      <c r="N72" s="101"/>
      <c r="O72" s="101"/>
      <c r="P72" s="101"/>
      <c r="Q72" s="96"/>
      <c r="T72" s="100"/>
      <c r="U72" s="101"/>
      <c r="V72" s="101"/>
      <c r="W72" s="101"/>
      <c r="X72" s="101"/>
      <c r="Y72" s="101"/>
      <c r="Z72" s="96"/>
      <c r="AC72" s="100"/>
      <c r="AD72" s="101"/>
      <c r="AE72" s="101"/>
      <c r="AF72" s="101"/>
      <c r="AG72" s="101"/>
      <c r="AH72" s="101"/>
      <c r="AI72" s="96"/>
      <c r="AL72" s="100"/>
      <c r="AM72" s="101"/>
      <c r="AN72" s="101"/>
      <c r="AO72" s="101"/>
      <c r="AP72" s="101"/>
      <c r="AQ72" s="101"/>
      <c r="AR72" s="96"/>
      <c r="AU72" s="100"/>
      <c r="AV72" s="101"/>
      <c r="AW72" s="101"/>
      <c r="AX72" s="101"/>
      <c r="AY72" s="101"/>
      <c r="AZ72" s="101"/>
      <c r="BA72" s="96"/>
      <c r="BD72" s="100"/>
      <c r="BE72" s="101"/>
      <c r="BF72" s="101"/>
      <c r="BG72" s="101"/>
      <c r="BH72" s="101"/>
      <c r="BI72" s="101"/>
      <c r="BJ72" s="96"/>
      <c r="BM72" s="100"/>
      <c r="BN72" s="101"/>
      <c r="BO72" s="101"/>
      <c r="BP72" s="101"/>
      <c r="BQ72" s="101"/>
      <c r="BR72" s="101"/>
      <c r="BS72" s="96"/>
      <c r="BV72" s="100"/>
      <c r="BW72" s="101"/>
      <c r="BX72" s="101"/>
      <c r="BY72" s="101"/>
      <c r="BZ72" s="101"/>
      <c r="CA72" s="101"/>
      <c r="CB72" s="96"/>
      <c r="CE72" s="100"/>
      <c r="CF72" s="101"/>
      <c r="CG72" s="101"/>
      <c r="CH72" s="101"/>
      <c r="CI72" s="101"/>
      <c r="CJ72" s="101"/>
      <c r="CK72" s="96"/>
      <c r="CN72" s="100"/>
      <c r="CO72" s="101"/>
      <c r="CP72" s="101"/>
      <c r="CQ72" s="101"/>
      <c r="CR72" s="101"/>
      <c r="CS72" s="101"/>
      <c r="CT72" s="96"/>
      <c r="CW72" s="100"/>
      <c r="CX72" s="101"/>
      <c r="CY72" s="101"/>
      <c r="CZ72" s="101"/>
      <c r="DA72" s="101"/>
      <c r="DB72" s="101"/>
      <c r="DC72" s="96"/>
      <c r="DF72" s="100"/>
      <c r="DG72" s="101"/>
      <c r="DH72" s="101"/>
      <c r="DI72" s="101"/>
      <c r="DJ72" s="101"/>
      <c r="DK72" s="101"/>
      <c r="DL72" s="96"/>
      <c r="DO72" s="100"/>
      <c r="DP72" s="101"/>
      <c r="DQ72" s="101"/>
      <c r="DR72" s="101"/>
      <c r="DS72" s="101"/>
      <c r="DT72" s="101"/>
      <c r="DU72" s="96"/>
      <c r="DX72" s="100"/>
      <c r="DY72" s="101"/>
      <c r="DZ72" s="101"/>
      <c r="EA72" s="101"/>
      <c r="EB72" s="101"/>
      <c r="EC72" s="101"/>
      <c r="ED72" s="96"/>
      <c r="EG72" s="100"/>
      <c r="EH72" s="101"/>
      <c r="EI72" s="101"/>
      <c r="EJ72" s="101"/>
      <c r="EK72" s="101"/>
      <c r="EL72" s="101"/>
      <c r="EM72" s="96"/>
      <c r="EP72" s="100"/>
      <c r="EQ72" s="101"/>
      <c r="ER72" s="101"/>
      <c r="ES72" s="101"/>
      <c r="ET72" s="101"/>
      <c r="EU72" s="101"/>
      <c r="EV72" s="96"/>
      <c r="EY72" s="100"/>
      <c r="EZ72" s="101"/>
      <c r="FA72" s="101"/>
      <c r="FB72" s="101"/>
      <c r="FC72" s="101"/>
      <c r="FD72" s="101"/>
      <c r="FE72" s="96"/>
      <c r="FH72" s="100"/>
      <c r="FI72" s="101"/>
      <c r="FJ72" s="101"/>
      <c r="FK72" s="101"/>
      <c r="FL72" s="101"/>
      <c r="FM72" s="101"/>
      <c r="FN72" s="96"/>
      <c r="FO72" s="60"/>
      <c r="FP72" s="60"/>
      <c r="FQ72" s="100"/>
      <c r="FR72" s="101"/>
      <c r="FS72" s="101"/>
      <c r="FT72" s="101"/>
      <c r="FU72" s="101"/>
      <c r="FV72" s="101"/>
      <c r="FW72" s="96"/>
      <c r="FZ72" s="100"/>
      <c r="GA72" s="101"/>
      <c r="GB72" s="101"/>
      <c r="GC72" s="101"/>
      <c r="GD72" s="101"/>
      <c r="GE72" s="101"/>
      <c r="GF72" s="96"/>
      <c r="GI72" s="100"/>
      <c r="GJ72" s="101"/>
      <c r="GK72" s="101"/>
      <c r="GL72" s="101"/>
      <c r="GM72" s="101"/>
      <c r="GN72" s="101"/>
      <c r="GO72" s="96"/>
      <c r="GR72" s="100"/>
      <c r="GS72" s="101"/>
      <c r="GT72" s="101"/>
      <c r="GU72" s="101"/>
      <c r="GV72" s="101"/>
      <c r="GW72" s="101"/>
      <c r="GX72" s="96"/>
      <c r="GY72" s="60"/>
      <c r="GZ72" s="60"/>
      <c r="HA72" s="100"/>
      <c r="HB72" s="101"/>
      <c r="HC72" s="101"/>
      <c r="HD72" s="101"/>
      <c r="HE72" s="101"/>
      <c r="HF72" s="101"/>
      <c r="HG72" s="96"/>
      <c r="HJ72" s="100"/>
      <c r="HK72" s="101"/>
      <c r="HL72" s="101"/>
      <c r="HM72" s="101"/>
      <c r="HN72" s="101"/>
      <c r="HO72" s="101"/>
      <c r="HP72" s="96"/>
      <c r="HS72" s="100"/>
      <c r="HT72" s="101"/>
      <c r="HU72" s="101"/>
      <c r="HV72" s="101"/>
      <c r="HW72" s="101"/>
      <c r="HX72" s="101"/>
      <c r="HY72" s="96"/>
      <c r="IB72" s="100"/>
      <c r="IC72" s="101"/>
      <c r="ID72" s="101"/>
      <c r="IE72" s="101"/>
      <c r="IF72" s="101"/>
      <c r="IG72" s="101"/>
      <c r="IH72" s="96"/>
      <c r="II72" s="60"/>
      <c r="IJ72" s="60"/>
      <c r="IK72" s="100"/>
      <c r="IL72" s="101"/>
      <c r="IM72" s="101"/>
      <c r="IN72" s="101"/>
      <c r="IO72" s="101"/>
      <c r="IP72" s="101"/>
      <c r="IQ72" s="96"/>
      <c r="IT72" s="100"/>
      <c r="IU72" s="101"/>
      <c r="IV72" s="101"/>
      <c r="IW72" s="101"/>
      <c r="IX72" s="101"/>
      <c r="IY72" s="101"/>
      <c r="IZ72" s="96"/>
      <c r="JC72" s="100"/>
      <c r="JD72" s="101"/>
      <c r="JE72" s="101"/>
      <c r="JF72" s="101"/>
      <c r="JG72" s="101"/>
      <c r="JH72" s="101"/>
      <c r="JI72" s="96"/>
      <c r="JL72" s="100"/>
      <c r="JM72" s="101"/>
      <c r="JN72" s="101"/>
      <c r="JO72" s="101"/>
      <c r="JP72" s="101"/>
      <c r="JQ72" s="101"/>
      <c r="JR72" s="96"/>
    </row>
    <row r="73" spans="1:278" ht="27" thickBot="1">
      <c r="F73" s="116" t="s">
        <v>109</v>
      </c>
      <c r="G73" s="117"/>
      <c r="H73" s="96"/>
      <c r="I73" s="96"/>
      <c r="K73" s="118" t="str">
        <f>M2</f>
        <v>Daniel José Nieves Vergara</v>
      </c>
      <c r="L73" s="119"/>
      <c r="M73" s="119"/>
      <c r="N73" s="119"/>
      <c r="O73" s="119"/>
      <c r="P73" s="120"/>
      <c r="T73" s="118" t="str">
        <f>V2</f>
        <v>CONDEIN SAS</v>
      </c>
      <c r="U73" s="119"/>
      <c r="V73" s="119"/>
      <c r="W73" s="119"/>
      <c r="X73" s="119"/>
      <c r="Y73" s="120"/>
      <c r="AC73" s="118" t="str">
        <f>AE2</f>
        <v>INGAP S.A.S</v>
      </c>
      <c r="AD73" s="119"/>
      <c r="AE73" s="119"/>
      <c r="AF73" s="119"/>
      <c r="AG73" s="119"/>
      <c r="AH73" s="120"/>
      <c r="AL73" s="118" t="str">
        <f>AN2</f>
        <v>ENETEL S.A.S</v>
      </c>
      <c r="AM73" s="119"/>
      <c r="AN73" s="119"/>
      <c r="AO73" s="119"/>
      <c r="AP73" s="119"/>
      <c r="AQ73" s="120"/>
      <c r="AU73" s="118" t="str">
        <f>AW2</f>
        <v>Viacol Ingenieros Contratistas</v>
      </c>
      <c r="AV73" s="119"/>
      <c r="AW73" s="119"/>
      <c r="AX73" s="119"/>
      <c r="AY73" s="119"/>
      <c r="AZ73" s="120"/>
      <c r="BD73" s="118" t="str">
        <f>BF2</f>
        <v>WORLDTEK SAS</v>
      </c>
      <c r="BE73" s="119"/>
      <c r="BF73" s="119"/>
      <c r="BG73" s="119"/>
      <c r="BH73" s="119"/>
      <c r="BI73" s="120"/>
      <c r="BM73" s="118" t="str">
        <f>BO2</f>
        <v>O7</v>
      </c>
      <c r="BN73" s="119"/>
      <c r="BO73" s="119"/>
      <c r="BP73" s="119"/>
      <c r="BQ73" s="119"/>
      <c r="BR73" s="120"/>
      <c r="BV73" s="118" t="str">
        <f>BX2</f>
        <v>O8</v>
      </c>
      <c r="BW73" s="119"/>
      <c r="BX73" s="119"/>
      <c r="BY73" s="119"/>
      <c r="BZ73" s="119"/>
      <c r="CA73" s="120"/>
      <c r="CE73" s="118" t="str">
        <f>CG2</f>
        <v>O9</v>
      </c>
      <c r="CF73" s="119"/>
      <c r="CG73" s="119"/>
      <c r="CH73" s="119"/>
      <c r="CI73" s="119"/>
      <c r="CJ73" s="120"/>
      <c r="CN73" s="118" t="str">
        <f>CP2</f>
        <v>O10</v>
      </c>
      <c r="CO73" s="119"/>
      <c r="CP73" s="119"/>
      <c r="CQ73" s="119"/>
      <c r="CR73" s="119"/>
      <c r="CS73" s="120"/>
      <c r="CW73" s="118" t="str">
        <f>CY2</f>
        <v>O11</v>
      </c>
      <c r="CX73" s="119"/>
      <c r="CY73" s="119"/>
      <c r="CZ73" s="119"/>
      <c r="DA73" s="119"/>
      <c r="DB73" s="120"/>
      <c r="DF73" s="118" t="str">
        <f>DH2</f>
        <v>O12</v>
      </c>
      <c r="DG73" s="119"/>
      <c r="DH73" s="119"/>
      <c r="DI73" s="119"/>
      <c r="DJ73" s="119"/>
      <c r="DK73" s="120"/>
      <c r="DO73" s="118" t="str">
        <f>DQ2</f>
        <v>O13</v>
      </c>
      <c r="DP73" s="119"/>
      <c r="DQ73" s="119"/>
      <c r="DR73" s="119"/>
      <c r="DS73" s="119"/>
      <c r="DT73" s="120"/>
      <c r="DX73" s="118" t="str">
        <f>DZ2</f>
        <v>O14</v>
      </c>
      <c r="DY73" s="119"/>
      <c r="DZ73" s="119"/>
      <c r="EA73" s="119"/>
      <c r="EB73" s="119"/>
      <c r="EC73" s="120"/>
      <c r="EG73" s="118" t="str">
        <f>EI2</f>
        <v>O15</v>
      </c>
      <c r="EH73" s="119"/>
      <c r="EI73" s="119"/>
      <c r="EJ73" s="119"/>
      <c r="EK73" s="119"/>
      <c r="EL73" s="120"/>
      <c r="EP73" s="118" t="str">
        <f>ER2</f>
        <v>O16</v>
      </c>
      <c r="EQ73" s="119"/>
      <c r="ER73" s="119"/>
      <c r="ES73" s="119"/>
      <c r="ET73" s="119"/>
      <c r="EU73" s="120"/>
      <c r="EV73" s="60"/>
      <c r="EY73" s="118" t="str">
        <f>FA2</f>
        <v>O17</v>
      </c>
      <c r="EZ73" s="119"/>
      <c r="FA73" s="119"/>
      <c r="FB73" s="119"/>
      <c r="FC73" s="119"/>
      <c r="FD73" s="120"/>
      <c r="FE73" s="60"/>
      <c r="FH73" s="118" t="str">
        <f>FJ2</f>
        <v>O18</v>
      </c>
      <c r="FI73" s="119"/>
      <c r="FJ73" s="119"/>
      <c r="FK73" s="119"/>
      <c r="FL73" s="119"/>
      <c r="FM73" s="120"/>
      <c r="FN73" s="60"/>
      <c r="FO73" s="60"/>
      <c r="FP73" s="60"/>
      <c r="FQ73" s="118" t="str">
        <f>FS2</f>
        <v>O19</v>
      </c>
      <c r="FR73" s="119"/>
      <c r="FS73" s="119"/>
      <c r="FT73" s="119"/>
      <c r="FU73" s="119"/>
      <c r="FV73" s="120"/>
      <c r="FW73" s="60"/>
      <c r="FZ73" s="118" t="str">
        <f>GB2</f>
        <v>O20</v>
      </c>
      <c r="GA73" s="119"/>
      <c r="GB73" s="119"/>
      <c r="GC73" s="119"/>
      <c r="GD73" s="119"/>
      <c r="GE73" s="120"/>
      <c r="GF73" s="60"/>
      <c r="GI73" s="118" t="str">
        <f>GK2</f>
        <v>O21</v>
      </c>
      <c r="GJ73" s="119"/>
      <c r="GK73" s="119"/>
      <c r="GL73" s="119"/>
      <c r="GM73" s="119"/>
      <c r="GN73" s="120"/>
      <c r="GO73" s="60"/>
      <c r="GR73" s="118" t="str">
        <f>GT2</f>
        <v>O22</v>
      </c>
      <c r="GS73" s="119"/>
      <c r="GT73" s="119"/>
      <c r="GU73" s="119"/>
      <c r="GV73" s="119"/>
      <c r="GW73" s="120"/>
      <c r="GX73" s="60"/>
      <c r="GY73" s="60"/>
      <c r="GZ73" s="60"/>
      <c r="HA73" s="118" t="str">
        <f>HC2</f>
        <v>O23</v>
      </c>
      <c r="HB73" s="119"/>
      <c r="HC73" s="119"/>
      <c r="HD73" s="119"/>
      <c r="HE73" s="119"/>
      <c r="HF73" s="120"/>
      <c r="HG73" s="60"/>
      <c r="HJ73" s="118" t="str">
        <f>HL2</f>
        <v>O24</v>
      </c>
      <c r="HK73" s="119"/>
      <c r="HL73" s="119"/>
      <c r="HM73" s="119"/>
      <c r="HN73" s="119"/>
      <c r="HO73" s="120"/>
      <c r="HP73" s="60"/>
      <c r="HS73" s="118" t="str">
        <f>HU2</f>
        <v>O25</v>
      </c>
      <c r="HT73" s="119"/>
      <c r="HU73" s="119"/>
      <c r="HV73" s="119"/>
      <c r="HW73" s="119"/>
      <c r="HX73" s="120"/>
      <c r="HY73" s="60"/>
      <c r="IB73" s="118" t="str">
        <f>ID2</f>
        <v>O26</v>
      </c>
      <c r="IC73" s="119"/>
      <c r="ID73" s="119"/>
      <c r="IE73" s="119"/>
      <c r="IF73" s="119"/>
      <c r="IG73" s="120"/>
      <c r="IH73" s="60"/>
      <c r="II73" s="60"/>
      <c r="IJ73" s="60"/>
      <c r="IK73" s="118" t="str">
        <f>IM2</f>
        <v>O27</v>
      </c>
      <c r="IL73" s="119"/>
      <c r="IM73" s="119"/>
      <c r="IN73" s="119"/>
      <c r="IO73" s="119"/>
      <c r="IP73" s="120"/>
      <c r="IQ73" s="60"/>
      <c r="IT73" s="118" t="str">
        <f>IV2</f>
        <v>O28</v>
      </c>
      <c r="IU73" s="119"/>
      <c r="IV73" s="119"/>
      <c r="IW73" s="119"/>
      <c r="IX73" s="119"/>
      <c r="IY73" s="120"/>
      <c r="IZ73" s="60"/>
      <c r="JC73" s="118" t="str">
        <f>JE2</f>
        <v>O29</v>
      </c>
      <c r="JD73" s="119"/>
      <c r="JE73" s="119"/>
      <c r="JF73" s="119"/>
      <c r="JG73" s="119"/>
      <c r="JH73" s="120"/>
      <c r="JI73" s="60"/>
      <c r="JL73" s="118" t="str">
        <f>JN2</f>
        <v>O30</v>
      </c>
      <c r="JM73" s="119"/>
      <c r="JN73" s="119"/>
      <c r="JO73" s="119"/>
      <c r="JP73" s="119"/>
      <c r="JQ73" s="120"/>
      <c r="JR73" s="60"/>
    </row>
    <row r="74" spans="1:278" s="85" customFormat="1" ht="60">
      <c r="A74" s="60"/>
      <c r="B74" s="105"/>
      <c r="C74" s="106"/>
      <c r="D74" s="106"/>
      <c r="E74" s="60"/>
      <c r="F74" s="59" t="s">
        <v>108</v>
      </c>
      <c r="G74" s="59" t="s">
        <v>107</v>
      </c>
      <c r="H74" s="96"/>
      <c r="I74" s="96"/>
      <c r="J74" s="60"/>
    </row>
    <row r="75" spans="1:278" ht="27" customHeight="1">
      <c r="B75" s="106"/>
      <c r="C75" s="106"/>
      <c r="D75" s="106"/>
      <c r="F75" s="130">
        <v>16</v>
      </c>
      <c r="G75" s="130">
        <v>9</v>
      </c>
      <c r="H75" s="96"/>
      <c r="I75" s="96"/>
      <c r="FH75" s="60"/>
      <c r="FI75" s="60"/>
      <c r="FJ75" s="60"/>
      <c r="FK75" s="60"/>
      <c r="FL75" s="60"/>
      <c r="FM75" s="60"/>
      <c r="FN75" s="60"/>
      <c r="FO75" s="60"/>
      <c r="FP75" s="60"/>
      <c r="FQ75" s="60"/>
      <c r="FR75" s="60"/>
      <c r="FS75" s="60"/>
      <c r="FT75" s="60"/>
      <c r="FU75" s="60"/>
      <c r="FV75" s="60"/>
      <c r="FW75" s="60"/>
      <c r="GR75" s="60"/>
      <c r="GS75" s="60"/>
      <c r="GT75" s="60"/>
      <c r="GU75" s="60"/>
      <c r="GV75" s="60"/>
      <c r="GW75" s="60"/>
      <c r="GX75" s="60"/>
      <c r="GY75" s="60"/>
      <c r="GZ75" s="60"/>
      <c r="HA75" s="60"/>
      <c r="HB75" s="60"/>
      <c r="HC75" s="60"/>
      <c r="HD75" s="60"/>
      <c r="HE75" s="60"/>
      <c r="HF75" s="60"/>
      <c r="HG75" s="60"/>
      <c r="IB75" s="60"/>
      <c r="IC75" s="60"/>
      <c r="ID75" s="60"/>
      <c r="IE75" s="60"/>
      <c r="IF75" s="60"/>
      <c r="IG75" s="60"/>
      <c r="IH75" s="60"/>
      <c r="II75" s="60"/>
      <c r="IJ75" s="60"/>
      <c r="IK75" s="60"/>
      <c r="IL75" s="60"/>
      <c r="IM75" s="60"/>
      <c r="IN75" s="60"/>
      <c r="IO75" s="60"/>
      <c r="IP75" s="60"/>
      <c r="IQ75" s="60"/>
    </row>
    <row r="76" spans="1:278" s="107" customFormat="1">
      <c r="A76" s="60"/>
      <c r="B76" s="106"/>
      <c r="C76" s="106"/>
      <c r="D76" s="106"/>
      <c r="E76" s="60"/>
      <c r="F76" s="60"/>
      <c r="G76" s="60"/>
      <c r="H76" s="102"/>
      <c r="I76" s="102"/>
      <c r="J76" s="102"/>
      <c r="K76" s="102"/>
      <c r="L76" s="102"/>
      <c r="M76" s="102"/>
      <c r="N76" s="102"/>
      <c r="O76" s="102"/>
      <c r="P76" s="102"/>
      <c r="Q76" s="102"/>
      <c r="R76" s="102"/>
      <c r="S76" s="102"/>
      <c r="T76" s="102"/>
      <c r="U76" s="102"/>
      <c r="V76" s="102"/>
      <c r="W76" s="102"/>
      <c r="X76" s="102"/>
      <c r="Y76" s="102"/>
      <c r="Z76" s="102"/>
      <c r="AA76" s="102"/>
      <c r="AB76" s="102"/>
      <c r="AC76" s="102"/>
      <c r="AD76" s="102"/>
      <c r="AE76" s="102"/>
      <c r="AF76" s="102"/>
      <c r="AG76" s="102"/>
      <c r="AH76" s="102"/>
      <c r="AI76" s="102"/>
      <c r="AJ76" s="102"/>
      <c r="AK76" s="102"/>
      <c r="AL76" s="102"/>
      <c r="AM76" s="102"/>
      <c r="AN76" s="102"/>
      <c r="AO76" s="102"/>
      <c r="AP76" s="102"/>
      <c r="AQ76" s="102"/>
      <c r="AR76" s="102"/>
      <c r="AS76" s="102"/>
      <c r="AT76" s="102"/>
      <c r="AU76" s="102"/>
      <c r="AV76" s="102"/>
      <c r="AW76" s="102"/>
      <c r="AX76" s="102"/>
      <c r="AY76" s="102"/>
      <c r="AZ76" s="102"/>
      <c r="BA76" s="102"/>
      <c r="BB76" s="102"/>
      <c r="BC76" s="102"/>
      <c r="BD76" s="102"/>
      <c r="BE76" s="102"/>
      <c r="BF76" s="102"/>
      <c r="BG76" s="102"/>
      <c r="BH76" s="102"/>
      <c r="BI76" s="102"/>
      <c r="BJ76" s="102"/>
      <c r="BK76" s="102"/>
      <c r="BL76" s="102"/>
      <c r="BM76" s="102"/>
      <c r="BN76" s="102"/>
      <c r="BO76" s="102"/>
      <c r="BP76" s="102"/>
      <c r="BQ76" s="102"/>
      <c r="BR76" s="102"/>
      <c r="BS76" s="102"/>
      <c r="BT76" s="102"/>
      <c r="BU76" s="102"/>
      <c r="BV76" s="102"/>
      <c r="BW76" s="102"/>
      <c r="BX76" s="102"/>
      <c r="BY76" s="102"/>
      <c r="BZ76" s="102"/>
      <c r="CA76" s="102"/>
      <c r="CB76" s="102"/>
      <c r="CC76" s="102"/>
      <c r="CD76" s="102"/>
      <c r="CE76" s="102"/>
      <c r="CF76" s="102"/>
      <c r="CG76" s="102"/>
      <c r="CH76" s="102"/>
      <c r="CI76" s="102"/>
      <c r="CJ76" s="102"/>
      <c r="CK76" s="102"/>
      <c r="CL76" s="102"/>
      <c r="CM76" s="102"/>
      <c r="CN76" s="102"/>
      <c r="CO76" s="102"/>
      <c r="CP76" s="102"/>
      <c r="CQ76" s="102"/>
      <c r="CR76" s="102"/>
      <c r="CS76" s="102"/>
      <c r="CT76" s="102"/>
      <c r="CU76" s="102"/>
      <c r="CV76" s="102"/>
      <c r="CW76" s="102"/>
      <c r="CX76" s="102"/>
      <c r="CY76" s="102"/>
      <c r="CZ76" s="102"/>
      <c r="DA76" s="102"/>
      <c r="DB76" s="102"/>
      <c r="DC76" s="102"/>
      <c r="DD76" s="102"/>
      <c r="DE76" s="102"/>
      <c r="DF76" s="102"/>
      <c r="DG76" s="102"/>
      <c r="DH76" s="102"/>
      <c r="DI76" s="102"/>
      <c r="DJ76" s="102"/>
      <c r="DK76" s="102"/>
      <c r="DL76" s="102"/>
      <c r="DM76" s="102"/>
      <c r="DN76" s="102"/>
      <c r="DO76" s="102"/>
      <c r="DP76" s="102"/>
      <c r="DQ76" s="102"/>
      <c r="DR76" s="102"/>
      <c r="DS76" s="102"/>
      <c r="DT76" s="102"/>
      <c r="DU76" s="102"/>
      <c r="DV76" s="102"/>
      <c r="DW76" s="102"/>
      <c r="DX76" s="102"/>
      <c r="DY76" s="102"/>
      <c r="DZ76" s="102"/>
      <c r="EA76" s="102"/>
      <c r="EB76" s="102"/>
      <c r="EC76" s="102"/>
      <c r="ED76" s="102"/>
      <c r="EE76" s="102"/>
      <c r="EF76" s="102"/>
      <c r="EG76" s="102"/>
      <c r="EH76" s="102"/>
      <c r="EI76" s="102"/>
      <c r="EJ76" s="102"/>
      <c r="EK76" s="102"/>
      <c r="EL76" s="102"/>
      <c r="EM76" s="102"/>
    </row>
    <row r="77" spans="1:278" s="107" customFormat="1" ht="30" customHeight="1">
      <c r="A77" s="64"/>
      <c r="B77" s="121"/>
      <c r="C77" s="121"/>
      <c r="D77" s="108"/>
      <c r="E77" s="77"/>
      <c r="F77" s="139" t="s">
        <v>3</v>
      </c>
      <c r="G77" s="84" t="s">
        <v>113</v>
      </c>
      <c r="H77" s="102"/>
      <c r="I77" s="102"/>
      <c r="J77" s="102"/>
      <c r="K77" s="102"/>
      <c r="L77" s="102"/>
      <c r="M77" s="102"/>
      <c r="N77" s="102"/>
      <c r="O77" s="102"/>
      <c r="P77" s="102"/>
      <c r="Q77" s="102"/>
      <c r="R77" s="102"/>
      <c r="S77" s="102"/>
      <c r="T77" s="102"/>
      <c r="U77" s="102"/>
      <c r="V77" s="102"/>
      <c r="W77" s="102"/>
      <c r="X77" s="102"/>
      <c r="Y77" s="102"/>
      <c r="Z77" s="102"/>
      <c r="AA77" s="102"/>
      <c r="AB77" s="102"/>
      <c r="AC77" s="102"/>
      <c r="AD77" s="102"/>
      <c r="AE77" s="102"/>
      <c r="AF77" s="102"/>
      <c r="AG77" s="102"/>
      <c r="AH77" s="102"/>
      <c r="AI77" s="102"/>
      <c r="AJ77" s="102"/>
      <c r="AK77" s="102"/>
      <c r="AL77" s="102"/>
      <c r="AM77" s="102"/>
      <c r="AN77" s="102"/>
      <c r="AO77" s="102"/>
      <c r="AP77" s="102"/>
      <c r="AQ77" s="102"/>
      <c r="AR77" s="102"/>
      <c r="AS77" s="102"/>
      <c r="AT77" s="102"/>
      <c r="AU77" s="102"/>
      <c r="AV77" s="102"/>
      <c r="AW77" s="102"/>
      <c r="AX77" s="102"/>
      <c r="AY77" s="102"/>
      <c r="AZ77" s="102"/>
      <c r="BA77" s="102"/>
      <c r="BB77" s="102"/>
      <c r="BC77" s="102"/>
      <c r="BD77" s="102"/>
      <c r="BE77" s="102"/>
      <c r="BF77" s="102"/>
      <c r="BG77" s="102"/>
      <c r="BH77" s="102"/>
      <c r="BI77" s="102"/>
      <c r="BJ77" s="102"/>
      <c r="BK77" s="102"/>
      <c r="BL77" s="102"/>
      <c r="BM77" s="102"/>
      <c r="BN77" s="102"/>
      <c r="BO77" s="102"/>
      <c r="BP77" s="102"/>
      <c r="BQ77" s="102"/>
      <c r="BR77" s="102"/>
      <c r="BS77" s="102"/>
      <c r="BT77" s="102"/>
      <c r="BU77" s="102"/>
      <c r="BV77" s="102"/>
      <c r="BW77" s="102"/>
      <c r="BX77" s="102"/>
      <c r="BY77" s="102"/>
      <c r="BZ77" s="102"/>
      <c r="CA77" s="102"/>
      <c r="CB77" s="102"/>
      <c r="CC77" s="102"/>
      <c r="CD77" s="102"/>
      <c r="CE77" s="102"/>
      <c r="CF77" s="102"/>
      <c r="CG77" s="102"/>
      <c r="CH77" s="102"/>
      <c r="CI77" s="102"/>
      <c r="CJ77" s="102"/>
      <c r="CK77" s="102"/>
      <c r="CL77" s="102"/>
      <c r="CM77" s="102"/>
      <c r="CN77" s="102"/>
      <c r="CO77" s="102"/>
      <c r="CP77" s="102"/>
      <c r="CQ77" s="102"/>
      <c r="CR77" s="102"/>
      <c r="CS77" s="102"/>
      <c r="CT77" s="102"/>
      <c r="CU77" s="102"/>
      <c r="CV77" s="102"/>
      <c r="CW77" s="102"/>
      <c r="CX77" s="102"/>
      <c r="CY77" s="102"/>
      <c r="CZ77" s="102"/>
      <c r="DA77" s="102"/>
      <c r="DB77" s="102"/>
      <c r="DC77" s="102"/>
      <c r="DD77" s="102"/>
      <c r="DE77" s="102"/>
      <c r="DF77" s="102"/>
      <c r="DG77" s="102"/>
      <c r="DH77" s="102"/>
      <c r="DI77" s="102"/>
      <c r="DJ77" s="102"/>
      <c r="DK77" s="102"/>
      <c r="DL77" s="102"/>
      <c r="DM77" s="102"/>
      <c r="DN77" s="102"/>
      <c r="DO77" s="102"/>
      <c r="DP77" s="102"/>
      <c r="DQ77" s="102"/>
      <c r="DR77" s="102"/>
      <c r="DS77" s="102"/>
      <c r="DT77" s="102"/>
      <c r="DU77" s="102"/>
      <c r="DV77" s="102"/>
      <c r="DW77" s="102"/>
      <c r="DX77" s="102"/>
      <c r="DY77" s="102"/>
      <c r="DZ77" s="102"/>
      <c r="EA77" s="102"/>
      <c r="EB77" s="102"/>
      <c r="EC77" s="102"/>
      <c r="ED77" s="102"/>
      <c r="EE77" s="102"/>
      <c r="EF77" s="102"/>
      <c r="EG77" s="102"/>
      <c r="EH77" s="102"/>
      <c r="EI77" s="102"/>
      <c r="EJ77" s="102"/>
      <c r="EK77" s="102"/>
      <c r="EL77" s="102"/>
      <c r="EM77" s="102"/>
    </row>
    <row r="78" spans="1:278" s="107" customFormat="1" ht="30" customHeight="1">
      <c r="A78" s="64"/>
      <c r="B78" s="108"/>
      <c r="C78" s="108"/>
      <c r="D78" s="108"/>
      <c r="E78" s="77"/>
      <c r="F78" s="59">
        <v>1</v>
      </c>
      <c r="G78" s="83">
        <f ca="1">INDIRECT(H78,TRUE)</f>
        <v>0</v>
      </c>
      <c r="H78" s="103" t="str">
        <f t="shared" ref="H78:H93" si="3">ADDRESS(78,I78,1,1)</f>
        <v>$P$78</v>
      </c>
      <c r="I78" s="103">
        <f>F75</f>
        <v>16</v>
      </c>
      <c r="J78" s="102"/>
      <c r="K78" s="102"/>
      <c r="L78" s="102"/>
      <c r="M78" s="102"/>
      <c r="N78" s="102"/>
      <c r="O78" s="102"/>
      <c r="P78" s="102"/>
      <c r="Q78" s="102"/>
      <c r="R78" s="102"/>
      <c r="S78" s="102"/>
      <c r="T78" s="102"/>
      <c r="U78" s="102"/>
      <c r="V78" s="102"/>
      <c r="W78" s="102"/>
      <c r="X78" s="102"/>
      <c r="Y78" s="102"/>
      <c r="Z78" s="102"/>
      <c r="AA78" s="102"/>
      <c r="AB78" s="102"/>
      <c r="AC78" s="102"/>
      <c r="AD78" s="102"/>
      <c r="AE78" s="102"/>
      <c r="AF78" s="102"/>
      <c r="AG78" s="102"/>
      <c r="AH78" s="102"/>
      <c r="AI78" s="102"/>
      <c r="AJ78" s="102"/>
      <c r="AK78" s="102"/>
      <c r="AL78" s="102"/>
      <c r="AM78" s="102"/>
      <c r="AN78" s="102"/>
      <c r="AO78" s="102"/>
      <c r="AP78" s="102"/>
      <c r="AQ78" s="102"/>
      <c r="AR78" s="102"/>
      <c r="AS78" s="102"/>
      <c r="AT78" s="102"/>
      <c r="AU78" s="102"/>
      <c r="AV78" s="102"/>
      <c r="AW78" s="102"/>
      <c r="AX78" s="102"/>
      <c r="AY78" s="102"/>
      <c r="AZ78" s="102"/>
      <c r="BA78" s="102"/>
      <c r="BB78" s="102"/>
      <c r="BC78" s="102"/>
      <c r="BD78" s="102"/>
      <c r="BE78" s="102"/>
      <c r="BF78" s="102"/>
      <c r="BG78" s="102"/>
      <c r="BH78" s="102"/>
      <c r="BI78" s="102"/>
      <c r="BJ78" s="102"/>
      <c r="BK78" s="102"/>
      <c r="BL78" s="102"/>
      <c r="BM78" s="102"/>
      <c r="BN78" s="102"/>
      <c r="BO78" s="102"/>
      <c r="BP78" s="102"/>
      <c r="BQ78" s="102"/>
      <c r="BR78" s="102"/>
      <c r="BS78" s="102"/>
      <c r="BT78" s="102"/>
      <c r="BU78" s="102"/>
      <c r="BV78" s="102"/>
      <c r="BW78" s="102"/>
      <c r="BX78" s="102"/>
      <c r="BY78" s="102"/>
      <c r="BZ78" s="102"/>
      <c r="CA78" s="102"/>
      <c r="CB78" s="102"/>
      <c r="CC78" s="102"/>
      <c r="CD78" s="102"/>
      <c r="CE78" s="102"/>
      <c r="CF78" s="102"/>
      <c r="CG78" s="102"/>
      <c r="CH78" s="102"/>
      <c r="CI78" s="102"/>
      <c r="CJ78" s="102"/>
      <c r="CK78" s="102"/>
      <c r="CL78" s="102"/>
      <c r="CM78" s="102"/>
      <c r="CN78" s="102"/>
      <c r="CO78" s="102"/>
      <c r="CP78" s="102"/>
      <c r="CQ78" s="102"/>
      <c r="CR78" s="102"/>
      <c r="CS78" s="102"/>
      <c r="CT78" s="102"/>
      <c r="CU78" s="102"/>
      <c r="CV78" s="102"/>
      <c r="CW78" s="102"/>
      <c r="CX78" s="102"/>
      <c r="CY78" s="102"/>
      <c r="CZ78" s="102"/>
      <c r="DA78" s="102"/>
      <c r="DB78" s="102"/>
      <c r="DC78" s="102"/>
      <c r="DD78" s="102"/>
      <c r="DE78" s="102"/>
      <c r="DF78" s="102"/>
      <c r="DG78" s="102"/>
      <c r="DH78" s="102"/>
      <c r="DI78" s="102"/>
      <c r="DJ78" s="102"/>
      <c r="DK78" s="102"/>
      <c r="DL78" s="102"/>
      <c r="DM78" s="102"/>
      <c r="DN78" s="102"/>
      <c r="DO78" s="102"/>
      <c r="DP78" s="102"/>
      <c r="DQ78" s="102"/>
      <c r="DR78" s="102"/>
      <c r="DS78" s="102"/>
      <c r="DT78" s="102"/>
      <c r="DU78" s="102"/>
      <c r="DV78" s="102"/>
      <c r="DW78" s="102"/>
      <c r="DX78" s="102"/>
      <c r="DY78" s="102"/>
      <c r="DZ78" s="102"/>
      <c r="EA78" s="102"/>
      <c r="EB78" s="102"/>
      <c r="EC78" s="102"/>
      <c r="ED78" s="102"/>
      <c r="EE78" s="102"/>
      <c r="EF78" s="102"/>
      <c r="EG78" s="102"/>
      <c r="EH78" s="102"/>
      <c r="EI78" s="102"/>
      <c r="EJ78" s="102"/>
      <c r="EK78" s="102"/>
      <c r="EL78" s="102"/>
      <c r="EM78" s="102"/>
    </row>
    <row r="79" spans="1:278" s="107" customFormat="1" ht="30" customHeight="1">
      <c r="A79" s="64"/>
      <c r="B79" s="108"/>
      <c r="C79" s="108"/>
      <c r="D79" s="108"/>
      <c r="E79" s="77"/>
      <c r="F79" s="59">
        <v>2</v>
      </c>
      <c r="G79" s="83">
        <f ca="1">INDIRECT(H79,TRUE)</f>
        <v>0</v>
      </c>
      <c r="H79" s="103" t="str">
        <f t="shared" si="3"/>
        <v>$Y$78</v>
      </c>
      <c r="I79" s="103">
        <f>$I78+$G$75</f>
        <v>25</v>
      </c>
      <c r="J79" s="102"/>
      <c r="K79" s="102"/>
      <c r="L79" s="102"/>
      <c r="M79" s="102"/>
      <c r="N79" s="102"/>
      <c r="O79" s="102"/>
      <c r="P79" s="102"/>
      <c r="Q79" s="102"/>
      <c r="R79" s="102"/>
      <c r="S79" s="102"/>
      <c r="T79" s="102"/>
      <c r="U79" s="102"/>
      <c r="V79" s="102"/>
      <c r="W79" s="102"/>
      <c r="X79" s="102"/>
      <c r="Y79" s="102"/>
      <c r="Z79" s="102"/>
      <c r="AA79" s="102"/>
      <c r="AB79" s="102"/>
      <c r="AC79" s="102"/>
      <c r="AD79" s="102"/>
      <c r="AE79" s="102"/>
      <c r="AF79" s="102"/>
      <c r="AG79" s="102"/>
      <c r="AH79" s="102"/>
      <c r="AI79" s="102"/>
      <c r="AJ79" s="102"/>
      <c r="AK79" s="102"/>
      <c r="AL79" s="102"/>
      <c r="AM79" s="102"/>
      <c r="AN79" s="102"/>
      <c r="AO79" s="102"/>
      <c r="AP79" s="102"/>
      <c r="AQ79" s="102"/>
      <c r="AR79" s="102"/>
      <c r="AS79" s="102"/>
      <c r="AT79" s="102"/>
      <c r="AU79" s="102"/>
      <c r="AV79" s="102"/>
      <c r="AW79" s="102"/>
      <c r="AX79" s="102"/>
      <c r="AY79" s="102"/>
      <c r="AZ79" s="102"/>
      <c r="BA79" s="102"/>
      <c r="BB79" s="102"/>
      <c r="BC79" s="102"/>
      <c r="BD79" s="102"/>
      <c r="BE79" s="102"/>
      <c r="BF79" s="102"/>
      <c r="BG79" s="102"/>
      <c r="BH79" s="102"/>
      <c r="BI79" s="102"/>
      <c r="BJ79" s="102"/>
      <c r="BK79" s="102"/>
      <c r="BL79" s="102"/>
      <c r="BM79" s="102"/>
      <c r="BN79" s="102"/>
      <c r="BO79" s="102"/>
      <c r="BP79" s="102"/>
      <c r="BQ79" s="102"/>
      <c r="BR79" s="102" t="e">
        <f>COLUMN(#REF!)</f>
        <v>#REF!</v>
      </c>
      <c r="BS79" s="102"/>
      <c r="BT79" s="102"/>
      <c r="BU79" s="102"/>
      <c r="BV79" s="102"/>
      <c r="BW79" s="102"/>
      <c r="BX79" s="102"/>
      <c r="BY79" s="102"/>
      <c r="BZ79" s="102"/>
      <c r="CA79" s="102"/>
      <c r="CB79" s="102"/>
      <c r="CC79" s="102"/>
      <c r="CD79" s="102"/>
      <c r="CE79" s="102"/>
      <c r="CF79" s="102"/>
      <c r="CG79" s="102"/>
      <c r="CH79" s="102"/>
      <c r="CI79" s="102"/>
      <c r="CJ79" s="102"/>
      <c r="CK79" s="102"/>
      <c r="CL79" s="102"/>
      <c r="CM79" s="102"/>
      <c r="CN79" s="102"/>
      <c r="CO79" s="102"/>
      <c r="CP79" s="102"/>
      <c r="CQ79" s="102"/>
      <c r="CR79" s="102"/>
      <c r="CS79" s="102"/>
      <c r="CT79" s="102"/>
      <c r="CU79" s="102"/>
      <c r="CV79" s="102"/>
      <c r="CW79" s="102"/>
      <c r="CX79" s="102"/>
      <c r="CY79" s="102"/>
      <c r="CZ79" s="102"/>
      <c r="DA79" s="102"/>
      <c r="DB79" s="102"/>
      <c r="DC79" s="102"/>
      <c r="DD79" s="102"/>
      <c r="DE79" s="102"/>
      <c r="DF79" s="102"/>
      <c r="DG79" s="102"/>
      <c r="DH79" s="102"/>
      <c r="DI79" s="102"/>
      <c r="DJ79" s="102"/>
      <c r="DK79" s="102"/>
      <c r="DL79" s="102"/>
      <c r="DM79" s="102"/>
      <c r="DN79" s="102"/>
      <c r="DO79" s="102"/>
      <c r="DP79" s="102"/>
      <c r="DQ79" s="102"/>
      <c r="DR79" s="102"/>
      <c r="DS79" s="102"/>
      <c r="DT79" s="102"/>
      <c r="DU79" s="102"/>
      <c r="DV79" s="102"/>
      <c r="DW79" s="102"/>
      <c r="DX79" s="102"/>
      <c r="DY79" s="102"/>
      <c r="DZ79" s="102"/>
      <c r="EA79" s="102"/>
      <c r="EB79" s="102"/>
      <c r="EC79" s="102"/>
      <c r="ED79" s="102"/>
      <c r="EE79" s="102"/>
      <c r="EF79" s="102"/>
      <c r="EG79" s="102"/>
      <c r="EH79" s="102"/>
      <c r="EI79" s="102"/>
      <c r="EJ79" s="102"/>
      <c r="EK79" s="102"/>
      <c r="EL79" s="102"/>
      <c r="EM79" s="102"/>
    </row>
    <row r="80" spans="1:278" s="107" customFormat="1" ht="30" customHeight="1">
      <c r="A80" s="64"/>
      <c r="B80" s="108"/>
      <c r="C80" s="108"/>
      <c r="D80" s="108"/>
      <c r="E80" s="77"/>
      <c r="F80" s="59">
        <v>3</v>
      </c>
      <c r="G80" s="83">
        <f t="shared" ref="G80:G91" ca="1" si="4">INDIRECT(H80,TRUE)</f>
        <v>0</v>
      </c>
      <c r="H80" s="103" t="str">
        <f t="shared" si="3"/>
        <v>$AH$78</v>
      </c>
      <c r="I80" s="103">
        <f t="shared" ref="I80:I107" si="5">$I79+$G$75</f>
        <v>34</v>
      </c>
      <c r="J80" s="102"/>
      <c r="K80" s="102"/>
      <c r="L80" s="102"/>
      <c r="M80" s="102"/>
      <c r="N80" s="102"/>
      <c r="O80" s="102"/>
      <c r="P80" s="102"/>
      <c r="Q80" s="102"/>
      <c r="R80" s="102"/>
      <c r="S80" s="102"/>
      <c r="T80" s="102"/>
      <c r="U80" s="102"/>
      <c r="V80" s="102"/>
      <c r="W80" s="102"/>
      <c r="X80" s="102"/>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2"/>
      <c r="AY80" s="102"/>
      <c r="AZ80" s="102"/>
      <c r="BA80" s="102"/>
      <c r="BB80" s="102"/>
      <c r="BC80" s="102"/>
      <c r="BD80" s="102"/>
      <c r="BE80" s="102"/>
      <c r="BF80" s="102"/>
      <c r="BG80" s="102"/>
      <c r="BH80" s="102"/>
      <c r="BI80" s="102"/>
      <c r="BJ80" s="102"/>
      <c r="BK80" s="102"/>
      <c r="BL80" s="102"/>
      <c r="BM80" s="102"/>
      <c r="BN80" s="102"/>
      <c r="BO80" s="102"/>
      <c r="BP80" s="102"/>
      <c r="BQ80" s="102"/>
      <c r="BR80" s="102"/>
      <c r="BS80" s="102"/>
      <c r="BT80" s="102"/>
      <c r="BU80" s="102"/>
      <c r="BV80" s="102"/>
      <c r="BW80" s="102"/>
      <c r="BX80" s="102"/>
      <c r="BY80" s="102"/>
      <c r="BZ80" s="102"/>
      <c r="CA80" s="102"/>
      <c r="CB80" s="102"/>
      <c r="CC80" s="102"/>
      <c r="CD80" s="102"/>
      <c r="CE80" s="102"/>
      <c r="CF80" s="102"/>
      <c r="CG80" s="102"/>
      <c r="CH80" s="102"/>
      <c r="CI80" s="102"/>
      <c r="CJ80" s="102"/>
      <c r="CK80" s="102"/>
      <c r="CL80" s="102"/>
      <c r="CM80" s="102"/>
      <c r="CN80" s="102"/>
      <c r="CO80" s="102"/>
      <c r="CP80" s="102"/>
      <c r="CQ80" s="102"/>
      <c r="CR80" s="102"/>
      <c r="CS80" s="102"/>
      <c r="CT80" s="102"/>
      <c r="CU80" s="102"/>
      <c r="CV80" s="102"/>
      <c r="CW80" s="102"/>
      <c r="CX80" s="102"/>
      <c r="CY80" s="102"/>
      <c r="CZ80" s="102"/>
      <c r="DA80" s="102"/>
      <c r="DB80" s="102"/>
      <c r="DC80" s="102"/>
      <c r="DD80" s="102"/>
      <c r="DE80" s="102"/>
      <c r="DF80" s="102"/>
      <c r="DG80" s="102"/>
      <c r="DH80" s="102"/>
      <c r="DI80" s="102"/>
      <c r="DJ80" s="102"/>
      <c r="DK80" s="102"/>
      <c r="DL80" s="102"/>
      <c r="DM80" s="102"/>
      <c r="DN80" s="102"/>
      <c r="DO80" s="102"/>
      <c r="DP80" s="102"/>
      <c r="DQ80" s="102"/>
      <c r="DR80" s="102"/>
      <c r="DS80" s="102"/>
      <c r="DT80" s="102"/>
      <c r="DU80" s="102"/>
      <c r="DV80" s="102"/>
      <c r="DW80" s="102"/>
      <c r="DX80" s="102"/>
      <c r="DY80" s="102"/>
      <c r="DZ80" s="102"/>
      <c r="EA80" s="102"/>
      <c r="EB80" s="102"/>
      <c r="EC80" s="102"/>
      <c r="ED80" s="102"/>
      <c r="EE80" s="102"/>
      <c r="EF80" s="102"/>
      <c r="EG80" s="102"/>
      <c r="EH80" s="102"/>
      <c r="EI80" s="102"/>
      <c r="EJ80" s="102"/>
      <c r="EK80" s="102"/>
      <c r="EL80" s="102"/>
      <c r="EM80" s="102"/>
    </row>
    <row r="81" spans="1:143" s="107" customFormat="1" ht="30" customHeight="1">
      <c r="A81" s="64"/>
      <c r="B81" s="108"/>
      <c r="C81" s="108"/>
      <c r="D81" s="108"/>
      <c r="E81" s="77"/>
      <c r="F81" s="59">
        <v>4</v>
      </c>
      <c r="G81" s="83">
        <f t="shared" ca="1" si="4"/>
        <v>0</v>
      </c>
      <c r="H81" s="103" t="str">
        <f t="shared" si="3"/>
        <v>$AQ$78</v>
      </c>
      <c r="I81" s="103">
        <f t="shared" si="5"/>
        <v>43</v>
      </c>
      <c r="J81" s="102"/>
      <c r="K81" s="102"/>
      <c r="L81" s="102"/>
      <c r="M81" s="102"/>
      <c r="N81" s="102"/>
      <c r="O81" s="102"/>
      <c r="P81" s="102"/>
      <c r="Q81" s="102"/>
      <c r="R81" s="102"/>
      <c r="S81" s="102"/>
      <c r="T81" s="102"/>
      <c r="U81" s="102"/>
      <c r="V81" s="102"/>
      <c r="W81" s="102"/>
      <c r="X81" s="102"/>
      <c r="Y81" s="102"/>
      <c r="Z81" s="102"/>
      <c r="AA81" s="102"/>
      <c r="AB81" s="102"/>
      <c r="AC81" s="102"/>
      <c r="AD81" s="102"/>
      <c r="AE81" s="102"/>
      <c r="AF81" s="102"/>
      <c r="AG81" s="102"/>
      <c r="AH81" s="102"/>
      <c r="AI81" s="102"/>
      <c r="AJ81" s="102"/>
      <c r="AK81" s="102"/>
      <c r="AL81" s="102"/>
      <c r="AM81" s="102"/>
      <c r="AN81" s="102"/>
      <c r="AO81" s="102"/>
      <c r="AP81" s="102"/>
      <c r="AQ81" s="102"/>
      <c r="AR81" s="102"/>
      <c r="AS81" s="102"/>
      <c r="AT81" s="102"/>
      <c r="AU81" s="102"/>
      <c r="AV81" s="102"/>
      <c r="AW81" s="102"/>
      <c r="AX81" s="102"/>
      <c r="AY81" s="102"/>
      <c r="AZ81" s="102"/>
      <c r="BA81" s="102"/>
      <c r="BB81" s="102"/>
      <c r="BC81" s="102"/>
      <c r="BD81" s="102"/>
      <c r="BE81" s="102"/>
      <c r="BF81" s="102"/>
      <c r="BG81" s="102"/>
      <c r="BH81" s="102"/>
      <c r="BI81" s="102"/>
      <c r="BJ81" s="102"/>
      <c r="BK81" s="102"/>
      <c r="BL81" s="102"/>
      <c r="BM81" s="102"/>
      <c r="BN81" s="102"/>
      <c r="BO81" s="102"/>
      <c r="BP81" s="102"/>
      <c r="BQ81" s="102"/>
      <c r="BR81" s="102"/>
      <c r="BS81" s="102"/>
      <c r="BT81" s="102"/>
      <c r="BU81" s="102"/>
      <c r="BV81" s="102"/>
      <c r="BW81" s="102"/>
      <c r="BX81" s="102"/>
      <c r="BY81" s="102"/>
      <c r="BZ81" s="102"/>
      <c r="CA81" s="102"/>
      <c r="CB81" s="102"/>
      <c r="CC81" s="102"/>
      <c r="CD81" s="102"/>
      <c r="CE81" s="102"/>
      <c r="CF81" s="102"/>
      <c r="CG81" s="102"/>
      <c r="CH81" s="102"/>
      <c r="CI81" s="102"/>
      <c r="CJ81" s="102"/>
      <c r="CK81" s="102"/>
      <c r="CL81" s="102"/>
      <c r="CM81" s="102"/>
      <c r="CN81" s="102"/>
      <c r="CO81" s="102"/>
      <c r="CP81" s="102"/>
      <c r="CQ81" s="102"/>
      <c r="CR81" s="102"/>
      <c r="CS81" s="102"/>
      <c r="CT81" s="102"/>
      <c r="CU81" s="102"/>
      <c r="CV81" s="102"/>
      <c r="CW81" s="102"/>
      <c r="CX81" s="102"/>
      <c r="CY81" s="102"/>
      <c r="CZ81" s="102"/>
      <c r="DA81" s="102"/>
      <c r="DB81" s="102"/>
      <c r="DC81" s="102"/>
      <c r="DD81" s="102"/>
      <c r="DE81" s="102"/>
      <c r="DF81" s="102"/>
      <c r="DG81" s="102"/>
      <c r="DH81" s="102"/>
      <c r="DI81" s="102"/>
      <c r="DJ81" s="102"/>
      <c r="DK81" s="102"/>
      <c r="DL81" s="102"/>
      <c r="DM81" s="102"/>
      <c r="DN81" s="102"/>
      <c r="DO81" s="102"/>
      <c r="DP81" s="102"/>
      <c r="DQ81" s="102"/>
      <c r="DR81" s="102"/>
      <c r="DS81" s="102"/>
      <c r="DT81" s="102"/>
      <c r="DU81" s="102"/>
      <c r="DV81" s="102"/>
      <c r="DW81" s="102"/>
      <c r="DX81" s="102"/>
      <c r="DY81" s="102"/>
      <c r="DZ81" s="102"/>
      <c r="EA81" s="102"/>
      <c r="EB81" s="102"/>
      <c r="EC81" s="102"/>
      <c r="ED81" s="102"/>
      <c r="EE81" s="102"/>
      <c r="EF81" s="102"/>
      <c r="EG81" s="102"/>
      <c r="EH81" s="102"/>
      <c r="EI81" s="102"/>
      <c r="EJ81" s="102"/>
      <c r="EK81" s="102"/>
      <c r="EL81" s="102"/>
      <c r="EM81" s="102"/>
    </row>
    <row r="82" spans="1:143" s="107" customFormat="1" ht="30" customHeight="1">
      <c r="A82" s="64"/>
      <c r="B82" s="108"/>
      <c r="C82" s="108"/>
      <c r="D82" s="108"/>
      <c r="E82" s="77"/>
      <c r="F82" s="59">
        <v>5</v>
      </c>
      <c r="G82" s="83">
        <f t="shared" ca="1" si="4"/>
        <v>0</v>
      </c>
      <c r="H82" s="103" t="str">
        <f t="shared" si="3"/>
        <v>$AZ$78</v>
      </c>
      <c r="I82" s="103">
        <f t="shared" si="5"/>
        <v>52</v>
      </c>
      <c r="J82" s="102"/>
      <c r="K82" s="102"/>
      <c r="L82" s="102"/>
      <c r="M82" s="102"/>
      <c r="N82" s="102"/>
      <c r="O82" s="102"/>
      <c r="P82" s="102"/>
      <c r="Q82" s="102"/>
      <c r="R82" s="102"/>
      <c r="S82" s="102"/>
      <c r="T82" s="102"/>
      <c r="U82" s="102"/>
      <c r="V82" s="102"/>
      <c r="W82" s="102"/>
      <c r="X82" s="102"/>
      <c r="Y82" s="102"/>
      <c r="Z82" s="102"/>
      <c r="AA82" s="102"/>
      <c r="AB82" s="102"/>
      <c r="AC82" s="102"/>
      <c r="AD82" s="102"/>
      <c r="AE82" s="102"/>
      <c r="AF82" s="102"/>
      <c r="AG82" s="102"/>
      <c r="AH82" s="102"/>
      <c r="AI82" s="102"/>
      <c r="AJ82" s="102"/>
      <c r="AK82" s="102"/>
      <c r="AL82" s="102"/>
      <c r="AM82" s="102"/>
      <c r="AN82" s="102"/>
      <c r="AO82" s="102"/>
      <c r="AP82" s="102"/>
      <c r="AQ82" s="102"/>
      <c r="AR82" s="102"/>
      <c r="AS82" s="102"/>
      <c r="AT82" s="102"/>
      <c r="AU82" s="102"/>
      <c r="AV82" s="102"/>
      <c r="AW82" s="102"/>
      <c r="AX82" s="102"/>
      <c r="AY82" s="102"/>
      <c r="AZ82" s="102"/>
      <c r="BA82" s="102"/>
      <c r="BB82" s="102"/>
      <c r="BC82" s="102"/>
      <c r="BD82" s="102"/>
      <c r="BE82" s="102"/>
      <c r="BF82" s="102"/>
      <c r="BG82" s="102"/>
      <c r="BH82" s="102"/>
      <c r="BI82" s="102"/>
      <c r="BJ82" s="102"/>
      <c r="BK82" s="102"/>
      <c r="BL82" s="102"/>
      <c r="BM82" s="102"/>
      <c r="BN82" s="102"/>
      <c r="BO82" s="102"/>
      <c r="BP82" s="102"/>
      <c r="BQ82" s="102"/>
      <c r="BR82" s="102"/>
      <c r="BS82" s="102"/>
      <c r="BT82" s="102"/>
      <c r="BU82" s="102"/>
      <c r="BV82" s="102"/>
      <c r="BW82" s="102"/>
      <c r="BX82" s="102"/>
      <c r="BY82" s="102"/>
      <c r="BZ82" s="102"/>
      <c r="CA82" s="102"/>
      <c r="CB82" s="102"/>
      <c r="CC82" s="102"/>
      <c r="CD82" s="102"/>
      <c r="CE82" s="102"/>
      <c r="CF82" s="102"/>
      <c r="CG82" s="102"/>
      <c r="CH82" s="102"/>
      <c r="CI82" s="102"/>
      <c r="CJ82" s="102"/>
      <c r="CK82" s="102"/>
      <c r="CL82" s="102"/>
      <c r="CM82" s="102"/>
      <c r="CN82" s="102"/>
      <c r="CO82" s="102"/>
      <c r="CP82" s="102"/>
      <c r="CQ82" s="102"/>
      <c r="CR82" s="102"/>
      <c r="CS82" s="102"/>
      <c r="CT82" s="102"/>
      <c r="CU82" s="102"/>
      <c r="CV82" s="102"/>
      <c r="CW82" s="102"/>
      <c r="CX82" s="102"/>
      <c r="CY82" s="102"/>
      <c r="CZ82" s="102"/>
      <c r="DA82" s="102"/>
      <c r="DB82" s="102"/>
      <c r="DC82" s="102"/>
      <c r="DD82" s="102"/>
      <c r="DE82" s="102"/>
      <c r="DF82" s="102"/>
      <c r="DG82" s="102"/>
      <c r="DH82" s="102"/>
      <c r="DI82" s="102"/>
      <c r="DJ82" s="102"/>
      <c r="DK82" s="102"/>
      <c r="DL82" s="102"/>
      <c r="DM82" s="102"/>
      <c r="DN82" s="102"/>
      <c r="DO82" s="102"/>
      <c r="DP82" s="102"/>
      <c r="DQ82" s="102"/>
      <c r="DR82" s="102"/>
      <c r="DS82" s="102"/>
      <c r="DT82" s="102"/>
      <c r="DU82" s="102"/>
      <c r="DV82" s="102"/>
      <c r="DW82" s="102"/>
      <c r="DX82" s="102"/>
      <c r="DY82" s="102"/>
      <c r="DZ82" s="102"/>
      <c r="EA82" s="102"/>
      <c r="EB82" s="102"/>
      <c r="EC82" s="102"/>
      <c r="ED82" s="102"/>
      <c r="EE82" s="102"/>
      <c r="EF82" s="102"/>
      <c r="EG82" s="102"/>
      <c r="EH82" s="102"/>
      <c r="EI82" s="102"/>
      <c r="EJ82" s="102"/>
      <c r="EK82" s="102"/>
      <c r="EL82" s="102"/>
      <c r="EM82" s="102"/>
    </row>
    <row r="83" spans="1:143" s="107" customFormat="1" ht="30" customHeight="1">
      <c r="A83" s="64"/>
      <c r="B83" s="108"/>
      <c r="C83" s="108"/>
      <c r="D83" s="108"/>
      <c r="E83" s="77"/>
      <c r="F83" s="59">
        <v>6</v>
      </c>
      <c r="G83" s="83">
        <f t="shared" ca="1" si="4"/>
        <v>0</v>
      </c>
      <c r="H83" s="103" t="str">
        <f t="shared" si="3"/>
        <v>$BI$78</v>
      </c>
      <c r="I83" s="103">
        <f t="shared" si="5"/>
        <v>61</v>
      </c>
      <c r="J83" s="102"/>
      <c r="K83" s="102"/>
      <c r="L83" s="102"/>
      <c r="M83" s="102"/>
      <c r="N83" s="102"/>
      <c r="O83" s="102"/>
      <c r="P83" s="102"/>
      <c r="Q83" s="102"/>
      <c r="R83" s="102"/>
      <c r="S83" s="102"/>
      <c r="T83" s="102"/>
      <c r="U83" s="102"/>
      <c r="V83" s="102"/>
      <c r="W83" s="102"/>
      <c r="X83" s="102"/>
      <c r="Y83" s="102"/>
      <c r="Z83" s="102"/>
      <c r="AA83" s="102"/>
      <c r="AB83" s="102"/>
      <c r="AC83" s="102"/>
      <c r="AD83" s="102"/>
      <c r="AE83" s="102"/>
      <c r="AF83" s="102"/>
      <c r="AG83" s="102"/>
      <c r="AH83" s="102"/>
      <c r="AI83" s="102"/>
      <c r="AJ83" s="102"/>
      <c r="AK83" s="102"/>
      <c r="AL83" s="102"/>
      <c r="AM83" s="102"/>
      <c r="AN83" s="102"/>
      <c r="AO83" s="102"/>
      <c r="AP83" s="102"/>
      <c r="AQ83" s="102"/>
      <c r="AR83" s="102"/>
      <c r="AS83" s="102"/>
      <c r="AT83" s="102"/>
      <c r="AU83" s="102"/>
      <c r="AV83" s="102"/>
      <c r="AW83" s="102"/>
      <c r="AX83" s="102"/>
      <c r="AY83" s="102"/>
      <c r="AZ83" s="102"/>
      <c r="BA83" s="102"/>
      <c r="BB83" s="102"/>
      <c r="BC83" s="102"/>
      <c r="BD83" s="102"/>
      <c r="BE83" s="102"/>
      <c r="BF83" s="102"/>
      <c r="BG83" s="102"/>
      <c r="BH83" s="102"/>
      <c r="BI83" s="102"/>
      <c r="BJ83" s="102"/>
      <c r="BK83" s="102"/>
      <c r="BL83" s="102"/>
      <c r="BM83" s="102"/>
      <c r="BN83" s="102"/>
      <c r="BO83" s="102"/>
      <c r="BP83" s="102"/>
      <c r="BQ83" s="102"/>
      <c r="BR83" s="102"/>
      <c r="BS83" s="102"/>
      <c r="BT83" s="102"/>
      <c r="BU83" s="102"/>
      <c r="BV83" s="102"/>
      <c r="BW83" s="102"/>
      <c r="BX83" s="102"/>
      <c r="BY83" s="102"/>
      <c r="BZ83" s="102"/>
      <c r="CA83" s="102"/>
      <c r="CB83" s="102"/>
      <c r="CC83" s="102"/>
      <c r="CD83" s="102"/>
      <c r="CE83" s="102"/>
      <c r="CF83" s="102"/>
      <c r="CG83" s="102"/>
      <c r="CH83" s="102"/>
      <c r="CI83" s="102"/>
      <c r="CJ83" s="102"/>
      <c r="CK83" s="102"/>
      <c r="CL83" s="102"/>
      <c r="CM83" s="102"/>
      <c r="CN83" s="102"/>
      <c r="CO83" s="102"/>
      <c r="CP83" s="102"/>
      <c r="CQ83" s="102"/>
      <c r="CR83" s="102"/>
      <c r="CS83" s="102"/>
      <c r="CT83" s="102"/>
      <c r="CU83" s="102"/>
      <c r="CV83" s="102"/>
      <c r="CW83" s="102"/>
      <c r="CX83" s="102"/>
      <c r="CY83" s="102"/>
      <c r="CZ83" s="102"/>
      <c r="DA83" s="102"/>
      <c r="DB83" s="102"/>
      <c r="DC83" s="102"/>
      <c r="DD83" s="102"/>
      <c r="DE83" s="102"/>
      <c r="DF83" s="102"/>
      <c r="DG83" s="102"/>
      <c r="DH83" s="102"/>
      <c r="DI83" s="102"/>
      <c r="DJ83" s="102"/>
      <c r="DK83" s="102"/>
      <c r="DL83" s="102"/>
      <c r="DM83" s="102"/>
      <c r="DN83" s="102"/>
      <c r="DO83" s="102"/>
      <c r="DP83" s="102"/>
      <c r="DQ83" s="102"/>
      <c r="DR83" s="102"/>
      <c r="DS83" s="102"/>
      <c r="DT83" s="102"/>
      <c r="DU83" s="102"/>
      <c r="DV83" s="102"/>
      <c r="DW83" s="102"/>
      <c r="DX83" s="102"/>
      <c r="DY83" s="102"/>
      <c r="DZ83" s="102"/>
      <c r="EA83" s="102"/>
      <c r="EB83" s="102"/>
      <c r="EC83" s="102"/>
      <c r="ED83" s="102"/>
      <c r="EE83" s="102"/>
      <c r="EF83" s="102"/>
      <c r="EG83" s="102"/>
      <c r="EH83" s="102"/>
      <c r="EI83" s="102"/>
      <c r="EJ83" s="102"/>
      <c r="EK83" s="102"/>
      <c r="EL83" s="102"/>
      <c r="EM83" s="102"/>
    </row>
    <row r="84" spans="1:143" s="107" customFormat="1" ht="30" customHeight="1">
      <c r="A84" s="64"/>
      <c r="B84" s="108"/>
      <c r="C84" s="108"/>
      <c r="D84" s="108"/>
      <c r="E84" s="77"/>
      <c r="F84" s="59">
        <v>7</v>
      </c>
      <c r="G84" s="83">
        <f t="shared" ca="1" si="4"/>
        <v>0</v>
      </c>
      <c r="H84" s="103" t="str">
        <f t="shared" si="3"/>
        <v>$BR$78</v>
      </c>
      <c r="I84" s="103">
        <f t="shared" si="5"/>
        <v>70</v>
      </c>
      <c r="J84" s="102"/>
      <c r="K84" s="102"/>
      <c r="L84" s="102"/>
      <c r="M84" s="102"/>
      <c r="N84" s="102"/>
      <c r="O84" s="102"/>
      <c r="P84" s="102"/>
      <c r="Q84" s="102"/>
      <c r="R84" s="102"/>
      <c r="S84" s="102"/>
      <c r="T84" s="102"/>
      <c r="U84" s="102"/>
      <c r="V84" s="102"/>
      <c r="W84" s="102"/>
      <c r="X84" s="102"/>
      <c r="Y84" s="102"/>
      <c r="Z84" s="102"/>
      <c r="AA84" s="102"/>
      <c r="AB84" s="102"/>
      <c r="AC84" s="102"/>
      <c r="AD84" s="102"/>
      <c r="AE84" s="102"/>
      <c r="AF84" s="102"/>
      <c r="AG84" s="102"/>
      <c r="AH84" s="102"/>
      <c r="AI84" s="102"/>
      <c r="AJ84" s="102"/>
      <c r="AK84" s="102"/>
      <c r="AL84" s="102"/>
      <c r="AM84" s="102"/>
      <c r="AN84" s="102"/>
      <c r="AO84" s="102"/>
      <c r="AP84" s="102"/>
      <c r="AQ84" s="102"/>
      <c r="AR84" s="102"/>
      <c r="AS84" s="102"/>
      <c r="AT84" s="102"/>
      <c r="AU84" s="102"/>
      <c r="AV84" s="102"/>
      <c r="AW84" s="102"/>
      <c r="AX84" s="102"/>
      <c r="AY84" s="102"/>
      <c r="AZ84" s="102"/>
      <c r="BA84" s="102"/>
      <c r="BB84" s="102"/>
      <c r="BC84" s="102"/>
      <c r="BD84" s="102"/>
      <c r="BE84" s="102"/>
      <c r="BF84" s="102"/>
      <c r="BG84" s="102"/>
      <c r="BH84" s="102"/>
      <c r="BI84" s="102"/>
      <c r="BJ84" s="102"/>
      <c r="BK84" s="102"/>
      <c r="BL84" s="102"/>
      <c r="BM84" s="102"/>
      <c r="BN84" s="102"/>
      <c r="BO84" s="102"/>
      <c r="BP84" s="102"/>
      <c r="BQ84" s="102"/>
      <c r="BR84" s="102"/>
      <c r="BS84" s="102"/>
      <c r="BT84" s="102"/>
      <c r="BU84" s="102"/>
      <c r="BV84" s="102"/>
      <c r="BW84" s="102"/>
      <c r="BX84" s="102"/>
      <c r="BY84" s="102"/>
      <c r="BZ84" s="102"/>
      <c r="CA84" s="102"/>
      <c r="CB84" s="102"/>
      <c r="CC84" s="102"/>
      <c r="CD84" s="102"/>
      <c r="CE84" s="102"/>
      <c r="CF84" s="102"/>
      <c r="CG84" s="102"/>
      <c r="CH84" s="102"/>
      <c r="CI84" s="102"/>
      <c r="CJ84" s="102"/>
      <c r="CK84" s="102"/>
      <c r="CL84" s="102"/>
      <c r="CM84" s="102"/>
      <c r="CN84" s="102"/>
      <c r="CO84" s="102"/>
      <c r="CP84" s="102"/>
      <c r="CQ84" s="102"/>
      <c r="CR84" s="102"/>
      <c r="CS84" s="102"/>
      <c r="CT84" s="102"/>
      <c r="CU84" s="102"/>
      <c r="CV84" s="102"/>
      <c r="CW84" s="102"/>
      <c r="CX84" s="102"/>
      <c r="CY84" s="102"/>
      <c r="CZ84" s="102"/>
      <c r="DA84" s="102"/>
      <c r="DB84" s="102"/>
      <c r="DC84" s="102"/>
      <c r="DD84" s="102"/>
      <c r="DE84" s="102"/>
      <c r="DF84" s="102"/>
      <c r="DG84" s="102"/>
      <c r="DH84" s="102"/>
      <c r="DI84" s="102"/>
      <c r="DJ84" s="102"/>
      <c r="DK84" s="102"/>
      <c r="DL84" s="102"/>
      <c r="DM84" s="102"/>
      <c r="DN84" s="102"/>
      <c r="DO84" s="102"/>
      <c r="DP84" s="102"/>
      <c r="DQ84" s="102"/>
      <c r="DR84" s="102"/>
      <c r="DS84" s="102"/>
      <c r="DT84" s="102"/>
      <c r="DU84" s="102"/>
      <c r="DV84" s="102"/>
      <c r="DW84" s="102"/>
      <c r="DX84" s="102"/>
      <c r="DY84" s="102"/>
      <c r="DZ84" s="102"/>
      <c r="EA84" s="102"/>
      <c r="EB84" s="102"/>
      <c r="EC84" s="102"/>
      <c r="ED84" s="102"/>
      <c r="EE84" s="102"/>
      <c r="EF84" s="102"/>
      <c r="EG84" s="102"/>
      <c r="EH84" s="102"/>
      <c r="EI84" s="102"/>
      <c r="EJ84" s="102"/>
      <c r="EK84" s="102"/>
      <c r="EL84" s="102"/>
      <c r="EM84" s="102"/>
    </row>
    <row r="85" spans="1:143" s="107" customFormat="1" ht="30" customHeight="1">
      <c r="A85" s="64"/>
      <c r="B85" s="108"/>
      <c r="C85" s="108"/>
      <c r="D85" s="108"/>
      <c r="E85" s="77"/>
      <c r="F85" s="59">
        <v>8</v>
      </c>
      <c r="G85" s="83">
        <f t="shared" ca="1" si="4"/>
        <v>0</v>
      </c>
      <c r="H85" s="103" t="str">
        <f t="shared" si="3"/>
        <v>$CA$78</v>
      </c>
      <c r="I85" s="103">
        <f t="shared" si="5"/>
        <v>79</v>
      </c>
      <c r="J85" s="102"/>
      <c r="K85" s="102"/>
      <c r="L85" s="102"/>
      <c r="M85" s="102"/>
      <c r="N85" s="102"/>
      <c r="O85" s="102"/>
      <c r="P85" s="102"/>
      <c r="Q85" s="102"/>
      <c r="R85" s="102"/>
      <c r="S85" s="102"/>
      <c r="T85" s="102"/>
      <c r="U85" s="102"/>
      <c r="V85" s="102"/>
      <c r="W85" s="102"/>
      <c r="X85" s="102"/>
      <c r="Y85" s="102"/>
      <c r="Z85" s="102"/>
      <c r="AA85" s="102"/>
      <c r="AB85" s="102"/>
      <c r="AC85" s="102"/>
      <c r="AD85" s="102"/>
      <c r="AE85" s="102"/>
      <c r="AF85" s="102"/>
      <c r="AG85" s="102"/>
      <c r="AH85" s="102"/>
      <c r="AI85" s="102"/>
      <c r="AJ85" s="102"/>
      <c r="AK85" s="102"/>
      <c r="AL85" s="102"/>
      <c r="AM85" s="102"/>
      <c r="AN85" s="102"/>
      <c r="AO85" s="102"/>
      <c r="AP85" s="102"/>
      <c r="AQ85" s="102"/>
      <c r="AR85" s="102"/>
      <c r="AS85" s="102"/>
      <c r="AT85" s="102"/>
      <c r="AU85" s="102"/>
      <c r="AV85" s="102"/>
      <c r="AW85" s="102"/>
      <c r="AX85" s="102"/>
      <c r="AY85" s="102"/>
      <c r="AZ85" s="102"/>
      <c r="BA85" s="102"/>
      <c r="BB85" s="102"/>
      <c r="BC85" s="102"/>
      <c r="BD85" s="102"/>
      <c r="BE85" s="102"/>
      <c r="BF85" s="102"/>
      <c r="BG85" s="102"/>
      <c r="BH85" s="102"/>
      <c r="BI85" s="102"/>
      <c r="BJ85" s="102"/>
      <c r="BK85" s="102"/>
      <c r="BL85" s="102"/>
      <c r="BM85" s="102"/>
      <c r="BN85" s="102"/>
      <c r="BO85" s="102"/>
      <c r="BP85" s="102"/>
      <c r="BQ85" s="102"/>
      <c r="BR85" s="102"/>
      <c r="BS85" s="102"/>
      <c r="BT85" s="102"/>
      <c r="BU85" s="102"/>
      <c r="BV85" s="102"/>
      <c r="BW85" s="102"/>
      <c r="BX85" s="102"/>
      <c r="BY85" s="102"/>
      <c r="BZ85" s="102"/>
      <c r="CA85" s="102"/>
      <c r="CB85" s="102"/>
      <c r="CC85" s="102"/>
      <c r="CD85" s="102"/>
      <c r="CE85" s="102"/>
      <c r="CF85" s="102"/>
      <c r="CG85" s="102"/>
      <c r="CH85" s="102"/>
      <c r="CI85" s="102"/>
      <c r="CJ85" s="102"/>
      <c r="CK85" s="102"/>
      <c r="CL85" s="102"/>
      <c r="CM85" s="102"/>
      <c r="CN85" s="102"/>
      <c r="CO85" s="102"/>
      <c r="CP85" s="102"/>
      <c r="CQ85" s="102"/>
      <c r="CR85" s="102"/>
      <c r="CS85" s="102"/>
      <c r="CT85" s="102"/>
      <c r="CU85" s="102"/>
      <c r="CV85" s="102"/>
      <c r="CW85" s="102"/>
      <c r="CX85" s="102"/>
      <c r="CY85" s="102"/>
      <c r="CZ85" s="102"/>
      <c r="DA85" s="102"/>
      <c r="DB85" s="102"/>
      <c r="DC85" s="102"/>
      <c r="DD85" s="102"/>
      <c r="DE85" s="102"/>
      <c r="DF85" s="102"/>
      <c r="DG85" s="102"/>
      <c r="DH85" s="102"/>
      <c r="DI85" s="102"/>
      <c r="DJ85" s="102"/>
      <c r="DK85" s="102"/>
      <c r="DL85" s="102"/>
      <c r="DM85" s="102"/>
      <c r="DN85" s="102"/>
      <c r="DO85" s="102"/>
      <c r="DP85" s="102"/>
      <c r="DQ85" s="102"/>
      <c r="DR85" s="102"/>
      <c r="DS85" s="102"/>
      <c r="DT85" s="102"/>
      <c r="DU85" s="102"/>
      <c r="DV85" s="102"/>
      <c r="DW85" s="102"/>
      <c r="DX85" s="102"/>
      <c r="DY85" s="102"/>
      <c r="DZ85" s="102"/>
      <c r="EA85" s="102"/>
      <c r="EB85" s="102"/>
      <c r="EC85" s="102"/>
      <c r="ED85" s="102"/>
      <c r="EE85" s="102"/>
      <c r="EF85" s="102"/>
      <c r="EG85" s="102"/>
      <c r="EH85" s="102"/>
      <c r="EI85" s="102"/>
      <c r="EJ85" s="102"/>
      <c r="EK85" s="102"/>
      <c r="EL85" s="102"/>
      <c r="EM85" s="102"/>
    </row>
    <row r="86" spans="1:143" s="107" customFormat="1" ht="30" customHeight="1">
      <c r="A86" s="64"/>
      <c r="B86" s="108"/>
      <c r="C86" s="108"/>
      <c r="D86" s="108"/>
      <c r="E86" s="77"/>
      <c r="F86" s="59">
        <v>9</v>
      </c>
      <c r="G86" s="83">
        <f t="shared" ca="1" si="4"/>
        <v>0</v>
      </c>
      <c r="H86" s="103" t="str">
        <f t="shared" si="3"/>
        <v>$CJ$78</v>
      </c>
      <c r="I86" s="103">
        <f t="shared" si="5"/>
        <v>88</v>
      </c>
      <c r="J86" s="102"/>
      <c r="K86" s="102"/>
      <c r="L86" s="102"/>
      <c r="M86" s="102"/>
      <c r="N86" s="102"/>
      <c r="O86" s="102"/>
      <c r="P86" s="102"/>
      <c r="Q86" s="102"/>
      <c r="R86" s="102"/>
      <c r="S86" s="102"/>
      <c r="T86" s="102"/>
      <c r="U86" s="102"/>
      <c r="V86" s="102"/>
      <c r="W86" s="102"/>
      <c r="X86" s="102"/>
      <c r="Y86" s="102"/>
      <c r="Z86" s="102"/>
      <c r="AA86" s="102"/>
      <c r="AB86" s="102"/>
      <c r="AC86" s="102"/>
      <c r="AD86" s="102"/>
      <c r="AE86" s="102"/>
      <c r="AF86" s="102"/>
      <c r="AG86" s="102"/>
      <c r="AH86" s="102"/>
      <c r="AI86" s="102"/>
      <c r="AJ86" s="102"/>
      <c r="AK86" s="102"/>
      <c r="AL86" s="102"/>
      <c r="AM86" s="102"/>
      <c r="AN86" s="102"/>
      <c r="AO86" s="102"/>
      <c r="AP86" s="102"/>
      <c r="AQ86" s="102"/>
      <c r="AR86" s="102"/>
      <c r="AS86" s="102"/>
      <c r="AT86" s="102"/>
      <c r="AU86" s="102"/>
      <c r="AV86" s="102"/>
      <c r="AW86" s="102"/>
      <c r="AX86" s="102"/>
      <c r="AY86" s="102"/>
      <c r="AZ86" s="102"/>
      <c r="BA86" s="102"/>
      <c r="BB86" s="102"/>
      <c r="BC86" s="102"/>
      <c r="BD86" s="102"/>
      <c r="BE86" s="102"/>
      <c r="BF86" s="102"/>
      <c r="BG86" s="102"/>
      <c r="BH86" s="102"/>
      <c r="BI86" s="102"/>
      <c r="BJ86" s="102"/>
      <c r="BK86" s="102"/>
      <c r="BL86" s="102"/>
      <c r="BM86" s="102"/>
      <c r="BN86" s="102"/>
      <c r="BO86" s="102"/>
      <c r="BP86" s="102"/>
      <c r="BQ86" s="102"/>
      <c r="BR86" s="102"/>
      <c r="BS86" s="102"/>
      <c r="BT86" s="102"/>
      <c r="BU86" s="102"/>
      <c r="BV86" s="102"/>
      <c r="BW86" s="102"/>
      <c r="BX86" s="102"/>
      <c r="BY86" s="102"/>
      <c r="BZ86" s="102"/>
      <c r="CA86" s="102"/>
      <c r="CB86" s="102"/>
      <c r="CC86" s="102"/>
      <c r="CD86" s="102"/>
      <c r="CE86" s="102"/>
      <c r="CF86" s="102"/>
      <c r="CG86" s="102"/>
      <c r="CH86" s="102"/>
      <c r="CI86" s="102"/>
      <c r="CJ86" s="102"/>
      <c r="CK86" s="102"/>
      <c r="CL86" s="102"/>
      <c r="CM86" s="102"/>
      <c r="CN86" s="102"/>
      <c r="CO86" s="102"/>
      <c r="CP86" s="102"/>
      <c r="CQ86" s="102"/>
      <c r="CR86" s="102"/>
      <c r="CS86" s="102"/>
      <c r="CT86" s="102"/>
      <c r="CU86" s="102"/>
      <c r="CV86" s="102"/>
      <c r="CW86" s="102"/>
      <c r="CX86" s="102"/>
      <c r="CY86" s="102"/>
      <c r="CZ86" s="102"/>
      <c r="DA86" s="102"/>
      <c r="DB86" s="102"/>
      <c r="DC86" s="102"/>
      <c r="DD86" s="102"/>
      <c r="DE86" s="102"/>
      <c r="DF86" s="102"/>
      <c r="DG86" s="102"/>
      <c r="DH86" s="102"/>
      <c r="DI86" s="102"/>
      <c r="DJ86" s="102"/>
      <c r="DK86" s="102"/>
      <c r="DL86" s="102"/>
      <c r="DM86" s="102"/>
      <c r="DN86" s="102"/>
      <c r="DO86" s="102"/>
      <c r="DP86" s="102"/>
      <c r="DQ86" s="102"/>
      <c r="DR86" s="102"/>
      <c r="DS86" s="102"/>
      <c r="DT86" s="102"/>
      <c r="DU86" s="102"/>
      <c r="DV86" s="102"/>
      <c r="DW86" s="102"/>
      <c r="DX86" s="102"/>
      <c r="DY86" s="102"/>
      <c r="DZ86" s="102"/>
      <c r="EA86" s="102"/>
      <c r="EB86" s="102"/>
      <c r="EC86" s="102"/>
      <c r="ED86" s="102"/>
      <c r="EE86" s="102"/>
      <c r="EF86" s="102"/>
      <c r="EG86" s="102"/>
      <c r="EH86" s="102"/>
      <c r="EI86" s="102"/>
      <c r="EJ86" s="102"/>
      <c r="EK86" s="102"/>
      <c r="EL86" s="102"/>
      <c r="EM86" s="102"/>
    </row>
    <row r="87" spans="1:143" s="107" customFormat="1" ht="30" customHeight="1">
      <c r="A87" s="64"/>
      <c r="B87" s="108"/>
      <c r="C87" s="108"/>
      <c r="D87" s="108"/>
      <c r="E87" s="77"/>
      <c r="F87" s="59">
        <v>10</v>
      </c>
      <c r="G87" s="83">
        <f t="shared" ca="1" si="4"/>
        <v>0</v>
      </c>
      <c r="H87" s="103" t="str">
        <f t="shared" si="3"/>
        <v>$CS$78</v>
      </c>
      <c r="I87" s="103">
        <f t="shared" si="5"/>
        <v>97</v>
      </c>
      <c r="J87" s="102"/>
      <c r="K87" s="102"/>
      <c r="L87" s="102"/>
      <c r="M87" s="102"/>
      <c r="N87" s="102"/>
      <c r="O87" s="102"/>
      <c r="P87" s="102"/>
      <c r="Q87" s="102"/>
      <c r="R87" s="102"/>
      <c r="S87" s="102"/>
      <c r="T87" s="102"/>
      <c r="U87" s="102"/>
      <c r="V87" s="102"/>
      <c r="W87" s="102"/>
      <c r="X87" s="102"/>
      <c r="Y87" s="102"/>
      <c r="Z87" s="102"/>
      <c r="AA87" s="102"/>
      <c r="AB87" s="102"/>
      <c r="AC87" s="102"/>
      <c r="AD87" s="102"/>
      <c r="AE87" s="102"/>
      <c r="AF87" s="102"/>
      <c r="AG87" s="102"/>
      <c r="AH87" s="102"/>
      <c r="AI87" s="102"/>
      <c r="AJ87" s="102"/>
      <c r="AK87" s="102"/>
      <c r="AL87" s="102"/>
      <c r="AM87" s="102"/>
      <c r="AN87" s="102"/>
      <c r="AO87" s="102"/>
      <c r="AP87" s="102"/>
      <c r="AQ87" s="102"/>
      <c r="AR87" s="102"/>
      <c r="AS87" s="102"/>
      <c r="AT87" s="102"/>
      <c r="AU87" s="102"/>
      <c r="AV87" s="102"/>
      <c r="AW87" s="102"/>
      <c r="AX87" s="102"/>
      <c r="AY87" s="102"/>
      <c r="AZ87" s="102"/>
      <c r="BA87" s="102"/>
      <c r="BB87" s="102"/>
      <c r="BC87" s="102"/>
      <c r="BD87" s="102"/>
      <c r="BE87" s="102"/>
      <c r="BF87" s="102"/>
      <c r="BG87" s="102"/>
      <c r="BH87" s="102"/>
      <c r="BI87" s="102"/>
      <c r="BJ87" s="102"/>
      <c r="BK87" s="102"/>
      <c r="BL87" s="102"/>
      <c r="BM87" s="102"/>
      <c r="BN87" s="102"/>
      <c r="BO87" s="102"/>
      <c r="BP87" s="102"/>
      <c r="BQ87" s="102"/>
      <c r="BR87" s="102"/>
      <c r="BS87" s="102"/>
      <c r="BT87" s="102"/>
      <c r="BU87" s="102"/>
      <c r="BV87" s="102"/>
      <c r="BW87" s="102"/>
      <c r="BX87" s="102"/>
      <c r="BY87" s="102"/>
      <c r="BZ87" s="102"/>
      <c r="CA87" s="102"/>
      <c r="CB87" s="102"/>
      <c r="CC87" s="102"/>
      <c r="CD87" s="102"/>
      <c r="CE87" s="102"/>
      <c r="CF87" s="102"/>
      <c r="CG87" s="102"/>
      <c r="CH87" s="102"/>
      <c r="CI87" s="102"/>
      <c r="CJ87" s="102"/>
      <c r="CK87" s="102"/>
      <c r="CL87" s="102"/>
      <c r="CM87" s="102"/>
      <c r="CN87" s="102"/>
      <c r="CO87" s="102"/>
      <c r="CP87" s="102"/>
      <c r="CQ87" s="102"/>
      <c r="CR87" s="102"/>
      <c r="CS87" s="102"/>
      <c r="CT87" s="102"/>
      <c r="CU87" s="102"/>
      <c r="CV87" s="102"/>
      <c r="CW87" s="102"/>
      <c r="CX87" s="102"/>
      <c r="CY87" s="102"/>
      <c r="CZ87" s="102"/>
      <c r="DA87" s="102"/>
      <c r="DB87" s="102"/>
      <c r="DC87" s="102"/>
      <c r="DD87" s="102"/>
      <c r="DE87" s="102"/>
      <c r="DF87" s="102"/>
      <c r="DG87" s="102"/>
      <c r="DH87" s="102"/>
      <c r="DI87" s="102"/>
      <c r="DJ87" s="102"/>
      <c r="DK87" s="102"/>
      <c r="DL87" s="102"/>
      <c r="DM87" s="102"/>
      <c r="DN87" s="102"/>
      <c r="DO87" s="102"/>
      <c r="DP87" s="102"/>
      <c r="DQ87" s="102"/>
      <c r="DR87" s="102"/>
      <c r="DS87" s="102"/>
      <c r="DT87" s="102"/>
      <c r="DU87" s="102"/>
      <c r="DV87" s="102"/>
      <c r="DW87" s="102"/>
      <c r="DX87" s="102"/>
      <c r="DY87" s="102"/>
      <c r="DZ87" s="102"/>
      <c r="EA87" s="102"/>
      <c r="EB87" s="102"/>
      <c r="EC87" s="102"/>
      <c r="ED87" s="102"/>
      <c r="EE87" s="102"/>
      <c r="EF87" s="102"/>
      <c r="EG87" s="102"/>
      <c r="EH87" s="102"/>
      <c r="EI87" s="102"/>
      <c r="EJ87" s="102"/>
      <c r="EK87" s="102"/>
      <c r="EL87" s="102"/>
      <c r="EM87" s="102"/>
    </row>
    <row r="88" spans="1:143" s="107" customFormat="1" ht="30" customHeight="1">
      <c r="A88" s="64"/>
      <c r="B88" s="108"/>
      <c r="C88" s="108"/>
      <c r="D88" s="108"/>
      <c r="E88" s="77"/>
      <c r="F88" s="59">
        <v>11</v>
      </c>
      <c r="G88" s="83">
        <f t="shared" ca="1" si="4"/>
        <v>0</v>
      </c>
      <c r="H88" s="103" t="str">
        <f t="shared" si="3"/>
        <v>$DB$78</v>
      </c>
      <c r="I88" s="103">
        <f t="shared" si="5"/>
        <v>106</v>
      </c>
      <c r="J88" s="102"/>
      <c r="K88" s="102"/>
      <c r="L88" s="102"/>
      <c r="M88" s="102"/>
      <c r="N88" s="102"/>
      <c r="O88" s="102"/>
      <c r="P88" s="102"/>
      <c r="Q88" s="102"/>
      <c r="R88" s="102"/>
      <c r="S88" s="102"/>
      <c r="T88" s="102"/>
      <c r="U88" s="102"/>
      <c r="V88" s="102"/>
      <c r="W88" s="102"/>
      <c r="X88" s="102"/>
      <c r="Y88" s="102"/>
      <c r="Z88" s="102"/>
      <c r="AA88" s="102"/>
      <c r="AB88" s="102"/>
      <c r="AC88" s="102"/>
      <c r="AD88" s="102"/>
      <c r="AE88" s="102"/>
      <c r="AF88" s="102"/>
      <c r="AG88" s="102"/>
      <c r="AH88" s="102"/>
      <c r="AI88" s="102"/>
      <c r="AJ88" s="102"/>
      <c r="AK88" s="102"/>
      <c r="AL88" s="102"/>
      <c r="AM88" s="102"/>
      <c r="AN88" s="102"/>
      <c r="AO88" s="102"/>
      <c r="AP88" s="102"/>
      <c r="AQ88" s="102"/>
      <c r="AR88" s="102"/>
      <c r="AS88" s="102"/>
      <c r="AT88" s="102"/>
      <c r="AU88" s="102"/>
      <c r="AV88" s="102"/>
      <c r="AW88" s="102"/>
      <c r="AX88" s="102"/>
      <c r="AY88" s="102"/>
      <c r="AZ88" s="102"/>
      <c r="BA88" s="102"/>
      <c r="BB88" s="102"/>
      <c r="BC88" s="102"/>
      <c r="BD88" s="102"/>
      <c r="BE88" s="102"/>
      <c r="BF88" s="102"/>
      <c r="BG88" s="102"/>
      <c r="BH88" s="102"/>
      <c r="BI88" s="102"/>
      <c r="BJ88" s="102"/>
      <c r="BK88" s="102"/>
      <c r="BL88" s="102"/>
      <c r="BM88" s="102"/>
      <c r="BN88" s="102"/>
      <c r="BO88" s="102"/>
      <c r="BP88" s="102"/>
      <c r="BQ88" s="102"/>
      <c r="BR88" s="102"/>
      <c r="BS88" s="102"/>
      <c r="BT88" s="102"/>
      <c r="BU88" s="102"/>
      <c r="BV88" s="102"/>
      <c r="BW88" s="102"/>
      <c r="BX88" s="102"/>
      <c r="BY88" s="102"/>
      <c r="BZ88" s="102"/>
      <c r="CA88" s="102"/>
      <c r="CB88" s="102"/>
      <c r="CC88" s="102"/>
      <c r="CD88" s="102"/>
      <c r="CE88" s="102"/>
      <c r="CF88" s="102"/>
      <c r="CG88" s="102"/>
      <c r="CH88" s="102"/>
      <c r="CI88" s="102"/>
      <c r="CJ88" s="102"/>
      <c r="CK88" s="102"/>
      <c r="CL88" s="102"/>
      <c r="CM88" s="102"/>
      <c r="CN88" s="102"/>
      <c r="CO88" s="102"/>
      <c r="CP88" s="102"/>
      <c r="CQ88" s="102"/>
      <c r="CR88" s="102"/>
      <c r="CS88" s="102"/>
      <c r="CT88" s="102"/>
      <c r="CU88" s="102"/>
      <c r="CV88" s="102"/>
      <c r="CW88" s="102"/>
      <c r="CX88" s="102"/>
      <c r="CY88" s="102"/>
      <c r="CZ88" s="102"/>
      <c r="DA88" s="102"/>
      <c r="DB88" s="102"/>
      <c r="DC88" s="102"/>
      <c r="DD88" s="102"/>
      <c r="DE88" s="102"/>
      <c r="DF88" s="102"/>
      <c r="DG88" s="102"/>
      <c r="DH88" s="102"/>
      <c r="DI88" s="102"/>
      <c r="DJ88" s="102"/>
      <c r="DK88" s="102"/>
      <c r="DL88" s="102"/>
      <c r="DM88" s="102"/>
      <c r="DN88" s="102"/>
      <c r="DO88" s="102"/>
      <c r="DP88" s="102"/>
      <c r="DQ88" s="102"/>
      <c r="DR88" s="102"/>
      <c r="DS88" s="102"/>
      <c r="DT88" s="102"/>
      <c r="DU88" s="102"/>
      <c r="DV88" s="102"/>
      <c r="DW88" s="102"/>
      <c r="DX88" s="102"/>
      <c r="DY88" s="102"/>
      <c r="DZ88" s="102"/>
      <c r="EA88" s="102"/>
      <c r="EB88" s="102"/>
      <c r="EC88" s="102"/>
      <c r="ED88" s="102"/>
      <c r="EE88" s="102"/>
      <c r="EF88" s="102"/>
      <c r="EG88" s="102"/>
      <c r="EH88" s="102"/>
      <c r="EI88" s="102"/>
      <c r="EJ88" s="102"/>
      <c r="EK88" s="102"/>
      <c r="EL88" s="102"/>
      <c r="EM88" s="102"/>
    </row>
    <row r="89" spans="1:143" s="107" customFormat="1" ht="30" customHeight="1">
      <c r="A89" s="64"/>
      <c r="B89" s="108"/>
      <c r="C89" s="108"/>
      <c r="D89" s="108"/>
      <c r="E89" s="77"/>
      <c r="F89" s="59">
        <v>12</v>
      </c>
      <c r="G89" s="83">
        <f t="shared" ca="1" si="4"/>
        <v>0</v>
      </c>
      <c r="H89" s="103" t="str">
        <f t="shared" si="3"/>
        <v>$DK$78</v>
      </c>
      <c r="I89" s="103">
        <f t="shared" si="5"/>
        <v>115</v>
      </c>
      <c r="J89" s="102"/>
      <c r="K89" s="102"/>
      <c r="L89" s="102"/>
      <c r="M89" s="102"/>
      <c r="N89" s="102"/>
      <c r="O89" s="102"/>
      <c r="P89" s="102"/>
      <c r="Q89" s="102"/>
      <c r="R89" s="102"/>
      <c r="S89" s="102"/>
      <c r="T89" s="102"/>
      <c r="U89" s="102"/>
      <c r="V89" s="102"/>
      <c r="W89" s="102"/>
      <c r="X89" s="102"/>
      <c r="Y89" s="102"/>
      <c r="Z89" s="102"/>
      <c r="AA89" s="102"/>
      <c r="AB89" s="102"/>
      <c r="AC89" s="102"/>
      <c r="AD89" s="102"/>
      <c r="AE89" s="102"/>
      <c r="AF89" s="102"/>
      <c r="AG89" s="102"/>
      <c r="AH89" s="102"/>
      <c r="AI89" s="102"/>
      <c r="AJ89" s="102"/>
      <c r="AK89" s="102"/>
      <c r="AL89" s="102"/>
      <c r="AM89" s="102"/>
      <c r="AN89" s="102"/>
      <c r="AO89" s="102"/>
      <c r="AP89" s="102"/>
      <c r="AQ89" s="102"/>
      <c r="AR89" s="102"/>
      <c r="AS89" s="102"/>
      <c r="AT89" s="102"/>
      <c r="AU89" s="102"/>
      <c r="AV89" s="102"/>
      <c r="AW89" s="102"/>
      <c r="AX89" s="102"/>
      <c r="AY89" s="102"/>
      <c r="AZ89" s="102"/>
      <c r="BA89" s="102"/>
      <c r="BB89" s="102"/>
      <c r="BC89" s="102"/>
      <c r="BD89" s="102"/>
      <c r="BE89" s="102"/>
      <c r="BF89" s="102"/>
      <c r="BG89" s="102"/>
      <c r="BH89" s="102"/>
      <c r="BI89" s="102"/>
      <c r="BJ89" s="102"/>
      <c r="BK89" s="102"/>
      <c r="BL89" s="102"/>
      <c r="BM89" s="102"/>
      <c r="BN89" s="102"/>
      <c r="BO89" s="102"/>
      <c r="BP89" s="102"/>
      <c r="BQ89" s="102"/>
      <c r="BR89" s="102"/>
      <c r="BS89" s="102"/>
      <c r="BT89" s="102"/>
      <c r="BU89" s="102"/>
      <c r="BV89" s="102"/>
      <c r="BW89" s="102"/>
      <c r="BX89" s="102"/>
      <c r="BY89" s="102"/>
      <c r="BZ89" s="102"/>
      <c r="CA89" s="102"/>
      <c r="CB89" s="102"/>
      <c r="CC89" s="102"/>
      <c r="CD89" s="102"/>
      <c r="CE89" s="102"/>
      <c r="CF89" s="102"/>
      <c r="CG89" s="102"/>
      <c r="CH89" s="102"/>
      <c r="CI89" s="102"/>
      <c r="CJ89" s="102"/>
      <c r="CK89" s="102"/>
      <c r="CL89" s="102"/>
      <c r="CM89" s="102"/>
      <c r="CN89" s="102"/>
      <c r="CO89" s="102"/>
      <c r="CP89" s="102"/>
      <c r="CQ89" s="102"/>
      <c r="CR89" s="102"/>
      <c r="CS89" s="102"/>
      <c r="CT89" s="102"/>
      <c r="CU89" s="102"/>
      <c r="CV89" s="102"/>
      <c r="CW89" s="102"/>
      <c r="CX89" s="102"/>
      <c r="CY89" s="102"/>
      <c r="CZ89" s="102"/>
      <c r="DA89" s="102"/>
      <c r="DB89" s="102"/>
      <c r="DC89" s="102"/>
      <c r="DD89" s="102"/>
      <c r="DE89" s="102"/>
      <c r="DF89" s="102"/>
      <c r="DG89" s="102"/>
      <c r="DH89" s="102"/>
      <c r="DI89" s="102"/>
      <c r="DJ89" s="102"/>
      <c r="DK89" s="102"/>
      <c r="DL89" s="102"/>
      <c r="DM89" s="102"/>
      <c r="DN89" s="102"/>
      <c r="DO89" s="102"/>
      <c r="DP89" s="102"/>
      <c r="DQ89" s="102"/>
      <c r="DR89" s="102"/>
      <c r="DS89" s="102"/>
      <c r="DT89" s="102"/>
      <c r="DU89" s="102"/>
      <c r="DV89" s="102"/>
      <c r="DW89" s="102"/>
      <c r="DX89" s="102"/>
      <c r="DY89" s="102"/>
      <c r="DZ89" s="102"/>
      <c r="EA89" s="102"/>
      <c r="EB89" s="102"/>
      <c r="EC89" s="102"/>
      <c r="ED89" s="102"/>
      <c r="EE89" s="102"/>
      <c r="EF89" s="102"/>
      <c r="EG89" s="102"/>
      <c r="EH89" s="102"/>
      <c r="EI89" s="102"/>
      <c r="EJ89" s="102"/>
      <c r="EK89" s="102"/>
      <c r="EL89" s="102"/>
      <c r="EM89" s="102"/>
    </row>
    <row r="90" spans="1:143" s="107" customFormat="1" ht="30" customHeight="1">
      <c r="A90" s="64"/>
      <c r="B90" s="108"/>
      <c r="C90" s="108"/>
      <c r="D90" s="108"/>
      <c r="E90" s="77"/>
      <c r="F90" s="59">
        <v>13</v>
      </c>
      <c r="G90" s="83">
        <f t="shared" ca="1" si="4"/>
        <v>0</v>
      </c>
      <c r="H90" s="103" t="str">
        <f t="shared" si="3"/>
        <v>$DT$78</v>
      </c>
      <c r="I90" s="103">
        <f t="shared" si="5"/>
        <v>124</v>
      </c>
      <c r="J90" s="102"/>
      <c r="K90" s="102"/>
      <c r="L90" s="102"/>
      <c r="M90" s="102"/>
      <c r="N90" s="102"/>
      <c r="O90" s="102"/>
      <c r="P90" s="102"/>
      <c r="Q90" s="102"/>
      <c r="R90" s="102"/>
      <c r="S90" s="102"/>
      <c r="T90" s="102"/>
      <c r="U90" s="102"/>
      <c r="V90" s="102"/>
      <c r="W90" s="102"/>
      <c r="X90" s="102"/>
      <c r="Y90" s="102"/>
      <c r="Z90" s="102"/>
      <c r="AA90" s="102"/>
      <c r="AB90" s="102"/>
      <c r="AC90" s="102"/>
      <c r="AD90" s="102"/>
      <c r="AE90" s="102"/>
      <c r="AF90" s="102"/>
      <c r="AG90" s="102"/>
      <c r="AH90" s="102"/>
      <c r="AI90" s="102"/>
      <c r="AJ90" s="102"/>
      <c r="AK90" s="102"/>
      <c r="AL90" s="102"/>
      <c r="AM90" s="102"/>
      <c r="AN90" s="102"/>
      <c r="AO90" s="102"/>
      <c r="AP90" s="102"/>
      <c r="AQ90" s="102"/>
      <c r="AR90" s="102"/>
      <c r="AS90" s="102"/>
      <c r="AT90" s="102"/>
      <c r="AU90" s="102"/>
      <c r="AV90" s="102"/>
      <c r="AW90" s="102"/>
      <c r="AX90" s="102"/>
      <c r="AY90" s="102"/>
      <c r="AZ90" s="102"/>
      <c r="BA90" s="102"/>
      <c r="BB90" s="102"/>
      <c r="BC90" s="102"/>
      <c r="BD90" s="102"/>
      <c r="BE90" s="102"/>
      <c r="BF90" s="102"/>
      <c r="BG90" s="102"/>
      <c r="BH90" s="102"/>
      <c r="BI90" s="102"/>
      <c r="BJ90" s="102"/>
      <c r="BK90" s="102"/>
      <c r="BL90" s="102"/>
      <c r="BM90" s="102"/>
      <c r="BN90" s="102"/>
      <c r="BO90" s="102"/>
      <c r="BP90" s="102"/>
      <c r="BQ90" s="102"/>
      <c r="BR90" s="102"/>
      <c r="BS90" s="102"/>
      <c r="BT90" s="102"/>
      <c r="BU90" s="102"/>
      <c r="BV90" s="102"/>
      <c r="BW90" s="102"/>
      <c r="BX90" s="102"/>
      <c r="BY90" s="102"/>
      <c r="BZ90" s="102"/>
      <c r="CA90" s="102"/>
      <c r="CB90" s="102"/>
      <c r="CC90" s="102"/>
      <c r="CD90" s="102"/>
      <c r="CE90" s="102"/>
      <c r="CF90" s="102"/>
      <c r="CG90" s="102"/>
      <c r="CH90" s="102"/>
      <c r="CI90" s="102"/>
      <c r="CJ90" s="102"/>
      <c r="CK90" s="102"/>
      <c r="CL90" s="102"/>
      <c r="CM90" s="102"/>
      <c r="CN90" s="102"/>
      <c r="CO90" s="102"/>
      <c r="CP90" s="102"/>
      <c r="CQ90" s="102"/>
      <c r="CR90" s="102"/>
      <c r="CS90" s="102"/>
      <c r="CT90" s="102"/>
      <c r="CU90" s="102"/>
      <c r="CV90" s="102"/>
      <c r="CW90" s="102"/>
      <c r="CX90" s="102"/>
      <c r="CY90" s="102"/>
      <c r="CZ90" s="102"/>
      <c r="DA90" s="102"/>
      <c r="DB90" s="102"/>
      <c r="DC90" s="102"/>
      <c r="DD90" s="102"/>
      <c r="DE90" s="102"/>
      <c r="DF90" s="102"/>
      <c r="DG90" s="102"/>
      <c r="DH90" s="102"/>
      <c r="DI90" s="102"/>
      <c r="DJ90" s="102"/>
      <c r="DK90" s="102"/>
      <c r="DL90" s="102"/>
      <c r="DM90" s="102"/>
      <c r="DN90" s="102"/>
      <c r="DO90" s="102"/>
      <c r="DP90" s="102"/>
      <c r="DQ90" s="102"/>
      <c r="DR90" s="102"/>
      <c r="DS90" s="102"/>
      <c r="DT90" s="102"/>
      <c r="DU90" s="102"/>
      <c r="DV90" s="102"/>
      <c r="DW90" s="102"/>
      <c r="DX90" s="102"/>
      <c r="DY90" s="102"/>
      <c r="DZ90" s="102"/>
      <c r="EA90" s="102"/>
      <c r="EB90" s="102"/>
      <c r="EC90" s="102"/>
      <c r="ED90" s="102"/>
      <c r="EE90" s="102"/>
      <c r="EF90" s="102"/>
      <c r="EG90" s="102"/>
      <c r="EH90" s="102"/>
      <c r="EI90" s="102"/>
      <c r="EJ90" s="102"/>
      <c r="EK90" s="102"/>
      <c r="EL90" s="102"/>
      <c r="EM90" s="102"/>
    </row>
    <row r="91" spans="1:143" s="107" customFormat="1" ht="30" customHeight="1">
      <c r="A91" s="64"/>
      <c r="B91" s="108"/>
      <c r="C91" s="108"/>
      <c r="D91" s="108"/>
      <c r="E91" s="77"/>
      <c r="F91" s="59">
        <v>14</v>
      </c>
      <c r="G91" s="83">
        <f t="shared" ca="1" si="4"/>
        <v>0</v>
      </c>
      <c r="H91" s="103" t="str">
        <f t="shared" si="3"/>
        <v>$EC$78</v>
      </c>
      <c r="I91" s="103">
        <f t="shared" si="5"/>
        <v>133</v>
      </c>
      <c r="J91" s="102"/>
      <c r="K91" s="102"/>
      <c r="L91" s="102"/>
      <c r="M91" s="102"/>
      <c r="N91" s="102"/>
      <c r="O91" s="102"/>
      <c r="P91" s="102"/>
      <c r="Q91" s="102"/>
      <c r="R91" s="102"/>
      <c r="S91" s="102"/>
      <c r="T91" s="102"/>
      <c r="U91" s="102"/>
      <c r="V91" s="102"/>
      <c r="W91" s="102"/>
      <c r="X91" s="102"/>
      <c r="Y91" s="102"/>
      <c r="Z91" s="102"/>
      <c r="AA91" s="102"/>
      <c r="AB91" s="102"/>
      <c r="AC91" s="102"/>
      <c r="AD91" s="102"/>
      <c r="AE91" s="102"/>
      <c r="AF91" s="102"/>
      <c r="AG91" s="102"/>
      <c r="AH91" s="102"/>
      <c r="AI91" s="102"/>
      <c r="AJ91" s="102"/>
      <c r="AK91" s="102"/>
      <c r="AL91" s="102"/>
      <c r="AM91" s="102"/>
      <c r="AN91" s="102"/>
      <c r="AO91" s="102"/>
      <c r="AP91" s="102"/>
      <c r="AQ91" s="102"/>
      <c r="AR91" s="102"/>
      <c r="AS91" s="102"/>
      <c r="AT91" s="102"/>
      <c r="AU91" s="102"/>
      <c r="AV91" s="102"/>
      <c r="AW91" s="102"/>
      <c r="AX91" s="102"/>
      <c r="AY91" s="102"/>
      <c r="AZ91" s="102"/>
      <c r="BA91" s="102"/>
      <c r="BB91" s="102"/>
      <c r="BC91" s="102"/>
      <c r="BD91" s="102"/>
      <c r="BE91" s="102"/>
      <c r="BF91" s="102"/>
      <c r="BG91" s="102"/>
      <c r="BH91" s="102"/>
      <c r="BI91" s="102"/>
      <c r="BJ91" s="102"/>
      <c r="BK91" s="102"/>
      <c r="BL91" s="102"/>
      <c r="BM91" s="102"/>
      <c r="BN91" s="102"/>
      <c r="BO91" s="102"/>
      <c r="BP91" s="102"/>
      <c r="BQ91" s="102"/>
      <c r="BR91" s="102"/>
      <c r="BS91" s="102"/>
      <c r="BT91" s="102"/>
      <c r="BU91" s="102"/>
      <c r="BV91" s="102"/>
      <c r="BW91" s="102"/>
      <c r="BX91" s="102"/>
      <c r="BY91" s="102"/>
      <c r="BZ91" s="102"/>
      <c r="CA91" s="102"/>
      <c r="CB91" s="102"/>
      <c r="CC91" s="102"/>
      <c r="CD91" s="102"/>
      <c r="CE91" s="102"/>
      <c r="CF91" s="102"/>
      <c r="CG91" s="102"/>
      <c r="CH91" s="102"/>
      <c r="CI91" s="102"/>
      <c r="CJ91" s="102"/>
      <c r="CK91" s="102"/>
      <c r="CL91" s="102"/>
      <c r="CM91" s="102"/>
      <c r="CN91" s="102"/>
      <c r="CO91" s="102"/>
      <c r="CP91" s="102"/>
      <c r="CQ91" s="102"/>
      <c r="CR91" s="102"/>
      <c r="CS91" s="102"/>
      <c r="CT91" s="102"/>
      <c r="CU91" s="102"/>
      <c r="CV91" s="102"/>
      <c r="CW91" s="102"/>
      <c r="CX91" s="102"/>
      <c r="CY91" s="102"/>
      <c r="CZ91" s="102"/>
      <c r="DA91" s="102"/>
      <c r="DB91" s="102"/>
      <c r="DC91" s="102"/>
      <c r="DD91" s="102"/>
      <c r="DE91" s="102"/>
      <c r="DF91" s="102"/>
      <c r="DG91" s="102"/>
      <c r="DH91" s="102"/>
      <c r="DI91" s="102"/>
      <c r="DJ91" s="102"/>
      <c r="DK91" s="102"/>
      <c r="DL91" s="102"/>
      <c r="DM91" s="102"/>
      <c r="DN91" s="102"/>
      <c r="DO91" s="102"/>
      <c r="DP91" s="102"/>
      <c r="DQ91" s="102"/>
      <c r="DR91" s="102"/>
      <c r="DS91" s="102"/>
      <c r="DT91" s="102"/>
      <c r="DU91" s="102"/>
      <c r="DV91" s="102"/>
      <c r="DW91" s="102"/>
      <c r="DX91" s="102"/>
      <c r="DY91" s="102"/>
      <c r="DZ91" s="102"/>
      <c r="EA91" s="102"/>
      <c r="EB91" s="102"/>
      <c r="EC91" s="102"/>
      <c r="ED91" s="102"/>
      <c r="EE91" s="102"/>
      <c r="EF91" s="102"/>
      <c r="EG91" s="102"/>
      <c r="EH91" s="102"/>
      <c r="EI91" s="102"/>
      <c r="EJ91" s="102"/>
      <c r="EK91" s="102"/>
      <c r="EL91" s="102"/>
      <c r="EM91" s="102"/>
    </row>
    <row r="92" spans="1:143" s="107" customFormat="1" ht="30" customHeight="1">
      <c r="A92" s="64"/>
      <c r="B92" s="108"/>
      <c r="C92" s="108"/>
      <c r="D92" s="108"/>
      <c r="E92" s="77"/>
      <c r="F92" s="59">
        <v>15</v>
      </c>
      <c r="G92" s="83">
        <f ca="1">INDIRECT(H92,TRUE)</f>
        <v>0</v>
      </c>
      <c r="H92" s="103" t="str">
        <f t="shared" si="3"/>
        <v>$EL$78</v>
      </c>
      <c r="I92" s="103">
        <f t="shared" si="5"/>
        <v>142</v>
      </c>
      <c r="J92" s="102"/>
      <c r="K92" s="102"/>
      <c r="L92" s="102"/>
      <c r="M92" s="102"/>
      <c r="N92" s="102"/>
      <c r="O92" s="102"/>
      <c r="P92" s="102"/>
      <c r="Q92" s="102"/>
      <c r="R92" s="102"/>
      <c r="S92" s="102"/>
      <c r="T92" s="102"/>
      <c r="U92" s="102"/>
      <c r="V92" s="102"/>
      <c r="W92" s="102"/>
      <c r="X92" s="102"/>
      <c r="Y92" s="102"/>
      <c r="Z92" s="102"/>
      <c r="AA92" s="102"/>
      <c r="AB92" s="102"/>
      <c r="AC92" s="102"/>
      <c r="AD92" s="102"/>
      <c r="AE92" s="102"/>
      <c r="AF92" s="102"/>
      <c r="AG92" s="102"/>
      <c r="AH92" s="102"/>
      <c r="AI92" s="102"/>
      <c r="AJ92" s="102"/>
      <c r="AK92" s="102"/>
      <c r="AL92" s="102"/>
      <c r="AM92" s="102"/>
      <c r="AN92" s="102"/>
      <c r="AO92" s="102"/>
      <c r="AP92" s="102"/>
      <c r="AQ92" s="102"/>
      <c r="AR92" s="102"/>
      <c r="AS92" s="102"/>
      <c r="AT92" s="102"/>
      <c r="AU92" s="102"/>
      <c r="AV92" s="102"/>
      <c r="AW92" s="102"/>
      <c r="AX92" s="102"/>
      <c r="AY92" s="102"/>
      <c r="AZ92" s="102"/>
      <c r="BA92" s="102"/>
      <c r="BB92" s="102"/>
      <c r="BC92" s="102"/>
      <c r="BD92" s="102"/>
      <c r="BE92" s="102"/>
      <c r="BF92" s="102"/>
      <c r="BG92" s="102"/>
      <c r="BH92" s="102"/>
      <c r="BI92" s="102"/>
      <c r="BJ92" s="102"/>
      <c r="BK92" s="102"/>
      <c r="BL92" s="102"/>
      <c r="BM92" s="102"/>
      <c r="BN92" s="102"/>
      <c r="BO92" s="102"/>
      <c r="BP92" s="102"/>
      <c r="BQ92" s="102"/>
      <c r="BR92" s="102"/>
      <c r="BS92" s="102"/>
      <c r="BT92" s="102"/>
      <c r="BU92" s="102"/>
      <c r="BV92" s="102"/>
      <c r="BW92" s="102"/>
      <c r="BX92" s="102"/>
      <c r="BY92" s="102"/>
      <c r="BZ92" s="102"/>
      <c r="CA92" s="102"/>
      <c r="CB92" s="102"/>
      <c r="CC92" s="102"/>
      <c r="CD92" s="102"/>
      <c r="CE92" s="102"/>
      <c r="CF92" s="102"/>
      <c r="CG92" s="102"/>
      <c r="CH92" s="102"/>
      <c r="CI92" s="102"/>
      <c r="CJ92" s="102"/>
      <c r="CK92" s="102"/>
      <c r="CL92" s="102"/>
      <c r="CM92" s="102"/>
      <c r="CN92" s="102"/>
      <c r="CO92" s="102"/>
      <c r="CP92" s="102"/>
      <c r="CQ92" s="102"/>
      <c r="CR92" s="102"/>
      <c r="CS92" s="102"/>
      <c r="CT92" s="102"/>
      <c r="CU92" s="102"/>
      <c r="CV92" s="102"/>
      <c r="CW92" s="102"/>
      <c r="CX92" s="102"/>
      <c r="CY92" s="102"/>
      <c r="CZ92" s="102"/>
      <c r="DA92" s="102"/>
      <c r="DB92" s="102"/>
      <c r="DC92" s="102"/>
      <c r="DD92" s="102"/>
      <c r="DE92" s="102"/>
      <c r="DF92" s="102"/>
      <c r="DG92" s="102"/>
      <c r="DH92" s="102"/>
      <c r="DI92" s="102"/>
      <c r="DJ92" s="102"/>
      <c r="DK92" s="102"/>
      <c r="DL92" s="102"/>
      <c r="DM92" s="102"/>
      <c r="DN92" s="102"/>
      <c r="DO92" s="102"/>
      <c r="DP92" s="102"/>
      <c r="DQ92" s="102"/>
      <c r="DR92" s="102"/>
      <c r="DS92" s="102"/>
      <c r="DT92" s="102"/>
      <c r="DU92" s="102"/>
      <c r="DV92" s="102"/>
      <c r="DW92" s="102"/>
      <c r="DX92" s="102"/>
      <c r="DY92" s="102"/>
      <c r="DZ92" s="102"/>
      <c r="EA92" s="102"/>
      <c r="EB92" s="102"/>
      <c r="EC92" s="102"/>
      <c r="ED92" s="102"/>
      <c r="EE92" s="102"/>
      <c r="EF92" s="102"/>
      <c r="EG92" s="102"/>
      <c r="EH92" s="102"/>
      <c r="EI92" s="102"/>
      <c r="EJ92" s="102"/>
      <c r="EK92" s="102"/>
      <c r="EL92" s="102"/>
      <c r="EM92" s="102"/>
    </row>
    <row r="93" spans="1:143" s="107" customFormat="1" ht="30" customHeight="1">
      <c r="A93" s="64"/>
      <c r="B93" s="108"/>
      <c r="C93" s="108"/>
      <c r="D93" s="108"/>
      <c r="E93" s="77"/>
      <c r="F93" s="59">
        <v>16</v>
      </c>
      <c r="G93" s="83">
        <f ca="1">INDIRECT(H93,TRUE)</f>
        <v>0</v>
      </c>
      <c r="H93" s="103" t="str">
        <f t="shared" si="3"/>
        <v>$EU$78</v>
      </c>
      <c r="I93" s="103">
        <f t="shared" si="5"/>
        <v>151</v>
      </c>
      <c r="J93" s="102"/>
      <c r="K93" s="102"/>
      <c r="L93" s="102"/>
      <c r="M93" s="102"/>
      <c r="N93" s="102"/>
      <c r="O93" s="102"/>
      <c r="P93" s="102"/>
      <c r="Q93" s="102"/>
      <c r="R93" s="102"/>
      <c r="S93" s="102"/>
      <c r="T93" s="102"/>
      <c r="U93" s="102"/>
      <c r="V93" s="102"/>
      <c r="W93" s="102"/>
      <c r="X93" s="102"/>
      <c r="Y93" s="102"/>
      <c r="Z93" s="102"/>
      <c r="AA93" s="102"/>
      <c r="AB93" s="102"/>
      <c r="AC93" s="102"/>
      <c r="AD93" s="102"/>
      <c r="AE93" s="102"/>
      <c r="AF93" s="102"/>
      <c r="AG93" s="102"/>
      <c r="AH93" s="102"/>
      <c r="AI93" s="102"/>
      <c r="AJ93" s="102"/>
      <c r="AK93" s="102"/>
      <c r="AL93" s="102"/>
      <c r="AM93" s="102"/>
      <c r="AN93" s="102"/>
      <c r="AO93" s="102"/>
      <c r="AP93" s="102"/>
      <c r="AQ93" s="102"/>
      <c r="AR93" s="102"/>
      <c r="AS93" s="102"/>
      <c r="AT93" s="102"/>
      <c r="AU93" s="102"/>
      <c r="AV93" s="102"/>
      <c r="AW93" s="102"/>
      <c r="AX93" s="102"/>
      <c r="AY93" s="102"/>
      <c r="AZ93" s="102"/>
      <c r="BA93" s="102"/>
      <c r="BB93" s="102"/>
      <c r="BC93" s="102"/>
      <c r="BD93" s="102"/>
      <c r="BE93" s="102"/>
      <c r="BF93" s="102"/>
      <c r="BG93" s="102"/>
      <c r="BH93" s="102"/>
      <c r="BI93" s="102"/>
      <c r="BJ93" s="102"/>
      <c r="BK93" s="102"/>
      <c r="BL93" s="102"/>
      <c r="BM93" s="102"/>
      <c r="BN93" s="102"/>
      <c r="BO93" s="102"/>
      <c r="BP93" s="102"/>
      <c r="BQ93" s="102"/>
      <c r="BR93" s="102"/>
      <c r="BS93" s="102"/>
      <c r="BT93" s="102"/>
      <c r="BU93" s="102"/>
      <c r="BV93" s="102"/>
      <c r="BW93" s="102"/>
      <c r="BX93" s="102"/>
      <c r="BY93" s="102"/>
      <c r="BZ93" s="102"/>
      <c r="CA93" s="102"/>
      <c r="CB93" s="102"/>
      <c r="CC93" s="102"/>
      <c r="CD93" s="102"/>
      <c r="CE93" s="102"/>
      <c r="CF93" s="102"/>
      <c r="CG93" s="102"/>
      <c r="CH93" s="102"/>
      <c r="CI93" s="102"/>
      <c r="CJ93" s="102"/>
      <c r="CK93" s="102"/>
      <c r="CL93" s="102"/>
      <c r="CM93" s="102"/>
      <c r="CN93" s="102"/>
      <c r="CO93" s="102"/>
      <c r="CP93" s="102"/>
      <c r="CQ93" s="102"/>
      <c r="CR93" s="102"/>
      <c r="CS93" s="102"/>
      <c r="CT93" s="102"/>
      <c r="CU93" s="102"/>
      <c r="CV93" s="102"/>
      <c r="CW93" s="102"/>
      <c r="CX93" s="102"/>
      <c r="CY93" s="102"/>
      <c r="CZ93" s="102"/>
      <c r="DA93" s="102"/>
      <c r="DB93" s="102"/>
      <c r="DC93" s="102"/>
      <c r="DD93" s="102"/>
      <c r="DE93" s="102"/>
      <c r="DF93" s="102"/>
      <c r="DG93" s="102"/>
      <c r="DH93" s="102"/>
      <c r="DI93" s="102"/>
      <c r="DJ93" s="102"/>
      <c r="DK93" s="102"/>
      <c r="DL93" s="102"/>
      <c r="DM93" s="102"/>
      <c r="DN93" s="102"/>
      <c r="DO93" s="102"/>
      <c r="DP93" s="102"/>
      <c r="DQ93" s="102"/>
      <c r="DR93" s="102"/>
      <c r="DS93" s="102"/>
      <c r="DT93" s="102"/>
      <c r="DU93" s="102"/>
      <c r="DV93" s="102"/>
      <c r="DW93" s="102"/>
      <c r="DX93" s="102"/>
      <c r="DY93" s="102"/>
      <c r="DZ93" s="102"/>
      <c r="EA93" s="102"/>
      <c r="EB93" s="102"/>
      <c r="EC93" s="102"/>
      <c r="ED93" s="102"/>
      <c r="EE93" s="102"/>
      <c r="EF93" s="102"/>
      <c r="EG93" s="102"/>
      <c r="EH93" s="102"/>
      <c r="EI93" s="102"/>
      <c r="EJ93" s="102"/>
      <c r="EK93" s="102"/>
      <c r="EL93" s="102"/>
      <c r="EM93" s="102"/>
    </row>
    <row r="94" spans="1:143" s="107" customFormat="1" ht="30" customHeight="1">
      <c r="A94" s="64"/>
      <c r="B94" s="108"/>
      <c r="C94" s="108"/>
      <c r="D94" s="108"/>
      <c r="E94" s="77"/>
      <c r="F94" s="59">
        <v>17</v>
      </c>
      <c r="G94" s="83">
        <f t="shared" ref="G94:G107" ca="1" si="6">INDIRECT(H94,TRUE)</f>
        <v>0</v>
      </c>
      <c r="H94" s="103" t="str">
        <f t="shared" ref="H94:H107" si="7">ADDRESS(78,I94,1,1)</f>
        <v>$FD$78</v>
      </c>
      <c r="I94" s="103">
        <f t="shared" si="5"/>
        <v>160</v>
      </c>
      <c r="J94" s="102"/>
      <c r="K94" s="102"/>
      <c r="L94" s="102"/>
      <c r="M94" s="102"/>
      <c r="N94" s="102"/>
      <c r="O94" s="102"/>
      <c r="P94" s="102"/>
      <c r="Q94" s="102"/>
      <c r="R94" s="102"/>
      <c r="S94" s="102"/>
      <c r="T94" s="102"/>
      <c r="U94" s="102"/>
      <c r="V94" s="102"/>
      <c r="W94" s="102"/>
      <c r="X94" s="102"/>
      <c r="Y94" s="102"/>
      <c r="Z94" s="102"/>
      <c r="AA94" s="102"/>
      <c r="AB94" s="102"/>
      <c r="AC94" s="102"/>
      <c r="AD94" s="102"/>
      <c r="AE94" s="102"/>
      <c r="AF94" s="102"/>
      <c r="AG94" s="102"/>
      <c r="AH94" s="102"/>
      <c r="AI94" s="102"/>
      <c r="AJ94" s="102"/>
      <c r="AK94" s="102"/>
      <c r="AL94" s="102"/>
      <c r="AM94" s="102"/>
      <c r="AN94" s="102"/>
      <c r="AO94" s="102"/>
      <c r="AP94" s="102"/>
      <c r="AQ94" s="102"/>
      <c r="AR94" s="102"/>
      <c r="AS94" s="102"/>
      <c r="AT94" s="102"/>
      <c r="AU94" s="102"/>
      <c r="AV94" s="102"/>
      <c r="AW94" s="102"/>
      <c r="AX94" s="102"/>
      <c r="AY94" s="102"/>
      <c r="AZ94" s="102"/>
      <c r="BA94" s="102"/>
      <c r="BB94" s="102"/>
      <c r="BC94" s="102"/>
      <c r="BD94" s="102"/>
      <c r="BE94" s="102"/>
      <c r="BF94" s="102"/>
      <c r="BG94" s="102"/>
      <c r="BH94" s="102"/>
      <c r="BI94" s="102"/>
      <c r="BJ94" s="102"/>
      <c r="BK94" s="102"/>
      <c r="BL94" s="102"/>
      <c r="BM94" s="102"/>
      <c r="BN94" s="102"/>
      <c r="BO94" s="102"/>
      <c r="BP94" s="102"/>
      <c r="BQ94" s="102"/>
      <c r="BR94" s="102"/>
      <c r="BS94" s="102"/>
      <c r="BT94" s="102"/>
      <c r="BU94" s="102"/>
      <c r="BV94" s="102"/>
      <c r="BW94" s="102"/>
      <c r="BX94" s="102"/>
      <c r="BY94" s="102"/>
      <c r="BZ94" s="102"/>
      <c r="CA94" s="102"/>
      <c r="CB94" s="102"/>
      <c r="CC94" s="102"/>
      <c r="CD94" s="102"/>
      <c r="CE94" s="102"/>
      <c r="CF94" s="102"/>
      <c r="CG94" s="102"/>
      <c r="CH94" s="102"/>
      <c r="CI94" s="102"/>
      <c r="CJ94" s="102"/>
      <c r="CK94" s="102"/>
      <c r="CL94" s="102"/>
      <c r="CM94" s="102"/>
      <c r="CN94" s="102"/>
      <c r="CO94" s="102"/>
      <c r="CP94" s="102"/>
      <c r="CQ94" s="102"/>
      <c r="CR94" s="102"/>
      <c r="CS94" s="102"/>
      <c r="CT94" s="102"/>
      <c r="CU94" s="102"/>
      <c r="CV94" s="102"/>
      <c r="CW94" s="102"/>
      <c r="CX94" s="102"/>
      <c r="CY94" s="102"/>
      <c r="CZ94" s="102"/>
      <c r="DA94" s="102"/>
      <c r="DB94" s="102"/>
      <c r="DC94" s="102"/>
      <c r="DD94" s="102"/>
      <c r="DE94" s="102"/>
      <c r="DF94" s="102"/>
      <c r="DG94" s="102"/>
      <c r="DH94" s="102"/>
      <c r="DI94" s="102"/>
      <c r="DJ94" s="102"/>
      <c r="DK94" s="102"/>
      <c r="DL94" s="102"/>
      <c r="DM94" s="102"/>
      <c r="DN94" s="102"/>
      <c r="DO94" s="102"/>
      <c r="DP94" s="102"/>
      <c r="DQ94" s="102"/>
      <c r="DR94" s="102"/>
      <c r="DS94" s="102"/>
      <c r="DT94" s="102"/>
      <c r="DU94" s="102"/>
      <c r="DV94" s="102"/>
      <c r="DW94" s="102"/>
      <c r="DX94" s="102"/>
      <c r="DY94" s="102"/>
      <c r="DZ94" s="102"/>
      <c r="EA94" s="102"/>
      <c r="EB94" s="102"/>
      <c r="EC94" s="102"/>
      <c r="ED94" s="102"/>
      <c r="EE94" s="102"/>
      <c r="EF94" s="102"/>
      <c r="EG94" s="102"/>
      <c r="EH94" s="102"/>
      <c r="EI94" s="102"/>
      <c r="EJ94" s="102"/>
      <c r="EK94" s="102"/>
      <c r="EL94" s="102"/>
      <c r="EM94" s="102"/>
    </row>
    <row r="95" spans="1:143" s="107" customFormat="1" ht="30" customHeight="1">
      <c r="A95" s="64"/>
      <c r="B95" s="108"/>
      <c r="C95" s="108"/>
      <c r="D95" s="108"/>
      <c r="E95" s="77"/>
      <c r="F95" s="59">
        <v>18</v>
      </c>
      <c r="G95" s="83">
        <f t="shared" ca="1" si="6"/>
        <v>0</v>
      </c>
      <c r="H95" s="103" t="str">
        <f t="shared" si="7"/>
        <v>$FM$78</v>
      </c>
      <c r="I95" s="103">
        <f t="shared" si="5"/>
        <v>169</v>
      </c>
      <c r="J95" s="102"/>
      <c r="K95" s="102"/>
      <c r="L95" s="102"/>
      <c r="M95" s="102"/>
      <c r="N95" s="102"/>
      <c r="O95" s="102"/>
      <c r="P95" s="102"/>
      <c r="Q95" s="102"/>
      <c r="R95" s="102"/>
      <c r="S95" s="102"/>
      <c r="T95" s="102"/>
      <c r="U95" s="102"/>
      <c r="V95" s="102"/>
      <c r="W95" s="102"/>
      <c r="X95" s="102"/>
      <c r="Y95" s="102"/>
      <c r="Z95" s="102"/>
      <c r="AA95" s="102"/>
      <c r="AB95" s="102"/>
      <c r="AC95" s="102"/>
      <c r="AD95" s="102"/>
      <c r="AE95" s="102"/>
      <c r="AF95" s="102"/>
      <c r="AG95" s="102"/>
      <c r="AH95" s="102"/>
      <c r="AI95" s="102"/>
      <c r="AJ95" s="102"/>
      <c r="AK95" s="102"/>
      <c r="AL95" s="102"/>
      <c r="AM95" s="102"/>
      <c r="AN95" s="102"/>
      <c r="AO95" s="102"/>
      <c r="AP95" s="102"/>
      <c r="AQ95" s="102"/>
      <c r="AR95" s="102"/>
      <c r="AS95" s="102"/>
      <c r="AT95" s="102"/>
      <c r="AU95" s="102"/>
      <c r="AV95" s="102"/>
      <c r="AW95" s="102"/>
      <c r="AX95" s="102"/>
      <c r="AY95" s="102"/>
      <c r="AZ95" s="102"/>
      <c r="BA95" s="102"/>
      <c r="BB95" s="102"/>
      <c r="BC95" s="102"/>
      <c r="BD95" s="102"/>
      <c r="BE95" s="102"/>
      <c r="BF95" s="102"/>
      <c r="BG95" s="102"/>
      <c r="BH95" s="102"/>
      <c r="BI95" s="102"/>
      <c r="BJ95" s="102"/>
      <c r="BK95" s="102"/>
      <c r="BL95" s="102"/>
      <c r="BM95" s="102"/>
      <c r="BN95" s="102"/>
      <c r="BO95" s="102"/>
      <c r="BP95" s="102"/>
      <c r="BQ95" s="102"/>
      <c r="BR95" s="102"/>
      <c r="BS95" s="102"/>
      <c r="BT95" s="102"/>
      <c r="BU95" s="102"/>
      <c r="BV95" s="102"/>
      <c r="BW95" s="102"/>
      <c r="BX95" s="102"/>
      <c r="BY95" s="102"/>
      <c r="BZ95" s="102"/>
      <c r="CA95" s="102"/>
      <c r="CB95" s="102"/>
      <c r="CC95" s="102"/>
      <c r="CD95" s="102"/>
      <c r="CE95" s="102"/>
      <c r="CF95" s="102"/>
      <c r="CG95" s="102"/>
      <c r="CH95" s="102"/>
      <c r="CI95" s="102"/>
      <c r="CJ95" s="102"/>
      <c r="CK95" s="102"/>
      <c r="CL95" s="102"/>
      <c r="CM95" s="102"/>
      <c r="CN95" s="102"/>
      <c r="CO95" s="102"/>
      <c r="CP95" s="102"/>
      <c r="CQ95" s="102"/>
      <c r="CR95" s="102"/>
      <c r="CS95" s="102"/>
      <c r="CT95" s="102"/>
      <c r="CU95" s="102"/>
      <c r="CV95" s="102"/>
      <c r="CW95" s="102"/>
      <c r="CX95" s="102"/>
      <c r="CY95" s="102"/>
      <c r="CZ95" s="102"/>
      <c r="DA95" s="102"/>
      <c r="DB95" s="102"/>
      <c r="DC95" s="102"/>
      <c r="DD95" s="102"/>
      <c r="DE95" s="102"/>
      <c r="DF95" s="102"/>
      <c r="DG95" s="102"/>
      <c r="DH95" s="102"/>
      <c r="DI95" s="102"/>
      <c r="DJ95" s="102"/>
      <c r="DK95" s="102"/>
      <c r="DL95" s="102"/>
      <c r="DM95" s="102"/>
      <c r="DN95" s="102"/>
      <c r="DO95" s="102"/>
      <c r="DP95" s="102"/>
      <c r="DQ95" s="102"/>
      <c r="DR95" s="102"/>
      <c r="DS95" s="102"/>
      <c r="DT95" s="102"/>
      <c r="DU95" s="102"/>
      <c r="DV95" s="102"/>
      <c r="DW95" s="102"/>
      <c r="DX95" s="102"/>
      <c r="DY95" s="102"/>
      <c r="DZ95" s="102"/>
      <c r="EA95" s="102"/>
      <c r="EB95" s="102"/>
      <c r="EC95" s="102"/>
      <c r="ED95" s="102"/>
      <c r="EE95" s="102"/>
      <c r="EF95" s="102"/>
      <c r="EG95" s="102"/>
      <c r="EH95" s="102"/>
      <c r="EI95" s="102"/>
      <c r="EJ95" s="102"/>
      <c r="EK95" s="102"/>
      <c r="EL95" s="102"/>
      <c r="EM95" s="102"/>
    </row>
    <row r="96" spans="1:143" s="107" customFormat="1" ht="30" customHeight="1">
      <c r="A96" s="64"/>
      <c r="B96" s="108"/>
      <c r="C96" s="108"/>
      <c r="D96" s="108"/>
      <c r="E96" s="77"/>
      <c r="F96" s="59">
        <v>19</v>
      </c>
      <c r="G96" s="83">
        <f t="shared" ca="1" si="6"/>
        <v>0</v>
      </c>
      <c r="H96" s="103" t="str">
        <f t="shared" si="7"/>
        <v>$FV$78</v>
      </c>
      <c r="I96" s="103">
        <f t="shared" si="5"/>
        <v>178</v>
      </c>
      <c r="J96" s="102"/>
      <c r="K96" s="102"/>
      <c r="L96" s="102"/>
      <c r="M96" s="102"/>
      <c r="N96" s="102"/>
      <c r="O96" s="102"/>
      <c r="P96" s="102"/>
      <c r="Q96" s="102"/>
      <c r="R96" s="102"/>
      <c r="S96" s="102"/>
      <c r="T96" s="102"/>
      <c r="U96" s="102"/>
      <c r="V96" s="102"/>
      <c r="W96" s="102"/>
      <c r="X96" s="102"/>
      <c r="Y96" s="102"/>
      <c r="Z96" s="102"/>
      <c r="AA96" s="102"/>
      <c r="AB96" s="102"/>
      <c r="AC96" s="102"/>
      <c r="AD96" s="102"/>
      <c r="AE96" s="102"/>
      <c r="AF96" s="102"/>
      <c r="AG96" s="102"/>
      <c r="AH96" s="102"/>
      <c r="AI96" s="102"/>
      <c r="AJ96" s="102"/>
      <c r="AK96" s="102"/>
      <c r="AL96" s="102"/>
      <c r="AM96" s="102"/>
      <c r="AN96" s="102"/>
      <c r="AO96" s="102"/>
      <c r="AP96" s="102"/>
      <c r="AQ96" s="102"/>
      <c r="AR96" s="102"/>
      <c r="AS96" s="102"/>
      <c r="AT96" s="102"/>
      <c r="AU96" s="102"/>
      <c r="AV96" s="102"/>
      <c r="AW96" s="102"/>
      <c r="AX96" s="102"/>
      <c r="AY96" s="102"/>
      <c r="AZ96" s="102"/>
      <c r="BA96" s="102"/>
      <c r="BB96" s="102"/>
      <c r="BC96" s="102"/>
      <c r="BD96" s="102"/>
      <c r="BE96" s="102"/>
      <c r="BF96" s="102"/>
      <c r="BG96" s="102"/>
      <c r="BH96" s="102"/>
      <c r="BI96" s="102"/>
      <c r="BJ96" s="102"/>
      <c r="BK96" s="102"/>
      <c r="BL96" s="102"/>
      <c r="BM96" s="102"/>
      <c r="BN96" s="102"/>
      <c r="BO96" s="102"/>
      <c r="BP96" s="102"/>
      <c r="BQ96" s="102"/>
      <c r="BR96" s="102"/>
      <c r="BS96" s="102"/>
      <c r="BT96" s="102"/>
      <c r="BU96" s="102"/>
      <c r="BV96" s="102"/>
      <c r="BW96" s="102"/>
      <c r="BX96" s="102"/>
      <c r="BY96" s="102"/>
      <c r="BZ96" s="102"/>
      <c r="CA96" s="102"/>
      <c r="CB96" s="102"/>
      <c r="CC96" s="102"/>
      <c r="CD96" s="102"/>
      <c r="CE96" s="102"/>
      <c r="CF96" s="102"/>
      <c r="CG96" s="102"/>
      <c r="CH96" s="102"/>
      <c r="CI96" s="102"/>
      <c r="CJ96" s="102"/>
      <c r="CK96" s="102"/>
      <c r="CL96" s="102"/>
      <c r="CM96" s="102"/>
      <c r="CN96" s="102"/>
      <c r="CO96" s="102"/>
      <c r="CP96" s="102"/>
      <c r="CQ96" s="102"/>
      <c r="CR96" s="102"/>
      <c r="CS96" s="102"/>
      <c r="CT96" s="102"/>
      <c r="CU96" s="102"/>
      <c r="CV96" s="102"/>
      <c r="CW96" s="102"/>
      <c r="CX96" s="102"/>
      <c r="CY96" s="102"/>
      <c r="CZ96" s="102"/>
      <c r="DA96" s="102"/>
      <c r="DB96" s="102"/>
      <c r="DC96" s="102"/>
      <c r="DD96" s="102"/>
      <c r="DE96" s="102"/>
      <c r="DF96" s="102"/>
      <c r="DG96" s="102"/>
      <c r="DH96" s="102"/>
      <c r="DI96" s="102"/>
      <c r="DJ96" s="102"/>
      <c r="DK96" s="102"/>
      <c r="DL96" s="102"/>
      <c r="DM96" s="102"/>
      <c r="DN96" s="102"/>
      <c r="DO96" s="102"/>
      <c r="DP96" s="102"/>
      <c r="DQ96" s="102"/>
      <c r="DR96" s="102"/>
      <c r="DS96" s="102"/>
      <c r="DT96" s="102"/>
      <c r="DU96" s="102"/>
      <c r="DV96" s="102"/>
      <c r="DW96" s="102"/>
      <c r="DX96" s="102"/>
      <c r="DY96" s="102"/>
      <c r="DZ96" s="102"/>
      <c r="EA96" s="102"/>
      <c r="EB96" s="102"/>
      <c r="EC96" s="102"/>
      <c r="ED96" s="102"/>
      <c r="EE96" s="102"/>
      <c r="EF96" s="102"/>
      <c r="EG96" s="102"/>
      <c r="EH96" s="102"/>
      <c r="EI96" s="102"/>
      <c r="EJ96" s="102"/>
      <c r="EK96" s="102"/>
      <c r="EL96" s="102"/>
      <c r="EM96" s="102"/>
    </row>
    <row r="97" spans="1:143" s="107" customFormat="1" ht="30" customHeight="1">
      <c r="A97" s="64"/>
      <c r="B97" s="108"/>
      <c r="C97" s="108"/>
      <c r="D97" s="108"/>
      <c r="E97" s="77"/>
      <c r="F97" s="59">
        <v>20</v>
      </c>
      <c r="G97" s="83">
        <f t="shared" ca="1" si="6"/>
        <v>0</v>
      </c>
      <c r="H97" s="103" t="str">
        <f t="shared" si="7"/>
        <v>$GE$78</v>
      </c>
      <c r="I97" s="103">
        <f t="shared" si="5"/>
        <v>187</v>
      </c>
      <c r="J97" s="102"/>
      <c r="K97" s="102"/>
      <c r="L97" s="102"/>
      <c r="M97" s="102"/>
      <c r="N97" s="102"/>
      <c r="O97" s="102"/>
      <c r="P97" s="102"/>
      <c r="Q97" s="102"/>
      <c r="R97" s="102"/>
      <c r="S97" s="102"/>
      <c r="T97" s="102"/>
      <c r="U97" s="102"/>
      <c r="V97" s="102"/>
      <c r="W97" s="102"/>
      <c r="X97" s="102"/>
      <c r="Y97" s="102"/>
      <c r="Z97" s="102"/>
      <c r="AA97" s="102"/>
      <c r="AB97" s="102"/>
      <c r="AC97" s="102"/>
      <c r="AD97" s="102"/>
      <c r="AE97" s="102"/>
      <c r="AF97" s="102"/>
      <c r="AG97" s="102"/>
      <c r="AH97" s="102"/>
      <c r="AI97" s="102"/>
      <c r="AJ97" s="102"/>
      <c r="AK97" s="102"/>
      <c r="AL97" s="102"/>
      <c r="AM97" s="102"/>
      <c r="AN97" s="102"/>
      <c r="AO97" s="102"/>
      <c r="AP97" s="102"/>
      <c r="AQ97" s="102"/>
      <c r="AR97" s="102"/>
      <c r="AS97" s="102"/>
      <c r="AT97" s="102"/>
      <c r="AU97" s="102"/>
      <c r="AV97" s="102"/>
      <c r="AW97" s="102"/>
      <c r="AX97" s="102"/>
      <c r="AY97" s="102"/>
      <c r="AZ97" s="102"/>
      <c r="BA97" s="102"/>
      <c r="BB97" s="102"/>
      <c r="BC97" s="102"/>
      <c r="BD97" s="102"/>
      <c r="BE97" s="102"/>
      <c r="BF97" s="102"/>
      <c r="BG97" s="102"/>
      <c r="BH97" s="102"/>
      <c r="BI97" s="102"/>
      <c r="BJ97" s="102"/>
      <c r="BK97" s="102"/>
      <c r="BL97" s="102"/>
      <c r="BM97" s="102"/>
      <c r="BN97" s="102"/>
      <c r="BO97" s="102"/>
      <c r="BP97" s="102"/>
      <c r="BQ97" s="102"/>
      <c r="BR97" s="102"/>
      <c r="BS97" s="102"/>
      <c r="BT97" s="102"/>
      <c r="BU97" s="102"/>
      <c r="BV97" s="102"/>
      <c r="BW97" s="102"/>
      <c r="BX97" s="102"/>
      <c r="BY97" s="102"/>
      <c r="BZ97" s="102"/>
      <c r="CA97" s="102"/>
      <c r="CB97" s="102"/>
      <c r="CC97" s="102"/>
      <c r="CD97" s="102"/>
      <c r="CE97" s="102"/>
      <c r="CF97" s="102"/>
      <c r="CG97" s="102"/>
      <c r="CH97" s="102"/>
      <c r="CI97" s="102"/>
      <c r="CJ97" s="102"/>
      <c r="CK97" s="102"/>
      <c r="CL97" s="102"/>
      <c r="CM97" s="102"/>
      <c r="CN97" s="102"/>
      <c r="CO97" s="102"/>
      <c r="CP97" s="102"/>
      <c r="CQ97" s="102"/>
      <c r="CR97" s="102"/>
      <c r="CS97" s="102"/>
      <c r="CT97" s="102"/>
      <c r="CU97" s="102"/>
      <c r="CV97" s="102"/>
      <c r="CW97" s="102"/>
      <c r="CX97" s="102"/>
      <c r="CY97" s="102"/>
      <c r="CZ97" s="102"/>
      <c r="DA97" s="102"/>
      <c r="DB97" s="102"/>
      <c r="DC97" s="102"/>
      <c r="DD97" s="102"/>
      <c r="DE97" s="102"/>
      <c r="DF97" s="102"/>
      <c r="DG97" s="102"/>
      <c r="DH97" s="102"/>
      <c r="DI97" s="102"/>
      <c r="DJ97" s="102"/>
      <c r="DK97" s="102"/>
      <c r="DL97" s="102"/>
      <c r="DM97" s="102"/>
      <c r="DN97" s="102"/>
      <c r="DO97" s="102"/>
      <c r="DP97" s="102"/>
      <c r="DQ97" s="102"/>
      <c r="DR97" s="102"/>
      <c r="DS97" s="102"/>
      <c r="DT97" s="102"/>
      <c r="DU97" s="102"/>
      <c r="DV97" s="102"/>
      <c r="DW97" s="102"/>
      <c r="DX97" s="102"/>
      <c r="DY97" s="102"/>
      <c r="DZ97" s="102"/>
      <c r="EA97" s="102"/>
      <c r="EB97" s="102"/>
      <c r="EC97" s="102"/>
      <c r="ED97" s="102"/>
      <c r="EE97" s="102"/>
      <c r="EF97" s="102"/>
      <c r="EG97" s="102"/>
      <c r="EH97" s="102"/>
      <c r="EI97" s="102"/>
      <c r="EJ97" s="102"/>
      <c r="EK97" s="102"/>
      <c r="EL97" s="102"/>
      <c r="EM97" s="102"/>
    </row>
    <row r="98" spans="1:143" s="107" customFormat="1" ht="30" customHeight="1">
      <c r="A98" s="64"/>
      <c r="B98" s="108"/>
      <c r="C98" s="108"/>
      <c r="D98" s="108"/>
      <c r="E98" s="77"/>
      <c r="F98" s="59">
        <v>21</v>
      </c>
      <c r="G98" s="83">
        <f t="shared" ca="1" si="6"/>
        <v>0</v>
      </c>
      <c r="H98" s="103" t="str">
        <f t="shared" si="7"/>
        <v>$GN$78</v>
      </c>
      <c r="I98" s="103">
        <f t="shared" si="5"/>
        <v>196</v>
      </c>
      <c r="J98" s="102"/>
      <c r="K98" s="102"/>
      <c r="L98" s="102"/>
      <c r="M98" s="102"/>
      <c r="N98" s="102"/>
      <c r="O98" s="102"/>
      <c r="P98" s="102"/>
      <c r="Q98" s="102"/>
      <c r="R98" s="102"/>
      <c r="S98" s="102"/>
      <c r="T98" s="102"/>
      <c r="U98" s="102"/>
      <c r="V98" s="102"/>
      <c r="W98" s="102"/>
      <c r="X98" s="102"/>
      <c r="Y98" s="102"/>
      <c r="Z98" s="102"/>
      <c r="AA98" s="102"/>
      <c r="AB98" s="102"/>
      <c r="AC98" s="102"/>
      <c r="AD98" s="102"/>
      <c r="AE98" s="102"/>
      <c r="AF98" s="102"/>
      <c r="AG98" s="102"/>
      <c r="AH98" s="102"/>
      <c r="AI98" s="102"/>
      <c r="AJ98" s="102"/>
      <c r="AK98" s="102"/>
      <c r="AL98" s="102"/>
      <c r="AM98" s="102"/>
      <c r="AN98" s="102"/>
      <c r="AO98" s="102"/>
      <c r="AP98" s="102"/>
      <c r="AQ98" s="102"/>
      <c r="AR98" s="102"/>
      <c r="AS98" s="102"/>
      <c r="AT98" s="102"/>
      <c r="AU98" s="102"/>
      <c r="AV98" s="102"/>
      <c r="AW98" s="102"/>
      <c r="AX98" s="102"/>
      <c r="AY98" s="102"/>
      <c r="AZ98" s="102"/>
      <c r="BA98" s="102"/>
      <c r="BB98" s="102"/>
      <c r="BC98" s="102"/>
      <c r="BD98" s="102"/>
      <c r="BE98" s="102"/>
      <c r="BF98" s="102"/>
      <c r="BG98" s="102"/>
      <c r="BH98" s="102"/>
      <c r="BI98" s="102"/>
      <c r="BJ98" s="102"/>
      <c r="BK98" s="102"/>
      <c r="BL98" s="102"/>
      <c r="BM98" s="102"/>
      <c r="BN98" s="102"/>
      <c r="BO98" s="102"/>
      <c r="BP98" s="102"/>
      <c r="BQ98" s="102"/>
      <c r="BR98" s="102"/>
      <c r="BS98" s="102"/>
      <c r="BT98" s="102"/>
      <c r="BU98" s="102"/>
      <c r="BV98" s="102"/>
      <c r="BW98" s="102"/>
      <c r="BX98" s="102"/>
      <c r="BY98" s="102"/>
      <c r="BZ98" s="102"/>
      <c r="CA98" s="102"/>
      <c r="CB98" s="102"/>
      <c r="CC98" s="102"/>
      <c r="CD98" s="102"/>
      <c r="CE98" s="102"/>
      <c r="CF98" s="102"/>
      <c r="CG98" s="102"/>
      <c r="CH98" s="102"/>
      <c r="CI98" s="102"/>
      <c r="CJ98" s="102"/>
      <c r="CK98" s="102"/>
      <c r="CL98" s="102"/>
      <c r="CM98" s="102"/>
      <c r="CN98" s="102"/>
      <c r="CO98" s="102"/>
      <c r="CP98" s="102"/>
      <c r="CQ98" s="102"/>
      <c r="CR98" s="102"/>
      <c r="CS98" s="102"/>
      <c r="CT98" s="102"/>
      <c r="CU98" s="102"/>
      <c r="CV98" s="102"/>
      <c r="CW98" s="102"/>
      <c r="CX98" s="102"/>
      <c r="CY98" s="102"/>
      <c r="CZ98" s="102"/>
      <c r="DA98" s="102"/>
      <c r="DB98" s="102"/>
      <c r="DC98" s="102"/>
      <c r="DD98" s="102"/>
      <c r="DE98" s="102"/>
      <c r="DF98" s="102"/>
      <c r="DG98" s="102"/>
      <c r="DH98" s="102"/>
      <c r="DI98" s="102"/>
      <c r="DJ98" s="102"/>
      <c r="DK98" s="102"/>
      <c r="DL98" s="102"/>
      <c r="DM98" s="102"/>
      <c r="DN98" s="102"/>
      <c r="DO98" s="102"/>
      <c r="DP98" s="102"/>
      <c r="DQ98" s="102"/>
      <c r="DR98" s="102"/>
      <c r="DS98" s="102"/>
      <c r="DT98" s="102"/>
      <c r="DU98" s="102"/>
      <c r="DV98" s="102"/>
      <c r="DW98" s="102"/>
      <c r="DX98" s="102"/>
      <c r="DY98" s="102"/>
      <c r="DZ98" s="102"/>
      <c r="EA98" s="102"/>
      <c r="EB98" s="102"/>
      <c r="EC98" s="102"/>
      <c r="ED98" s="102"/>
      <c r="EE98" s="102"/>
      <c r="EF98" s="102"/>
      <c r="EG98" s="102"/>
      <c r="EH98" s="102"/>
      <c r="EI98" s="102"/>
      <c r="EJ98" s="102"/>
      <c r="EK98" s="102"/>
      <c r="EL98" s="102"/>
      <c r="EM98" s="102"/>
    </row>
    <row r="99" spans="1:143" s="107" customFormat="1" ht="30" customHeight="1">
      <c r="A99" s="64"/>
      <c r="B99" s="108"/>
      <c r="C99" s="108"/>
      <c r="D99" s="108"/>
      <c r="E99" s="77"/>
      <c r="F99" s="59">
        <v>22</v>
      </c>
      <c r="G99" s="83">
        <f t="shared" ca="1" si="6"/>
        <v>0</v>
      </c>
      <c r="H99" s="103" t="str">
        <f t="shared" si="7"/>
        <v>$GW$78</v>
      </c>
      <c r="I99" s="103">
        <f t="shared" si="5"/>
        <v>205</v>
      </c>
      <c r="J99" s="102"/>
      <c r="K99" s="102"/>
      <c r="L99" s="102"/>
      <c r="M99" s="102"/>
      <c r="N99" s="102"/>
      <c r="O99" s="102"/>
      <c r="P99" s="102"/>
      <c r="Q99" s="102"/>
      <c r="R99" s="102"/>
      <c r="S99" s="102"/>
      <c r="T99" s="102"/>
      <c r="U99" s="102"/>
      <c r="V99" s="102"/>
      <c r="W99" s="102"/>
      <c r="X99" s="102"/>
      <c r="Y99" s="102"/>
      <c r="Z99" s="102"/>
      <c r="AA99" s="102"/>
      <c r="AB99" s="102"/>
      <c r="AC99" s="102"/>
      <c r="AD99" s="102"/>
      <c r="AE99" s="102"/>
      <c r="AF99" s="102"/>
      <c r="AG99" s="102"/>
      <c r="AH99" s="102"/>
      <c r="AI99" s="102"/>
      <c r="AJ99" s="102"/>
      <c r="AK99" s="102"/>
      <c r="AL99" s="102"/>
      <c r="AM99" s="102"/>
      <c r="AN99" s="102"/>
      <c r="AO99" s="102"/>
      <c r="AP99" s="102"/>
      <c r="AQ99" s="102"/>
      <c r="AR99" s="102"/>
      <c r="AS99" s="102"/>
      <c r="AT99" s="102"/>
      <c r="AU99" s="102"/>
      <c r="AV99" s="102"/>
      <c r="AW99" s="102"/>
      <c r="AX99" s="102"/>
      <c r="AY99" s="102"/>
      <c r="AZ99" s="102"/>
      <c r="BA99" s="102"/>
      <c r="BB99" s="102"/>
      <c r="BC99" s="102"/>
      <c r="BD99" s="102"/>
      <c r="BE99" s="102"/>
      <c r="BF99" s="102"/>
      <c r="BG99" s="102"/>
      <c r="BH99" s="102"/>
      <c r="BI99" s="102"/>
      <c r="BJ99" s="102"/>
      <c r="BK99" s="102"/>
      <c r="BL99" s="102"/>
      <c r="BM99" s="102"/>
      <c r="BN99" s="102"/>
      <c r="BO99" s="102"/>
      <c r="BP99" s="102"/>
      <c r="BQ99" s="102"/>
      <c r="BR99" s="102"/>
      <c r="BS99" s="102"/>
      <c r="BT99" s="102"/>
      <c r="BU99" s="102"/>
      <c r="BV99" s="102"/>
      <c r="BW99" s="102"/>
      <c r="BX99" s="102"/>
      <c r="BY99" s="102"/>
      <c r="BZ99" s="102"/>
      <c r="CA99" s="102"/>
      <c r="CB99" s="102"/>
      <c r="CC99" s="102"/>
      <c r="CD99" s="102"/>
      <c r="CE99" s="102"/>
      <c r="CF99" s="102"/>
      <c r="CG99" s="102"/>
      <c r="CH99" s="102"/>
      <c r="CI99" s="102"/>
      <c r="CJ99" s="102"/>
      <c r="CK99" s="102"/>
      <c r="CL99" s="102"/>
      <c r="CM99" s="102"/>
      <c r="CN99" s="102"/>
      <c r="CO99" s="102"/>
      <c r="CP99" s="102"/>
      <c r="CQ99" s="102"/>
      <c r="CR99" s="102"/>
      <c r="CS99" s="102"/>
      <c r="CT99" s="102"/>
      <c r="CU99" s="102"/>
      <c r="CV99" s="102"/>
      <c r="CW99" s="102"/>
      <c r="CX99" s="102"/>
      <c r="CY99" s="102"/>
      <c r="CZ99" s="102"/>
      <c r="DA99" s="102"/>
      <c r="DB99" s="102"/>
      <c r="DC99" s="102"/>
      <c r="DD99" s="102"/>
      <c r="DE99" s="102"/>
      <c r="DF99" s="102"/>
      <c r="DG99" s="102"/>
      <c r="DH99" s="102"/>
      <c r="DI99" s="102"/>
      <c r="DJ99" s="102"/>
      <c r="DK99" s="102"/>
      <c r="DL99" s="102"/>
      <c r="DM99" s="102"/>
      <c r="DN99" s="102"/>
      <c r="DO99" s="102"/>
      <c r="DP99" s="102"/>
      <c r="DQ99" s="102"/>
      <c r="DR99" s="102"/>
      <c r="DS99" s="102"/>
      <c r="DT99" s="102"/>
      <c r="DU99" s="102"/>
      <c r="DV99" s="102"/>
      <c r="DW99" s="102"/>
      <c r="DX99" s="102"/>
      <c r="DY99" s="102"/>
      <c r="DZ99" s="102"/>
      <c r="EA99" s="102"/>
      <c r="EB99" s="102"/>
      <c r="EC99" s="102"/>
      <c r="ED99" s="102"/>
      <c r="EE99" s="102"/>
      <c r="EF99" s="102"/>
      <c r="EG99" s="102"/>
      <c r="EH99" s="102"/>
      <c r="EI99" s="102"/>
      <c r="EJ99" s="102"/>
      <c r="EK99" s="102"/>
      <c r="EL99" s="102"/>
      <c r="EM99" s="102"/>
    </row>
    <row r="100" spans="1:143" s="107" customFormat="1" ht="30" customHeight="1">
      <c r="A100" s="64"/>
      <c r="B100" s="108"/>
      <c r="C100" s="108"/>
      <c r="D100" s="108"/>
      <c r="E100" s="77"/>
      <c r="F100" s="59">
        <v>23</v>
      </c>
      <c r="G100" s="83">
        <f t="shared" ca="1" si="6"/>
        <v>0</v>
      </c>
      <c r="H100" s="103" t="str">
        <f t="shared" si="7"/>
        <v>$HF$78</v>
      </c>
      <c r="I100" s="103">
        <f t="shared" si="5"/>
        <v>214</v>
      </c>
      <c r="J100" s="102"/>
      <c r="K100" s="102"/>
      <c r="L100" s="102"/>
      <c r="M100" s="102"/>
      <c r="N100" s="102"/>
      <c r="O100" s="102"/>
      <c r="P100" s="102"/>
      <c r="Q100" s="102"/>
      <c r="R100" s="102"/>
      <c r="S100" s="102"/>
      <c r="T100" s="102"/>
      <c r="U100" s="102"/>
      <c r="V100" s="102"/>
      <c r="W100" s="102"/>
      <c r="X100" s="102"/>
      <c r="Y100" s="102"/>
      <c r="Z100" s="102"/>
      <c r="AA100" s="102"/>
      <c r="AB100" s="102"/>
      <c r="AC100" s="102"/>
      <c r="AD100" s="102"/>
      <c r="AE100" s="102"/>
      <c r="AF100" s="102"/>
      <c r="AG100" s="102"/>
      <c r="AH100" s="102"/>
      <c r="AI100" s="102"/>
      <c r="AJ100" s="102"/>
      <c r="AK100" s="102"/>
      <c r="AL100" s="102"/>
      <c r="AM100" s="102"/>
      <c r="AN100" s="102"/>
      <c r="AO100" s="102"/>
      <c r="AP100" s="102"/>
      <c r="AQ100" s="102"/>
      <c r="AR100" s="102"/>
      <c r="AS100" s="102"/>
      <c r="AT100" s="102"/>
      <c r="AU100" s="102"/>
      <c r="AV100" s="102"/>
      <c r="AW100" s="102"/>
      <c r="AX100" s="102"/>
      <c r="AY100" s="102"/>
      <c r="AZ100" s="102"/>
      <c r="BA100" s="102"/>
      <c r="BB100" s="102"/>
      <c r="BC100" s="102"/>
      <c r="BD100" s="102"/>
      <c r="BE100" s="102"/>
      <c r="BF100" s="102"/>
      <c r="BG100" s="102"/>
      <c r="BH100" s="102"/>
      <c r="BI100" s="102"/>
      <c r="BJ100" s="102"/>
      <c r="BK100" s="102"/>
      <c r="BL100" s="102"/>
      <c r="BM100" s="102"/>
      <c r="BN100" s="102"/>
      <c r="BO100" s="102"/>
      <c r="BP100" s="102"/>
      <c r="BQ100" s="102"/>
      <c r="BR100" s="102"/>
      <c r="BS100" s="102"/>
      <c r="BT100" s="102"/>
      <c r="BU100" s="102"/>
      <c r="BV100" s="102"/>
      <c r="BW100" s="102"/>
      <c r="BX100" s="102"/>
      <c r="BY100" s="102"/>
      <c r="BZ100" s="102"/>
      <c r="CA100" s="102"/>
      <c r="CB100" s="102"/>
      <c r="CC100" s="102"/>
      <c r="CD100" s="102"/>
      <c r="CE100" s="102"/>
      <c r="CF100" s="102"/>
      <c r="CG100" s="102"/>
      <c r="CH100" s="102"/>
      <c r="CI100" s="102"/>
      <c r="CJ100" s="102"/>
      <c r="CK100" s="102"/>
      <c r="CL100" s="102"/>
      <c r="CM100" s="102"/>
      <c r="CN100" s="102"/>
      <c r="CO100" s="102"/>
      <c r="CP100" s="102"/>
      <c r="CQ100" s="102"/>
      <c r="CR100" s="102"/>
      <c r="CS100" s="102"/>
      <c r="CT100" s="102"/>
      <c r="CU100" s="102"/>
      <c r="CV100" s="102"/>
      <c r="CW100" s="102"/>
      <c r="CX100" s="102"/>
      <c r="CY100" s="102"/>
      <c r="CZ100" s="102"/>
      <c r="DA100" s="102"/>
      <c r="DB100" s="102"/>
      <c r="DC100" s="102"/>
      <c r="DD100" s="102"/>
      <c r="DE100" s="102"/>
      <c r="DF100" s="102"/>
      <c r="DG100" s="102"/>
      <c r="DH100" s="102"/>
      <c r="DI100" s="102"/>
      <c r="DJ100" s="102"/>
      <c r="DK100" s="102"/>
      <c r="DL100" s="102"/>
      <c r="DM100" s="102"/>
      <c r="DN100" s="102"/>
      <c r="DO100" s="102"/>
      <c r="DP100" s="102"/>
      <c r="DQ100" s="102"/>
      <c r="DR100" s="102"/>
      <c r="DS100" s="102"/>
      <c r="DT100" s="102"/>
      <c r="DU100" s="102"/>
      <c r="DV100" s="102"/>
      <c r="DW100" s="102"/>
      <c r="DX100" s="102"/>
      <c r="DY100" s="102"/>
      <c r="DZ100" s="102"/>
      <c r="EA100" s="102"/>
      <c r="EB100" s="102"/>
      <c r="EC100" s="102"/>
      <c r="ED100" s="102"/>
      <c r="EE100" s="102"/>
      <c r="EF100" s="102"/>
      <c r="EG100" s="102"/>
      <c r="EH100" s="102"/>
      <c r="EI100" s="102"/>
      <c r="EJ100" s="102"/>
      <c r="EK100" s="102"/>
      <c r="EL100" s="102"/>
      <c r="EM100" s="102"/>
    </row>
    <row r="101" spans="1:143" s="107" customFormat="1" ht="30" customHeight="1">
      <c r="A101" s="64"/>
      <c r="B101" s="108"/>
      <c r="C101" s="108"/>
      <c r="D101" s="108"/>
      <c r="E101" s="77"/>
      <c r="F101" s="59">
        <v>24</v>
      </c>
      <c r="G101" s="83">
        <f t="shared" ca="1" si="6"/>
        <v>0</v>
      </c>
      <c r="H101" s="103" t="str">
        <f t="shared" si="7"/>
        <v>$HO$78</v>
      </c>
      <c r="I101" s="103">
        <f t="shared" si="5"/>
        <v>223</v>
      </c>
      <c r="J101" s="102"/>
      <c r="K101" s="102"/>
      <c r="L101" s="102"/>
      <c r="M101" s="102"/>
      <c r="N101" s="102"/>
      <c r="O101" s="102"/>
      <c r="P101" s="102"/>
      <c r="Q101" s="102"/>
      <c r="R101" s="102"/>
      <c r="S101" s="102"/>
      <c r="T101" s="102"/>
      <c r="U101" s="102"/>
      <c r="V101" s="102"/>
      <c r="W101" s="102"/>
      <c r="X101" s="102"/>
      <c r="Y101" s="102"/>
      <c r="Z101" s="102"/>
      <c r="AA101" s="102"/>
      <c r="AB101" s="102"/>
      <c r="AC101" s="102"/>
      <c r="AD101" s="102"/>
      <c r="AE101" s="102"/>
      <c r="AF101" s="102"/>
      <c r="AG101" s="102"/>
      <c r="AH101" s="102"/>
      <c r="AI101" s="102"/>
      <c r="AJ101" s="102"/>
      <c r="AK101" s="102"/>
      <c r="AL101" s="102"/>
      <c r="AM101" s="102"/>
      <c r="AN101" s="102"/>
      <c r="AO101" s="102"/>
      <c r="AP101" s="102"/>
      <c r="AQ101" s="102"/>
      <c r="AR101" s="102"/>
      <c r="AS101" s="102"/>
      <c r="AT101" s="102"/>
      <c r="AU101" s="102"/>
      <c r="AV101" s="102"/>
      <c r="AW101" s="102"/>
      <c r="AX101" s="102"/>
      <c r="AY101" s="102"/>
      <c r="AZ101" s="102"/>
      <c r="BA101" s="102"/>
      <c r="BB101" s="102"/>
      <c r="BC101" s="102"/>
      <c r="BD101" s="102"/>
      <c r="BE101" s="102"/>
      <c r="BF101" s="102"/>
      <c r="BG101" s="102"/>
      <c r="BH101" s="102"/>
      <c r="BI101" s="102"/>
      <c r="BJ101" s="102"/>
      <c r="BK101" s="102"/>
      <c r="BL101" s="102"/>
      <c r="BM101" s="102"/>
      <c r="BN101" s="102"/>
      <c r="BO101" s="102"/>
      <c r="BP101" s="102"/>
      <c r="BQ101" s="102"/>
      <c r="BR101" s="102"/>
      <c r="BS101" s="102"/>
      <c r="BT101" s="102"/>
      <c r="BU101" s="102"/>
      <c r="BV101" s="102"/>
      <c r="BW101" s="102"/>
      <c r="BX101" s="102"/>
      <c r="BY101" s="102"/>
      <c r="BZ101" s="102"/>
      <c r="CA101" s="102"/>
      <c r="CB101" s="102"/>
      <c r="CC101" s="102"/>
      <c r="CD101" s="102"/>
      <c r="CE101" s="102"/>
      <c r="CF101" s="102"/>
      <c r="CG101" s="102"/>
      <c r="CH101" s="102"/>
      <c r="CI101" s="102"/>
      <c r="CJ101" s="102"/>
      <c r="CK101" s="102"/>
      <c r="CL101" s="102"/>
      <c r="CM101" s="102"/>
      <c r="CN101" s="102"/>
      <c r="CO101" s="102"/>
      <c r="CP101" s="102"/>
      <c r="CQ101" s="102"/>
      <c r="CR101" s="102"/>
      <c r="CS101" s="102"/>
      <c r="CT101" s="102"/>
      <c r="CU101" s="102"/>
      <c r="CV101" s="102"/>
      <c r="CW101" s="102"/>
      <c r="CX101" s="102"/>
      <c r="CY101" s="102"/>
      <c r="CZ101" s="102"/>
      <c r="DA101" s="102"/>
      <c r="DB101" s="102"/>
      <c r="DC101" s="102"/>
      <c r="DD101" s="102"/>
      <c r="DE101" s="102"/>
      <c r="DF101" s="102"/>
      <c r="DG101" s="102"/>
      <c r="DH101" s="102"/>
      <c r="DI101" s="102"/>
      <c r="DJ101" s="102"/>
      <c r="DK101" s="102"/>
      <c r="DL101" s="102"/>
      <c r="DM101" s="102"/>
      <c r="DN101" s="102"/>
      <c r="DO101" s="102"/>
      <c r="DP101" s="102"/>
      <c r="DQ101" s="102"/>
      <c r="DR101" s="102"/>
      <c r="DS101" s="102"/>
      <c r="DT101" s="102"/>
      <c r="DU101" s="102"/>
      <c r="DV101" s="102"/>
      <c r="DW101" s="102"/>
      <c r="DX101" s="102"/>
      <c r="DY101" s="102"/>
      <c r="DZ101" s="102"/>
      <c r="EA101" s="102"/>
      <c r="EB101" s="102"/>
      <c r="EC101" s="102"/>
      <c r="ED101" s="102"/>
      <c r="EE101" s="102"/>
      <c r="EF101" s="102"/>
      <c r="EG101" s="102"/>
      <c r="EH101" s="102"/>
      <c r="EI101" s="102"/>
      <c r="EJ101" s="102"/>
      <c r="EK101" s="102"/>
      <c r="EL101" s="102"/>
      <c r="EM101" s="102"/>
    </row>
    <row r="102" spans="1:143" s="107" customFormat="1" ht="30" customHeight="1">
      <c r="A102" s="64"/>
      <c r="B102" s="108"/>
      <c r="C102" s="108"/>
      <c r="D102" s="108"/>
      <c r="E102" s="77"/>
      <c r="F102" s="59">
        <v>25</v>
      </c>
      <c r="G102" s="83">
        <f t="shared" ca="1" si="6"/>
        <v>0</v>
      </c>
      <c r="H102" s="103" t="str">
        <f t="shared" si="7"/>
        <v>$HX$78</v>
      </c>
      <c r="I102" s="103">
        <f t="shared" si="5"/>
        <v>232</v>
      </c>
      <c r="J102" s="102"/>
      <c r="K102" s="102"/>
      <c r="L102" s="102"/>
      <c r="M102" s="102"/>
      <c r="N102" s="102"/>
      <c r="O102" s="102"/>
      <c r="P102" s="102"/>
      <c r="Q102" s="102"/>
      <c r="R102" s="102"/>
      <c r="S102" s="102"/>
      <c r="T102" s="102"/>
      <c r="U102" s="102"/>
      <c r="V102" s="102"/>
      <c r="W102" s="102"/>
      <c r="X102" s="102"/>
      <c r="Y102" s="102"/>
      <c r="Z102" s="102"/>
      <c r="AA102" s="102"/>
      <c r="AB102" s="102"/>
      <c r="AC102" s="102"/>
      <c r="AD102" s="102"/>
      <c r="AE102" s="102"/>
      <c r="AF102" s="102"/>
      <c r="AG102" s="102"/>
      <c r="AH102" s="102"/>
      <c r="AI102" s="102"/>
      <c r="AJ102" s="102"/>
      <c r="AK102" s="102"/>
      <c r="AL102" s="102"/>
      <c r="AM102" s="102"/>
      <c r="AN102" s="102"/>
      <c r="AO102" s="102"/>
      <c r="AP102" s="102"/>
      <c r="AQ102" s="102"/>
      <c r="AR102" s="102"/>
      <c r="AS102" s="102"/>
      <c r="AT102" s="102"/>
      <c r="AU102" s="102"/>
      <c r="AV102" s="102"/>
      <c r="AW102" s="102"/>
      <c r="AX102" s="102"/>
      <c r="AY102" s="102"/>
      <c r="AZ102" s="102"/>
      <c r="BA102" s="102"/>
      <c r="BB102" s="102"/>
      <c r="BC102" s="102"/>
      <c r="BD102" s="102"/>
      <c r="BE102" s="102"/>
      <c r="BF102" s="102"/>
      <c r="BG102" s="102"/>
      <c r="BH102" s="102"/>
      <c r="BI102" s="102"/>
      <c r="BJ102" s="102"/>
      <c r="BK102" s="102"/>
      <c r="BL102" s="102"/>
      <c r="BM102" s="102"/>
      <c r="BN102" s="102"/>
      <c r="BO102" s="102"/>
      <c r="BP102" s="102"/>
      <c r="BQ102" s="102"/>
      <c r="BR102" s="102"/>
      <c r="BS102" s="102"/>
      <c r="BT102" s="102"/>
      <c r="BU102" s="102"/>
      <c r="BV102" s="102"/>
      <c r="BW102" s="102"/>
      <c r="BX102" s="102"/>
      <c r="BY102" s="102"/>
      <c r="BZ102" s="102"/>
      <c r="CA102" s="102"/>
      <c r="CB102" s="102"/>
      <c r="CC102" s="102"/>
      <c r="CD102" s="102"/>
      <c r="CE102" s="102"/>
      <c r="CF102" s="102"/>
      <c r="CG102" s="102"/>
      <c r="CH102" s="102"/>
      <c r="CI102" s="102"/>
      <c r="CJ102" s="102"/>
      <c r="CK102" s="102"/>
      <c r="CL102" s="102"/>
      <c r="CM102" s="102"/>
      <c r="CN102" s="102"/>
      <c r="CO102" s="102"/>
      <c r="CP102" s="102"/>
      <c r="CQ102" s="102"/>
      <c r="CR102" s="102"/>
      <c r="CS102" s="102"/>
      <c r="CT102" s="102"/>
      <c r="CU102" s="102"/>
      <c r="CV102" s="102"/>
      <c r="CW102" s="102"/>
      <c r="CX102" s="102"/>
      <c r="CY102" s="102"/>
      <c r="CZ102" s="102"/>
      <c r="DA102" s="102"/>
      <c r="DB102" s="102"/>
      <c r="DC102" s="102"/>
      <c r="DD102" s="102"/>
      <c r="DE102" s="102"/>
      <c r="DF102" s="102"/>
      <c r="DG102" s="102"/>
      <c r="DH102" s="102"/>
      <c r="DI102" s="102"/>
      <c r="DJ102" s="102"/>
      <c r="DK102" s="102"/>
      <c r="DL102" s="102"/>
      <c r="DM102" s="102"/>
      <c r="DN102" s="102"/>
      <c r="DO102" s="102"/>
      <c r="DP102" s="102"/>
      <c r="DQ102" s="102"/>
      <c r="DR102" s="102"/>
      <c r="DS102" s="102"/>
      <c r="DT102" s="102"/>
      <c r="DU102" s="102"/>
      <c r="DV102" s="102"/>
      <c r="DW102" s="102"/>
      <c r="DX102" s="102"/>
      <c r="DY102" s="102"/>
      <c r="DZ102" s="102"/>
      <c r="EA102" s="102"/>
      <c r="EB102" s="102"/>
      <c r="EC102" s="102"/>
      <c r="ED102" s="102"/>
      <c r="EE102" s="102"/>
      <c r="EF102" s="102"/>
      <c r="EG102" s="102"/>
      <c r="EH102" s="102"/>
      <c r="EI102" s="102"/>
      <c r="EJ102" s="102"/>
      <c r="EK102" s="102"/>
      <c r="EL102" s="102"/>
      <c r="EM102" s="102"/>
    </row>
    <row r="103" spans="1:143" s="107" customFormat="1" ht="30" customHeight="1">
      <c r="A103" s="64"/>
      <c r="B103" s="108"/>
      <c r="C103" s="108"/>
      <c r="D103" s="108"/>
      <c r="E103" s="77"/>
      <c r="F103" s="59">
        <v>26</v>
      </c>
      <c r="G103" s="83">
        <f t="shared" ca="1" si="6"/>
        <v>0</v>
      </c>
      <c r="H103" s="103" t="str">
        <f t="shared" si="7"/>
        <v>$IG$78</v>
      </c>
      <c r="I103" s="103">
        <f t="shared" si="5"/>
        <v>241</v>
      </c>
      <c r="J103" s="102"/>
      <c r="K103" s="102"/>
      <c r="L103" s="102"/>
      <c r="M103" s="102"/>
      <c r="N103" s="102"/>
      <c r="O103" s="102"/>
      <c r="P103" s="102"/>
      <c r="Q103" s="102"/>
      <c r="R103" s="102"/>
      <c r="S103" s="102"/>
      <c r="T103" s="102"/>
      <c r="U103" s="102"/>
      <c r="V103" s="102"/>
      <c r="W103" s="102"/>
      <c r="X103" s="102"/>
      <c r="Y103" s="102"/>
      <c r="Z103" s="102"/>
      <c r="AA103" s="102"/>
      <c r="AB103" s="102"/>
      <c r="AC103" s="102"/>
      <c r="AD103" s="102"/>
      <c r="AE103" s="102"/>
      <c r="AF103" s="102"/>
      <c r="AG103" s="102"/>
      <c r="AH103" s="102"/>
      <c r="AI103" s="102"/>
      <c r="AJ103" s="102"/>
      <c r="AK103" s="102"/>
      <c r="AL103" s="102"/>
      <c r="AM103" s="102"/>
      <c r="AN103" s="102"/>
      <c r="AO103" s="102"/>
      <c r="AP103" s="102"/>
      <c r="AQ103" s="102"/>
      <c r="AR103" s="102"/>
      <c r="AS103" s="102"/>
      <c r="AT103" s="102"/>
      <c r="AU103" s="102"/>
      <c r="AV103" s="102"/>
      <c r="AW103" s="102"/>
      <c r="AX103" s="102"/>
      <c r="AY103" s="102"/>
      <c r="AZ103" s="102"/>
      <c r="BA103" s="102"/>
      <c r="BB103" s="102"/>
      <c r="BC103" s="102"/>
      <c r="BD103" s="102"/>
      <c r="BE103" s="102"/>
      <c r="BF103" s="102"/>
      <c r="BG103" s="102"/>
      <c r="BH103" s="102"/>
      <c r="BI103" s="102"/>
      <c r="BJ103" s="102"/>
      <c r="BK103" s="102"/>
      <c r="BL103" s="102"/>
      <c r="BM103" s="102"/>
      <c r="BN103" s="102"/>
      <c r="BO103" s="102"/>
      <c r="BP103" s="102"/>
      <c r="BQ103" s="102"/>
      <c r="BR103" s="102"/>
      <c r="BS103" s="102"/>
      <c r="BT103" s="102"/>
      <c r="BU103" s="102"/>
      <c r="BV103" s="102"/>
      <c r="BW103" s="102"/>
      <c r="BX103" s="102"/>
      <c r="BY103" s="102"/>
      <c r="BZ103" s="102"/>
      <c r="CA103" s="102"/>
      <c r="CB103" s="102"/>
      <c r="CC103" s="102"/>
      <c r="CD103" s="102"/>
      <c r="CE103" s="102"/>
      <c r="CF103" s="102"/>
      <c r="CG103" s="102"/>
      <c r="CH103" s="102"/>
      <c r="CI103" s="102"/>
      <c r="CJ103" s="102"/>
      <c r="CK103" s="102"/>
      <c r="CL103" s="102"/>
      <c r="CM103" s="102"/>
      <c r="CN103" s="102"/>
      <c r="CO103" s="102"/>
      <c r="CP103" s="102"/>
      <c r="CQ103" s="102"/>
      <c r="CR103" s="102"/>
      <c r="CS103" s="102"/>
      <c r="CT103" s="102"/>
      <c r="CU103" s="102"/>
      <c r="CV103" s="102"/>
      <c r="CW103" s="102"/>
      <c r="CX103" s="102"/>
      <c r="CY103" s="102"/>
      <c r="CZ103" s="102"/>
      <c r="DA103" s="102"/>
      <c r="DB103" s="102"/>
      <c r="DC103" s="102"/>
      <c r="DD103" s="102"/>
      <c r="DE103" s="102"/>
      <c r="DF103" s="102"/>
      <c r="DG103" s="102"/>
      <c r="DH103" s="102"/>
      <c r="DI103" s="102"/>
      <c r="DJ103" s="102"/>
      <c r="DK103" s="102"/>
      <c r="DL103" s="102"/>
      <c r="DM103" s="102"/>
      <c r="DN103" s="102"/>
      <c r="DO103" s="102"/>
      <c r="DP103" s="102"/>
      <c r="DQ103" s="102"/>
      <c r="DR103" s="102"/>
      <c r="DS103" s="102"/>
      <c r="DT103" s="102"/>
      <c r="DU103" s="102"/>
      <c r="DV103" s="102"/>
      <c r="DW103" s="102"/>
      <c r="DX103" s="102"/>
      <c r="DY103" s="102"/>
      <c r="DZ103" s="102"/>
      <c r="EA103" s="102"/>
      <c r="EB103" s="102"/>
      <c r="EC103" s="102"/>
      <c r="ED103" s="102"/>
      <c r="EE103" s="102"/>
      <c r="EF103" s="102"/>
      <c r="EG103" s="102"/>
      <c r="EH103" s="102"/>
      <c r="EI103" s="102"/>
      <c r="EJ103" s="102"/>
      <c r="EK103" s="102"/>
      <c r="EL103" s="102"/>
      <c r="EM103" s="102"/>
    </row>
    <row r="104" spans="1:143" s="107" customFormat="1" ht="30" customHeight="1">
      <c r="A104" s="64"/>
      <c r="B104" s="108"/>
      <c r="C104" s="108"/>
      <c r="D104" s="108"/>
      <c r="E104" s="77"/>
      <c r="F104" s="59">
        <v>27</v>
      </c>
      <c r="G104" s="83">
        <f t="shared" ca="1" si="6"/>
        <v>0</v>
      </c>
      <c r="H104" s="103" t="str">
        <f t="shared" si="7"/>
        <v>$IP$78</v>
      </c>
      <c r="I104" s="103">
        <f t="shared" si="5"/>
        <v>250</v>
      </c>
      <c r="J104" s="102"/>
      <c r="K104" s="102"/>
      <c r="L104" s="102"/>
      <c r="M104" s="102"/>
      <c r="N104" s="102"/>
      <c r="O104" s="102"/>
      <c r="P104" s="102"/>
      <c r="Q104" s="102"/>
      <c r="R104" s="102"/>
      <c r="S104" s="102"/>
      <c r="T104" s="102"/>
      <c r="U104" s="102"/>
      <c r="V104" s="102"/>
      <c r="W104" s="102"/>
      <c r="X104" s="102"/>
      <c r="Y104" s="102"/>
      <c r="Z104" s="102"/>
      <c r="AA104" s="102"/>
      <c r="AB104" s="102"/>
      <c r="AC104" s="102"/>
      <c r="AD104" s="102"/>
      <c r="AE104" s="102"/>
      <c r="AF104" s="102"/>
      <c r="AG104" s="102"/>
      <c r="AH104" s="102"/>
      <c r="AI104" s="102"/>
      <c r="AJ104" s="102"/>
      <c r="AK104" s="102"/>
      <c r="AL104" s="102"/>
      <c r="AM104" s="102"/>
      <c r="AN104" s="102"/>
      <c r="AO104" s="102"/>
      <c r="AP104" s="102"/>
      <c r="AQ104" s="102"/>
      <c r="AR104" s="102"/>
      <c r="AS104" s="102"/>
      <c r="AT104" s="102"/>
      <c r="AU104" s="102"/>
      <c r="AV104" s="102"/>
      <c r="AW104" s="102"/>
      <c r="AX104" s="102"/>
      <c r="AY104" s="102"/>
      <c r="AZ104" s="102"/>
      <c r="BA104" s="102"/>
      <c r="BB104" s="102"/>
      <c r="BC104" s="102"/>
      <c r="BD104" s="102"/>
      <c r="BE104" s="102"/>
      <c r="BF104" s="102"/>
      <c r="BG104" s="102"/>
      <c r="BH104" s="102"/>
      <c r="BI104" s="102"/>
      <c r="BJ104" s="102"/>
      <c r="BK104" s="102"/>
      <c r="BL104" s="102"/>
      <c r="BM104" s="102"/>
      <c r="BN104" s="102"/>
      <c r="BO104" s="102"/>
      <c r="BP104" s="102"/>
      <c r="BQ104" s="102"/>
      <c r="BR104" s="102"/>
      <c r="BS104" s="102"/>
      <c r="BT104" s="102"/>
      <c r="BU104" s="102"/>
      <c r="BV104" s="102"/>
      <c r="BW104" s="102"/>
      <c r="BX104" s="102"/>
      <c r="BY104" s="102"/>
      <c r="BZ104" s="102"/>
      <c r="CA104" s="102"/>
      <c r="CB104" s="102"/>
      <c r="CC104" s="102"/>
      <c r="CD104" s="102"/>
      <c r="CE104" s="102"/>
      <c r="CF104" s="102"/>
      <c r="CG104" s="102"/>
      <c r="CH104" s="102"/>
      <c r="CI104" s="102"/>
      <c r="CJ104" s="102"/>
      <c r="CK104" s="102"/>
      <c r="CL104" s="102"/>
      <c r="CM104" s="102"/>
      <c r="CN104" s="102"/>
      <c r="CO104" s="102"/>
      <c r="CP104" s="102"/>
      <c r="CQ104" s="102"/>
      <c r="CR104" s="102"/>
      <c r="CS104" s="102"/>
      <c r="CT104" s="102"/>
      <c r="CU104" s="102"/>
      <c r="CV104" s="102"/>
      <c r="CW104" s="102"/>
      <c r="CX104" s="102"/>
      <c r="CY104" s="102"/>
      <c r="CZ104" s="102"/>
      <c r="DA104" s="102"/>
      <c r="DB104" s="102"/>
      <c r="DC104" s="102"/>
      <c r="DD104" s="102"/>
      <c r="DE104" s="102"/>
      <c r="DF104" s="102"/>
      <c r="DG104" s="102"/>
      <c r="DH104" s="102"/>
      <c r="DI104" s="102"/>
      <c r="DJ104" s="102"/>
      <c r="DK104" s="102"/>
      <c r="DL104" s="102"/>
      <c r="DM104" s="102"/>
      <c r="DN104" s="102"/>
      <c r="DO104" s="102"/>
      <c r="DP104" s="102"/>
      <c r="DQ104" s="102"/>
      <c r="DR104" s="102"/>
      <c r="DS104" s="102"/>
      <c r="DT104" s="102"/>
      <c r="DU104" s="102"/>
      <c r="DV104" s="102"/>
      <c r="DW104" s="102"/>
      <c r="DX104" s="102"/>
      <c r="DY104" s="102"/>
      <c r="DZ104" s="102"/>
      <c r="EA104" s="102"/>
      <c r="EB104" s="102"/>
      <c r="EC104" s="102"/>
      <c r="ED104" s="102"/>
      <c r="EE104" s="102"/>
      <c r="EF104" s="102"/>
      <c r="EG104" s="102"/>
      <c r="EH104" s="102"/>
      <c r="EI104" s="102"/>
      <c r="EJ104" s="102"/>
      <c r="EK104" s="102"/>
      <c r="EL104" s="102"/>
      <c r="EM104" s="102"/>
    </row>
    <row r="105" spans="1:143" s="107" customFormat="1" ht="30" customHeight="1">
      <c r="A105" s="64"/>
      <c r="B105" s="108"/>
      <c r="C105" s="108"/>
      <c r="D105" s="108"/>
      <c r="E105" s="77"/>
      <c r="F105" s="59">
        <v>28</v>
      </c>
      <c r="G105" s="83">
        <f t="shared" ca="1" si="6"/>
        <v>0</v>
      </c>
      <c r="H105" s="103" t="str">
        <f t="shared" si="7"/>
        <v>$IY$78</v>
      </c>
      <c r="I105" s="103">
        <f t="shared" si="5"/>
        <v>259</v>
      </c>
      <c r="J105" s="102"/>
      <c r="K105" s="102"/>
      <c r="L105" s="102"/>
      <c r="M105" s="102"/>
      <c r="N105" s="102"/>
      <c r="O105" s="102"/>
      <c r="P105" s="102"/>
      <c r="Q105" s="102"/>
      <c r="R105" s="102"/>
      <c r="S105" s="102"/>
      <c r="T105" s="102"/>
      <c r="U105" s="102"/>
      <c r="V105" s="102"/>
      <c r="W105" s="102"/>
      <c r="X105" s="102"/>
      <c r="Y105" s="102"/>
      <c r="Z105" s="102"/>
      <c r="AA105" s="102"/>
      <c r="AB105" s="102"/>
      <c r="AC105" s="102"/>
      <c r="AD105" s="102"/>
      <c r="AE105" s="102"/>
      <c r="AF105" s="102"/>
      <c r="AG105" s="102"/>
      <c r="AH105" s="102"/>
      <c r="AI105" s="102"/>
      <c r="AJ105" s="102"/>
      <c r="AK105" s="102"/>
      <c r="AL105" s="102"/>
      <c r="AM105" s="102"/>
      <c r="AN105" s="102"/>
      <c r="AO105" s="102"/>
      <c r="AP105" s="102"/>
      <c r="AQ105" s="102"/>
      <c r="AR105" s="102"/>
      <c r="AS105" s="102"/>
      <c r="AT105" s="102"/>
      <c r="AU105" s="102"/>
      <c r="AV105" s="102"/>
      <c r="AW105" s="102"/>
      <c r="AX105" s="102"/>
      <c r="AY105" s="102"/>
      <c r="AZ105" s="102"/>
      <c r="BA105" s="102"/>
      <c r="BB105" s="102"/>
      <c r="BC105" s="102"/>
      <c r="BD105" s="102"/>
      <c r="BE105" s="102"/>
      <c r="BF105" s="102"/>
      <c r="BG105" s="102"/>
      <c r="BH105" s="102"/>
      <c r="BI105" s="102"/>
      <c r="BJ105" s="102"/>
      <c r="BK105" s="102"/>
      <c r="BL105" s="102"/>
      <c r="BM105" s="102"/>
      <c r="BN105" s="102"/>
      <c r="BO105" s="102"/>
      <c r="BP105" s="102"/>
      <c r="BQ105" s="102"/>
      <c r="BR105" s="102"/>
      <c r="BS105" s="102"/>
      <c r="BT105" s="102"/>
      <c r="BU105" s="102"/>
      <c r="BV105" s="102"/>
      <c r="BW105" s="102"/>
      <c r="BX105" s="102"/>
      <c r="BY105" s="102"/>
      <c r="BZ105" s="102"/>
      <c r="CA105" s="102"/>
      <c r="CB105" s="102"/>
      <c r="CC105" s="102"/>
      <c r="CD105" s="102"/>
      <c r="CE105" s="102"/>
      <c r="CF105" s="102"/>
      <c r="CG105" s="102"/>
      <c r="CH105" s="102"/>
      <c r="CI105" s="102"/>
      <c r="CJ105" s="102"/>
      <c r="CK105" s="102"/>
      <c r="CL105" s="102"/>
      <c r="CM105" s="102"/>
      <c r="CN105" s="102"/>
      <c r="CO105" s="102"/>
      <c r="CP105" s="102"/>
      <c r="CQ105" s="102"/>
      <c r="CR105" s="102"/>
      <c r="CS105" s="102"/>
      <c r="CT105" s="102"/>
      <c r="CU105" s="102"/>
      <c r="CV105" s="102"/>
      <c r="CW105" s="102"/>
      <c r="CX105" s="102"/>
      <c r="CY105" s="102"/>
      <c r="CZ105" s="102"/>
      <c r="DA105" s="102"/>
      <c r="DB105" s="102"/>
      <c r="DC105" s="102"/>
      <c r="DD105" s="102"/>
      <c r="DE105" s="102"/>
      <c r="DF105" s="102"/>
      <c r="DG105" s="102"/>
      <c r="DH105" s="102"/>
      <c r="DI105" s="102"/>
      <c r="DJ105" s="102"/>
      <c r="DK105" s="102"/>
      <c r="DL105" s="102"/>
      <c r="DM105" s="102"/>
      <c r="DN105" s="102"/>
      <c r="DO105" s="102"/>
      <c r="DP105" s="102"/>
      <c r="DQ105" s="102"/>
      <c r="DR105" s="102"/>
      <c r="DS105" s="102"/>
      <c r="DT105" s="102"/>
      <c r="DU105" s="102"/>
      <c r="DV105" s="102"/>
      <c r="DW105" s="102"/>
      <c r="DX105" s="102"/>
      <c r="DY105" s="102"/>
      <c r="DZ105" s="102"/>
      <c r="EA105" s="102"/>
      <c r="EB105" s="102"/>
      <c r="EC105" s="102"/>
      <c r="ED105" s="102"/>
      <c r="EE105" s="102"/>
      <c r="EF105" s="102"/>
      <c r="EG105" s="102"/>
      <c r="EH105" s="102"/>
      <c r="EI105" s="102"/>
      <c r="EJ105" s="102"/>
      <c r="EK105" s="102"/>
      <c r="EL105" s="102"/>
      <c r="EM105" s="102"/>
    </row>
    <row r="106" spans="1:143" s="107" customFormat="1" ht="30" customHeight="1">
      <c r="A106" s="64"/>
      <c r="B106" s="108"/>
      <c r="C106" s="108"/>
      <c r="D106" s="108"/>
      <c r="E106" s="77"/>
      <c r="F106" s="59">
        <v>29</v>
      </c>
      <c r="G106" s="83">
        <f t="shared" ca="1" si="6"/>
        <v>0</v>
      </c>
      <c r="H106" s="103" t="str">
        <f t="shared" si="7"/>
        <v>$JH$78</v>
      </c>
      <c r="I106" s="103">
        <f t="shared" si="5"/>
        <v>268</v>
      </c>
      <c r="J106" s="102"/>
      <c r="K106" s="102"/>
      <c r="L106" s="102"/>
      <c r="M106" s="102"/>
      <c r="N106" s="102"/>
      <c r="O106" s="102"/>
      <c r="P106" s="102"/>
      <c r="Q106" s="102"/>
      <c r="R106" s="102"/>
      <c r="S106" s="102"/>
      <c r="T106" s="102"/>
      <c r="U106" s="102"/>
      <c r="V106" s="102"/>
      <c r="W106" s="102"/>
      <c r="X106" s="102"/>
      <c r="Y106" s="102"/>
      <c r="Z106" s="102"/>
      <c r="AA106" s="102"/>
      <c r="AB106" s="102"/>
      <c r="AC106" s="102"/>
      <c r="AD106" s="102"/>
      <c r="AE106" s="102"/>
      <c r="AF106" s="102"/>
      <c r="AG106" s="102"/>
      <c r="AH106" s="102"/>
      <c r="AI106" s="102"/>
      <c r="AJ106" s="102"/>
      <c r="AK106" s="102"/>
      <c r="AL106" s="102"/>
      <c r="AM106" s="102"/>
      <c r="AN106" s="102"/>
      <c r="AO106" s="102"/>
      <c r="AP106" s="102"/>
      <c r="AQ106" s="102"/>
      <c r="AR106" s="102"/>
      <c r="AS106" s="102"/>
      <c r="AT106" s="102"/>
      <c r="AU106" s="102"/>
      <c r="AV106" s="102"/>
      <c r="AW106" s="102"/>
      <c r="AX106" s="102"/>
      <c r="AY106" s="102"/>
      <c r="AZ106" s="102"/>
      <c r="BA106" s="102"/>
      <c r="BB106" s="102"/>
      <c r="BC106" s="102"/>
      <c r="BD106" s="102"/>
      <c r="BE106" s="102"/>
      <c r="BF106" s="102"/>
      <c r="BG106" s="102"/>
      <c r="BH106" s="102"/>
      <c r="BI106" s="102"/>
      <c r="BJ106" s="102"/>
      <c r="BK106" s="102"/>
      <c r="BL106" s="102"/>
      <c r="BM106" s="102"/>
      <c r="BN106" s="102"/>
      <c r="BO106" s="102"/>
      <c r="BP106" s="102"/>
      <c r="BQ106" s="102"/>
      <c r="BR106" s="102"/>
      <c r="BS106" s="102"/>
      <c r="BT106" s="102"/>
      <c r="BU106" s="102"/>
      <c r="BV106" s="102"/>
      <c r="BW106" s="102"/>
      <c r="BX106" s="102"/>
      <c r="BY106" s="102"/>
      <c r="BZ106" s="102"/>
      <c r="CA106" s="102"/>
      <c r="CB106" s="102"/>
      <c r="CC106" s="102"/>
      <c r="CD106" s="102"/>
      <c r="CE106" s="102"/>
      <c r="CF106" s="102"/>
      <c r="CG106" s="102"/>
      <c r="CH106" s="102"/>
      <c r="CI106" s="102"/>
      <c r="CJ106" s="102"/>
      <c r="CK106" s="102"/>
      <c r="CL106" s="102"/>
      <c r="CM106" s="102"/>
      <c r="CN106" s="102"/>
      <c r="CO106" s="102"/>
      <c r="CP106" s="102"/>
      <c r="CQ106" s="102"/>
      <c r="CR106" s="102"/>
      <c r="CS106" s="102"/>
      <c r="CT106" s="102"/>
      <c r="CU106" s="102"/>
      <c r="CV106" s="102"/>
      <c r="CW106" s="102"/>
      <c r="CX106" s="102"/>
      <c r="CY106" s="102"/>
      <c r="CZ106" s="102"/>
      <c r="DA106" s="102"/>
      <c r="DB106" s="102"/>
      <c r="DC106" s="102"/>
      <c r="DD106" s="102"/>
      <c r="DE106" s="102"/>
      <c r="DF106" s="102"/>
      <c r="DG106" s="102"/>
      <c r="DH106" s="102"/>
      <c r="DI106" s="102"/>
      <c r="DJ106" s="102"/>
      <c r="DK106" s="102"/>
      <c r="DL106" s="102"/>
      <c r="DM106" s="102"/>
      <c r="DN106" s="102"/>
      <c r="DO106" s="102"/>
      <c r="DP106" s="102"/>
      <c r="DQ106" s="102"/>
      <c r="DR106" s="102"/>
      <c r="DS106" s="102"/>
      <c r="DT106" s="102"/>
      <c r="DU106" s="102"/>
      <c r="DV106" s="102"/>
      <c r="DW106" s="102"/>
      <c r="DX106" s="102"/>
      <c r="DY106" s="102"/>
      <c r="DZ106" s="102"/>
      <c r="EA106" s="102"/>
      <c r="EB106" s="102"/>
      <c r="EC106" s="102"/>
      <c r="ED106" s="102"/>
      <c r="EE106" s="102"/>
      <c r="EF106" s="102"/>
      <c r="EG106" s="102"/>
      <c r="EH106" s="102"/>
      <c r="EI106" s="102"/>
      <c r="EJ106" s="102"/>
      <c r="EK106" s="102"/>
      <c r="EL106" s="102"/>
      <c r="EM106" s="102"/>
    </row>
    <row r="107" spans="1:143" s="107" customFormat="1" ht="30" customHeight="1">
      <c r="A107" s="64"/>
      <c r="B107" s="108"/>
      <c r="C107" s="108"/>
      <c r="D107" s="108"/>
      <c r="E107" s="77"/>
      <c r="F107" s="59">
        <v>30</v>
      </c>
      <c r="G107" s="83">
        <f t="shared" ca="1" si="6"/>
        <v>0</v>
      </c>
      <c r="H107" s="103" t="str">
        <f t="shared" si="7"/>
        <v>$JQ$78</v>
      </c>
      <c r="I107" s="103">
        <f t="shared" si="5"/>
        <v>277</v>
      </c>
      <c r="J107" s="102"/>
      <c r="K107" s="102"/>
      <c r="L107" s="102"/>
      <c r="M107" s="102"/>
      <c r="N107" s="102"/>
      <c r="O107" s="102"/>
      <c r="P107" s="102"/>
      <c r="Q107" s="102"/>
      <c r="R107" s="102"/>
      <c r="S107" s="102"/>
      <c r="T107" s="102"/>
      <c r="U107" s="102"/>
      <c r="V107" s="102"/>
      <c r="W107" s="102"/>
      <c r="X107" s="102"/>
      <c r="Y107" s="102"/>
      <c r="Z107" s="102"/>
      <c r="AA107" s="102"/>
      <c r="AB107" s="102"/>
      <c r="AC107" s="102"/>
      <c r="AD107" s="102"/>
      <c r="AE107" s="102"/>
      <c r="AF107" s="102"/>
      <c r="AG107" s="102"/>
      <c r="AH107" s="102"/>
      <c r="AI107" s="102"/>
      <c r="AJ107" s="102"/>
      <c r="AK107" s="102"/>
      <c r="AL107" s="102"/>
      <c r="AM107" s="102"/>
      <c r="AN107" s="102"/>
      <c r="AO107" s="102"/>
      <c r="AP107" s="102"/>
      <c r="AQ107" s="102"/>
      <c r="AR107" s="102"/>
      <c r="AS107" s="102"/>
      <c r="AT107" s="102"/>
      <c r="AU107" s="102"/>
      <c r="AV107" s="102"/>
      <c r="AW107" s="102"/>
      <c r="AX107" s="102"/>
      <c r="AY107" s="102"/>
      <c r="AZ107" s="102"/>
      <c r="BA107" s="102"/>
      <c r="BB107" s="102"/>
      <c r="BC107" s="102"/>
      <c r="BD107" s="102"/>
      <c r="BE107" s="102"/>
      <c r="BF107" s="102"/>
      <c r="BG107" s="102"/>
      <c r="BH107" s="102"/>
      <c r="BI107" s="102"/>
      <c r="BJ107" s="102"/>
      <c r="BK107" s="102"/>
      <c r="BL107" s="102"/>
      <c r="BM107" s="102"/>
      <c r="BN107" s="102"/>
      <c r="BO107" s="102"/>
      <c r="BP107" s="102"/>
      <c r="BQ107" s="102"/>
      <c r="BR107" s="102"/>
      <c r="BS107" s="102"/>
      <c r="BT107" s="102"/>
      <c r="BU107" s="102"/>
      <c r="BV107" s="102"/>
      <c r="BW107" s="102"/>
      <c r="BX107" s="102"/>
      <c r="BY107" s="102"/>
      <c r="BZ107" s="102"/>
      <c r="CA107" s="102"/>
      <c r="CB107" s="102"/>
      <c r="CC107" s="102"/>
      <c r="CD107" s="102"/>
      <c r="CE107" s="102"/>
      <c r="CF107" s="102"/>
      <c r="CG107" s="102"/>
      <c r="CH107" s="102"/>
      <c r="CI107" s="102"/>
      <c r="CJ107" s="102"/>
      <c r="CK107" s="102"/>
      <c r="CL107" s="102"/>
      <c r="CM107" s="102"/>
      <c r="CN107" s="102"/>
      <c r="CO107" s="102"/>
      <c r="CP107" s="102"/>
      <c r="CQ107" s="102"/>
      <c r="CR107" s="102"/>
      <c r="CS107" s="102"/>
      <c r="CT107" s="102"/>
      <c r="CU107" s="102"/>
      <c r="CV107" s="102"/>
      <c r="CW107" s="102"/>
      <c r="CX107" s="102"/>
      <c r="CY107" s="102"/>
      <c r="CZ107" s="102"/>
      <c r="DA107" s="102"/>
      <c r="DB107" s="102"/>
      <c r="DC107" s="102"/>
      <c r="DD107" s="102"/>
      <c r="DE107" s="102"/>
      <c r="DF107" s="102"/>
      <c r="DG107" s="102"/>
      <c r="DH107" s="102"/>
      <c r="DI107" s="102"/>
      <c r="DJ107" s="102"/>
      <c r="DK107" s="102"/>
      <c r="DL107" s="102"/>
      <c r="DM107" s="102"/>
      <c r="DN107" s="102"/>
      <c r="DO107" s="102"/>
      <c r="DP107" s="102"/>
      <c r="DQ107" s="102"/>
      <c r="DR107" s="102"/>
      <c r="DS107" s="102"/>
      <c r="DT107" s="102"/>
      <c r="DU107" s="102"/>
      <c r="DV107" s="102"/>
      <c r="DW107" s="102"/>
      <c r="DX107" s="102"/>
      <c r="DY107" s="102"/>
      <c r="DZ107" s="102"/>
      <c r="EA107" s="102"/>
      <c r="EB107" s="102"/>
      <c r="EC107" s="102"/>
      <c r="ED107" s="102"/>
      <c r="EE107" s="102"/>
      <c r="EF107" s="102"/>
      <c r="EG107" s="102"/>
      <c r="EH107" s="102"/>
      <c r="EI107" s="102"/>
      <c r="EJ107" s="102"/>
      <c r="EK107" s="102"/>
      <c r="EL107" s="102"/>
      <c r="EM107" s="102"/>
    </row>
    <row r="108" spans="1:143" s="107" customFormat="1">
      <c r="A108" s="60"/>
      <c r="B108" s="106"/>
      <c r="C108" s="106"/>
      <c r="D108" s="106"/>
      <c r="E108" s="60"/>
      <c r="F108" s="60"/>
      <c r="G108" s="60"/>
      <c r="H108" s="102"/>
      <c r="I108" s="102"/>
      <c r="J108" s="102"/>
      <c r="K108" s="102"/>
      <c r="L108" s="102"/>
      <c r="M108" s="102"/>
      <c r="N108" s="102"/>
      <c r="O108" s="102"/>
      <c r="P108" s="102"/>
      <c r="Q108" s="102"/>
      <c r="R108" s="102"/>
      <c r="S108" s="102"/>
      <c r="T108" s="102"/>
      <c r="U108" s="102"/>
      <c r="V108" s="102"/>
      <c r="W108" s="102"/>
      <c r="X108" s="102"/>
      <c r="Y108" s="102"/>
      <c r="Z108" s="102"/>
      <c r="AA108" s="102"/>
      <c r="AB108" s="102"/>
      <c r="AC108" s="102"/>
      <c r="AD108" s="102"/>
      <c r="AE108" s="102"/>
      <c r="AF108" s="102"/>
      <c r="AG108" s="102"/>
      <c r="AH108" s="102"/>
      <c r="AI108" s="102"/>
      <c r="AJ108" s="102"/>
      <c r="AK108" s="102"/>
      <c r="AL108" s="102"/>
      <c r="AM108" s="102"/>
      <c r="AN108" s="102"/>
      <c r="AO108" s="102"/>
      <c r="AP108" s="102"/>
      <c r="AQ108" s="102"/>
      <c r="AR108" s="102"/>
      <c r="AS108" s="102"/>
      <c r="AT108" s="102"/>
      <c r="AU108" s="102"/>
      <c r="AV108" s="102"/>
      <c r="AW108" s="102"/>
      <c r="AX108" s="102"/>
      <c r="AY108" s="102"/>
      <c r="AZ108" s="102"/>
      <c r="BA108" s="102"/>
      <c r="BB108" s="102"/>
      <c r="BC108" s="102"/>
      <c r="BD108" s="102"/>
      <c r="BE108" s="102"/>
      <c r="BF108" s="102"/>
      <c r="BG108" s="102"/>
      <c r="BH108" s="102"/>
      <c r="BI108" s="102"/>
      <c r="BJ108" s="102"/>
      <c r="BK108" s="102"/>
      <c r="BL108" s="102"/>
      <c r="BM108" s="102"/>
      <c r="BN108" s="102"/>
      <c r="BO108" s="102"/>
      <c r="BP108" s="102"/>
      <c r="BQ108" s="102"/>
      <c r="BR108" s="102"/>
      <c r="BS108" s="102"/>
      <c r="BT108" s="102"/>
      <c r="BU108" s="102"/>
      <c r="BV108" s="102"/>
      <c r="BW108" s="102"/>
      <c r="BX108" s="102"/>
      <c r="BY108" s="102"/>
      <c r="BZ108" s="102"/>
      <c r="CA108" s="102"/>
      <c r="CB108" s="102"/>
      <c r="CC108" s="102"/>
      <c r="CD108" s="102"/>
      <c r="CE108" s="102"/>
      <c r="CF108" s="102"/>
      <c r="CG108" s="102"/>
      <c r="CH108" s="102"/>
      <c r="CI108" s="102"/>
      <c r="CJ108" s="102"/>
      <c r="CK108" s="102"/>
      <c r="CL108" s="102"/>
      <c r="CM108" s="102"/>
      <c r="CN108" s="102"/>
      <c r="CO108" s="102"/>
      <c r="CP108" s="102"/>
      <c r="CQ108" s="102"/>
      <c r="CR108" s="102"/>
      <c r="CS108" s="102"/>
      <c r="CT108" s="102"/>
      <c r="CU108" s="102"/>
      <c r="CV108" s="102"/>
      <c r="CW108" s="102"/>
      <c r="CX108" s="102"/>
      <c r="CY108" s="102"/>
      <c r="CZ108" s="102"/>
      <c r="DA108" s="102"/>
      <c r="DB108" s="102"/>
      <c r="DC108" s="102"/>
      <c r="DD108" s="102"/>
      <c r="DE108" s="102"/>
      <c r="DF108" s="102"/>
      <c r="DG108" s="102"/>
      <c r="DH108" s="102"/>
      <c r="DI108" s="102"/>
      <c r="DJ108" s="102"/>
      <c r="DK108" s="102"/>
      <c r="DL108" s="102"/>
      <c r="DM108" s="102"/>
      <c r="DN108" s="102"/>
      <c r="DO108" s="102"/>
      <c r="DP108" s="102"/>
      <c r="DQ108" s="102"/>
      <c r="DR108" s="102"/>
      <c r="DS108" s="102"/>
      <c r="DT108" s="102"/>
      <c r="DU108" s="102"/>
      <c r="DV108" s="102"/>
      <c r="DW108" s="102"/>
      <c r="DX108" s="102"/>
      <c r="DY108" s="102"/>
      <c r="DZ108" s="102"/>
      <c r="EA108" s="102"/>
      <c r="EB108" s="102"/>
      <c r="EC108" s="102"/>
      <c r="ED108" s="102"/>
      <c r="EE108" s="102"/>
      <c r="EF108" s="102"/>
      <c r="EG108" s="102"/>
      <c r="EH108" s="102"/>
      <c r="EI108" s="102"/>
      <c r="EJ108" s="102"/>
      <c r="EK108" s="102"/>
      <c r="EL108" s="102"/>
      <c r="EM108" s="102"/>
    </row>
    <row r="109" spans="1:143" s="107" customFormat="1">
      <c r="A109" s="60"/>
      <c r="B109" s="106"/>
      <c r="C109" s="106"/>
      <c r="D109" s="106"/>
      <c r="E109" s="60"/>
      <c r="F109" s="60"/>
      <c r="G109" s="60"/>
      <c r="H109" s="102"/>
      <c r="I109" s="102"/>
      <c r="J109" s="102"/>
      <c r="K109" s="102"/>
      <c r="L109" s="102"/>
      <c r="M109" s="102"/>
      <c r="N109" s="102"/>
      <c r="O109" s="102"/>
      <c r="P109" s="102"/>
      <c r="Q109" s="102"/>
      <c r="R109" s="102"/>
      <c r="S109" s="102"/>
      <c r="T109" s="102"/>
      <c r="U109" s="102"/>
      <c r="V109" s="102"/>
      <c r="W109" s="102"/>
      <c r="X109" s="102"/>
      <c r="Y109" s="102"/>
      <c r="Z109" s="102"/>
      <c r="AA109" s="102"/>
      <c r="AB109" s="102"/>
      <c r="AC109" s="102"/>
      <c r="AD109" s="102"/>
      <c r="AE109" s="102"/>
      <c r="AF109" s="102"/>
      <c r="AG109" s="102"/>
      <c r="AH109" s="102"/>
      <c r="AI109" s="102"/>
      <c r="AJ109" s="102"/>
      <c r="AK109" s="102"/>
      <c r="AL109" s="102"/>
      <c r="AM109" s="102"/>
      <c r="AN109" s="102"/>
      <c r="AO109" s="102"/>
      <c r="AP109" s="102"/>
      <c r="AQ109" s="102"/>
      <c r="AR109" s="102"/>
      <c r="AS109" s="102"/>
      <c r="AT109" s="102"/>
      <c r="AU109" s="102"/>
      <c r="AV109" s="102"/>
      <c r="AW109" s="102"/>
      <c r="AX109" s="102"/>
      <c r="AY109" s="102"/>
      <c r="AZ109" s="102"/>
      <c r="BA109" s="102"/>
      <c r="BB109" s="102"/>
      <c r="BC109" s="102"/>
      <c r="BD109" s="102"/>
      <c r="BE109" s="102"/>
      <c r="BF109" s="102"/>
      <c r="BG109" s="102"/>
      <c r="BH109" s="102"/>
      <c r="BI109" s="102"/>
      <c r="BJ109" s="102"/>
      <c r="BK109" s="102"/>
      <c r="BL109" s="102"/>
      <c r="BM109" s="102"/>
      <c r="BN109" s="102"/>
      <c r="BO109" s="102"/>
      <c r="BP109" s="102"/>
      <c r="BQ109" s="102"/>
      <c r="BR109" s="102"/>
      <c r="BS109" s="102"/>
      <c r="BT109" s="102"/>
      <c r="BU109" s="102"/>
      <c r="BV109" s="102"/>
      <c r="BW109" s="102"/>
      <c r="BX109" s="102"/>
      <c r="BY109" s="102"/>
      <c r="BZ109" s="102"/>
      <c r="CA109" s="102"/>
      <c r="CB109" s="102"/>
      <c r="CC109" s="102"/>
      <c r="CD109" s="102"/>
      <c r="CE109" s="102"/>
      <c r="CF109" s="102"/>
      <c r="CG109" s="102"/>
      <c r="CH109" s="102"/>
      <c r="CI109" s="102"/>
      <c r="CJ109" s="102"/>
      <c r="CK109" s="102"/>
      <c r="CL109" s="102"/>
      <c r="CM109" s="102"/>
      <c r="CN109" s="102"/>
      <c r="CO109" s="102"/>
      <c r="CP109" s="102"/>
      <c r="CQ109" s="102"/>
      <c r="CR109" s="102"/>
      <c r="CS109" s="102"/>
      <c r="CT109" s="102"/>
      <c r="CU109" s="102"/>
      <c r="CV109" s="102"/>
      <c r="CW109" s="102"/>
      <c r="CX109" s="102"/>
      <c r="CY109" s="102"/>
      <c r="CZ109" s="102"/>
      <c r="DA109" s="102"/>
      <c r="DB109" s="102"/>
      <c r="DC109" s="102"/>
      <c r="DD109" s="102"/>
      <c r="DE109" s="102"/>
      <c r="DF109" s="102"/>
      <c r="DG109" s="102"/>
      <c r="DH109" s="102"/>
      <c r="DI109" s="102"/>
      <c r="DJ109" s="102"/>
      <c r="DK109" s="102"/>
      <c r="DL109" s="102"/>
      <c r="DM109" s="102"/>
      <c r="DN109" s="102"/>
      <c r="DO109" s="102"/>
      <c r="DP109" s="102"/>
      <c r="DQ109" s="102"/>
      <c r="DR109" s="102"/>
      <c r="DS109" s="102"/>
      <c r="DT109" s="102"/>
      <c r="DU109" s="102"/>
      <c r="DV109" s="102"/>
      <c r="DW109" s="102"/>
      <c r="DX109" s="102"/>
      <c r="DY109" s="102"/>
      <c r="DZ109" s="102"/>
      <c r="EA109" s="102"/>
      <c r="EB109" s="102"/>
      <c r="EC109" s="102"/>
      <c r="ED109" s="102"/>
      <c r="EE109" s="102"/>
      <c r="EF109" s="102"/>
      <c r="EG109" s="102"/>
      <c r="EH109" s="102"/>
      <c r="EI109" s="102"/>
      <c r="EJ109" s="102"/>
      <c r="EK109" s="102"/>
      <c r="EL109" s="102"/>
      <c r="EM109" s="102"/>
    </row>
  </sheetData>
  <mergeCells count="275">
    <mergeCell ref="ID29:IG29"/>
    <mergeCell ref="IM29:IP29"/>
    <mergeCell ref="IV29:IY29"/>
    <mergeCell ref="JE29:JH29"/>
    <mergeCell ref="JL2:JL3"/>
    <mergeCell ref="JM2:JM3"/>
    <mergeCell ref="JN2:JQ3"/>
    <mergeCell ref="JL4:JM9"/>
    <mergeCell ref="JN4:JR4"/>
    <mergeCell ref="JN5:JR7"/>
    <mergeCell ref="JN8:JN9"/>
    <mergeCell ref="JO8:JR9"/>
    <mergeCell ref="JN29:JQ29"/>
    <mergeCell ref="JE2:JH3"/>
    <mergeCell ref="ID2:IG3"/>
    <mergeCell ref="IK2:IK3"/>
    <mergeCell ref="IL2:IL3"/>
    <mergeCell ref="IM2:IP3"/>
    <mergeCell ref="IT2:IT3"/>
    <mergeCell ref="IU2:IU3"/>
    <mergeCell ref="IV2:IY3"/>
    <mergeCell ref="JC2:JC3"/>
    <mergeCell ref="JD2:JD3"/>
    <mergeCell ref="ID4:IH4"/>
    <mergeCell ref="IK4:IL9"/>
    <mergeCell ref="IM4:IQ4"/>
    <mergeCell ref="IT4:IU9"/>
    <mergeCell ref="IV4:IZ4"/>
    <mergeCell ref="JC4:JD9"/>
    <mergeCell ref="JE4:JI4"/>
    <mergeCell ref="ID5:IH7"/>
    <mergeCell ref="IM5:IQ7"/>
    <mergeCell ref="IV5:IZ7"/>
    <mergeCell ref="JE5:JI7"/>
    <mergeCell ref="ID8:ID9"/>
    <mergeCell ref="IE8:IH9"/>
    <mergeCell ref="IM8:IM9"/>
    <mergeCell ref="IN8:IQ9"/>
    <mergeCell ref="IV8:IV9"/>
    <mergeCell ref="IW8:IZ9"/>
    <mergeCell ref="JE8:JE9"/>
    <mergeCell ref="JF8:JI9"/>
    <mergeCell ref="IB4:IC9"/>
    <mergeCell ref="HC4:HG4"/>
    <mergeCell ref="HJ4:HK9"/>
    <mergeCell ref="HL4:HP4"/>
    <mergeCell ref="HS4:HT9"/>
    <mergeCell ref="HU4:HY4"/>
    <mergeCell ref="HC5:HG7"/>
    <mergeCell ref="HL5:HP7"/>
    <mergeCell ref="HU5:HY7"/>
    <mergeCell ref="HC8:HC9"/>
    <mergeCell ref="HD8:HG9"/>
    <mergeCell ref="HL8:HL9"/>
    <mergeCell ref="HM8:HP9"/>
    <mergeCell ref="HU8:HU9"/>
    <mergeCell ref="HV8:HY9"/>
    <mergeCell ref="IB2:IB3"/>
    <mergeCell ref="IC2:IC3"/>
    <mergeCell ref="HC2:HF3"/>
    <mergeCell ref="HJ2:HJ3"/>
    <mergeCell ref="HK2:HK3"/>
    <mergeCell ref="HL2:HO3"/>
    <mergeCell ref="HS2:HS3"/>
    <mergeCell ref="HT2:HT3"/>
    <mergeCell ref="HU2:HX3"/>
    <mergeCell ref="FJ29:FM29"/>
    <mergeCell ref="FS29:FV29"/>
    <mergeCell ref="GB29:GE29"/>
    <mergeCell ref="GK29:GN29"/>
    <mergeCell ref="GT29:GW29"/>
    <mergeCell ref="HC29:HF29"/>
    <mergeCell ref="HL29:HO29"/>
    <mergeCell ref="HU29:HX29"/>
    <mergeCell ref="GR2:GR3"/>
    <mergeCell ref="GS2:GS3"/>
    <mergeCell ref="GT2:GW3"/>
    <mergeCell ref="HA2:HA3"/>
    <mergeCell ref="HB2:HB3"/>
    <mergeCell ref="GJ2:GJ3"/>
    <mergeCell ref="GK2:GN3"/>
    <mergeCell ref="GR4:GS9"/>
    <mergeCell ref="GT4:GX4"/>
    <mergeCell ref="HA4:HB9"/>
    <mergeCell ref="GT5:GX7"/>
    <mergeCell ref="GT8:GT9"/>
    <mergeCell ref="GU8:GX9"/>
    <mergeCell ref="FH4:FI9"/>
    <mergeCell ref="FJ4:FN4"/>
    <mergeCell ref="FQ4:FR9"/>
    <mergeCell ref="FS4:FW4"/>
    <mergeCell ref="FZ4:GA9"/>
    <mergeCell ref="GB4:GF4"/>
    <mergeCell ref="GI4:GJ9"/>
    <mergeCell ref="GK4:GO4"/>
    <mergeCell ref="FJ5:FN7"/>
    <mergeCell ref="FS5:FW7"/>
    <mergeCell ref="GB5:GF7"/>
    <mergeCell ref="GK5:GO7"/>
    <mergeCell ref="FJ8:FJ9"/>
    <mergeCell ref="FK8:FN9"/>
    <mergeCell ref="FS8:FS9"/>
    <mergeCell ref="FT8:FW9"/>
    <mergeCell ref="GB8:GB9"/>
    <mergeCell ref="GC8:GF9"/>
    <mergeCell ref="GK8:GK9"/>
    <mergeCell ref="GL8:GO9"/>
    <mergeCell ref="FI2:FI3"/>
    <mergeCell ref="FJ2:FM3"/>
    <mergeCell ref="FQ2:FQ3"/>
    <mergeCell ref="FR2:FR3"/>
    <mergeCell ref="FS2:FV3"/>
    <mergeCell ref="FZ2:FZ3"/>
    <mergeCell ref="GA2:GA3"/>
    <mergeCell ref="GB2:GE3"/>
    <mergeCell ref="GI2:GI3"/>
    <mergeCell ref="CP29:CS29"/>
    <mergeCell ref="CY29:DB29"/>
    <mergeCell ref="DH29:DK29"/>
    <mergeCell ref="DQ29:DT29"/>
    <mergeCell ref="DZ29:EC29"/>
    <mergeCell ref="EI29:EL29"/>
    <mergeCell ref="ER29:EU29"/>
    <mergeCell ref="FA29:FD29"/>
    <mergeCell ref="FH2:FH3"/>
    <mergeCell ref="FA2:FD3"/>
    <mergeCell ref="EY4:EZ9"/>
    <mergeCell ref="FA4:FE4"/>
    <mergeCell ref="FA5:FE7"/>
    <mergeCell ref="FA8:FA9"/>
    <mergeCell ref="FB8:FE9"/>
    <mergeCell ref="EQ2:EQ3"/>
    <mergeCell ref="ER2:EU3"/>
    <mergeCell ref="EP4:EQ9"/>
    <mergeCell ref="ER4:EV4"/>
    <mergeCell ref="ER5:EV7"/>
    <mergeCell ref="ER8:ER9"/>
    <mergeCell ref="ES8:EV9"/>
    <mergeCell ref="EY2:EY3"/>
    <mergeCell ref="EZ2:EZ3"/>
    <mergeCell ref="M29:P29"/>
    <mergeCell ref="V29:Y29"/>
    <mergeCell ref="AE29:AH29"/>
    <mergeCell ref="AN29:AQ29"/>
    <mergeCell ref="AW29:AZ29"/>
    <mergeCell ref="BF29:BI29"/>
    <mergeCell ref="BO29:BR29"/>
    <mergeCell ref="BX29:CA29"/>
    <mergeCell ref="CG29:CJ29"/>
    <mergeCell ref="EP2:EP3"/>
    <mergeCell ref="D29:G29"/>
    <mergeCell ref="AU4:AV9"/>
    <mergeCell ref="D8:D9"/>
    <mergeCell ref="E8:H9"/>
    <mergeCell ref="M8:M9"/>
    <mergeCell ref="N8:Q9"/>
    <mergeCell ref="V8:V9"/>
    <mergeCell ref="W8:Z9"/>
    <mergeCell ref="T4:U9"/>
    <mergeCell ref="D5:H7"/>
    <mergeCell ref="M5:Q7"/>
    <mergeCell ref="V5:Z7"/>
    <mergeCell ref="AE5:AI7"/>
    <mergeCell ref="AN5:AR7"/>
    <mergeCell ref="AL4:AM9"/>
    <mergeCell ref="AN4:AR4"/>
    <mergeCell ref="AN8:AN9"/>
    <mergeCell ref="AO8:AR9"/>
    <mergeCell ref="AC4:AD9"/>
    <mergeCell ref="AE4:AI4"/>
    <mergeCell ref="AE8:AE9"/>
    <mergeCell ref="AF8:AI9"/>
    <mergeCell ref="V4:Z4"/>
    <mergeCell ref="EG2:EG3"/>
    <mergeCell ref="CE4:CF9"/>
    <mergeCell ref="CG4:CK4"/>
    <mergeCell ref="CG5:CK7"/>
    <mergeCell ref="CG8:CG9"/>
    <mergeCell ref="CH8:CK9"/>
    <mergeCell ref="EI4:EM4"/>
    <mergeCell ref="EI5:EM7"/>
    <mergeCell ref="EI8:EI9"/>
    <mergeCell ref="EJ8:EM9"/>
    <mergeCell ref="DF4:DG9"/>
    <mergeCell ref="DH4:DL4"/>
    <mergeCell ref="DH5:DL7"/>
    <mergeCell ref="DH8:DH9"/>
    <mergeCell ref="DI8:DL9"/>
    <mergeCell ref="DZ4:ED4"/>
    <mergeCell ref="EG4:EH9"/>
    <mergeCell ref="DZ5:ED7"/>
    <mergeCell ref="DZ8:DZ9"/>
    <mergeCell ref="EA8:ED9"/>
    <mergeCell ref="DX4:DY9"/>
    <mergeCell ref="DO4:DP9"/>
    <mergeCell ref="DQ4:DU4"/>
    <mergeCell ref="DQ5:DU7"/>
    <mergeCell ref="AW8:AW9"/>
    <mergeCell ref="AX8:BA9"/>
    <mergeCell ref="BF5:BJ7"/>
    <mergeCell ref="BO5:BS7"/>
    <mergeCell ref="AW5:BA7"/>
    <mergeCell ref="BX8:BX9"/>
    <mergeCell ref="BY8:CB9"/>
    <mergeCell ref="BD4:BE9"/>
    <mergeCell ref="BF4:BJ4"/>
    <mergeCell ref="BF8:BF9"/>
    <mergeCell ref="BG8:BJ9"/>
    <mergeCell ref="BX5:CB7"/>
    <mergeCell ref="BV4:BW9"/>
    <mergeCell ref="BM4:BN9"/>
    <mergeCell ref="BO4:BS4"/>
    <mergeCell ref="BO8:BO9"/>
    <mergeCell ref="BP8:BS9"/>
    <mergeCell ref="AW4:BA4"/>
    <mergeCell ref="DQ8:DQ9"/>
    <mergeCell ref="DR8:DU9"/>
    <mergeCell ref="BX4:CB4"/>
    <mergeCell ref="CY4:DC4"/>
    <mergeCell ref="CY5:DC7"/>
    <mergeCell ref="CY8:CY9"/>
    <mergeCell ref="CZ8:DC9"/>
    <mergeCell ref="CW4:CX9"/>
    <mergeCell ref="CN4:CO9"/>
    <mergeCell ref="CP4:CT4"/>
    <mergeCell ref="CP5:CT7"/>
    <mergeCell ref="CP8:CP9"/>
    <mergeCell ref="CQ8:CT9"/>
    <mergeCell ref="EH2:EH3"/>
    <mergeCell ref="EI2:EL3"/>
    <mergeCell ref="B4:C9"/>
    <mergeCell ref="D4:H4"/>
    <mergeCell ref="K4:L9"/>
    <mergeCell ref="M4:Q4"/>
    <mergeCell ref="DO2:DO3"/>
    <mergeCell ref="DP2:DP3"/>
    <mergeCell ref="DQ2:DT3"/>
    <mergeCell ref="DX2:DX3"/>
    <mergeCell ref="DY2:DY3"/>
    <mergeCell ref="DZ2:EC3"/>
    <mergeCell ref="CW2:CW3"/>
    <mergeCell ref="CX2:CX3"/>
    <mergeCell ref="CY2:DB3"/>
    <mergeCell ref="DF2:DF3"/>
    <mergeCell ref="DG2:DG3"/>
    <mergeCell ref="DH2:DK3"/>
    <mergeCell ref="CE2:CE3"/>
    <mergeCell ref="CF2:CF3"/>
    <mergeCell ref="CG2:CJ3"/>
    <mergeCell ref="CN2:CN3"/>
    <mergeCell ref="CO2:CO3"/>
    <mergeCell ref="CP2:CS3"/>
    <mergeCell ref="BM2:BM3"/>
    <mergeCell ref="BN2:BN3"/>
    <mergeCell ref="BO2:BR3"/>
    <mergeCell ref="BV2:BV3"/>
    <mergeCell ref="BW2:BW3"/>
    <mergeCell ref="BX2:CA3"/>
    <mergeCell ref="AU2:AU3"/>
    <mergeCell ref="AV2:AV3"/>
    <mergeCell ref="BD2:BD3"/>
    <mergeCell ref="BE2:BE3"/>
    <mergeCell ref="BF2:BI3"/>
    <mergeCell ref="AM2:AM3"/>
    <mergeCell ref="AN2:AQ3"/>
    <mergeCell ref="K2:K3"/>
    <mergeCell ref="L2:L3"/>
    <mergeCell ref="M2:P3"/>
    <mergeCell ref="T2:T3"/>
    <mergeCell ref="U2:U3"/>
    <mergeCell ref="V2:Y3"/>
    <mergeCell ref="AC2:AC3"/>
    <mergeCell ref="AD2:AD3"/>
    <mergeCell ref="AE2:AH3"/>
    <mergeCell ref="AL2:AL3"/>
  </mergeCells>
  <conditionalFormatting sqref="K74">
    <cfRule type="cellIs" dxfId="10" priority="1463" operator="equal">
      <formula>"OK"</formula>
    </cfRule>
    <cfRule type="cellIs" dxfId="9" priority="1464" operator="equal">
      <formula>"NO HABILITADO"</formula>
    </cfRule>
  </conditionalFormatting>
  <conditionalFormatting sqref="D78">
    <cfRule type="cellIs" dxfId="8" priority="3" operator="equal">
      <formula>"NH"</formula>
    </cfRule>
    <cfRule type="cellIs" dxfId="7" priority="4" operator="equal">
      <formula>"H"</formula>
    </cfRule>
  </conditionalFormatting>
  <conditionalFormatting sqref="D79:D107">
    <cfRule type="cellIs" dxfId="6" priority="1" operator="equal">
      <formula>"NH"</formula>
    </cfRule>
    <cfRule type="cellIs" dxfId="5" priority="2" operator="equal">
      <formula>"H"</formula>
    </cfRule>
  </conditionalFormatting>
  <pageMargins left="0.7" right="0.7" top="0.75" bottom="0.75" header="0.3" footer="0.3"/>
  <pageSetup paperSize="9" orientation="portrait" horizontalDpi="4294967292"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47</vt:i4>
      </vt:variant>
    </vt:vector>
  </HeadingPairs>
  <TitlesOfParts>
    <vt:vector size="59" baseType="lpstr">
      <vt:lpstr>1_ENTREGA</vt:lpstr>
      <vt:lpstr>2_APERTURA DE SOBRES</vt:lpstr>
      <vt:lpstr>5,1. REQUISITOS JURÍDICOS</vt:lpstr>
      <vt:lpstr>5.2.1. EXPERIENCIA GRAL</vt:lpstr>
      <vt:lpstr>5.3 CAP FINANCIERA</vt:lpstr>
      <vt:lpstr>REQ.COMERCIALES</vt:lpstr>
      <vt:lpstr>PRESUPUESTO</vt:lpstr>
      <vt:lpstr>5.5 REQUISITOS COMERCIALES</vt:lpstr>
      <vt:lpstr>VALORES UNITARIOS</vt:lpstr>
      <vt:lpstr>RESUMEN</vt:lpstr>
      <vt:lpstr>Cálculo Pt2</vt:lpstr>
      <vt:lpstr>10. EVALUACIÓN</vt:lpstr>
      <vt:lpstr>ACT_PRESUPUESTO</vt:lpstr>
      <vt:lpstr>'1_ENTREGA'!Área_de_impresión</vt:lpstr>
      <vt:lpstr>'2_APERTURA DE SOBRES'!Área_de_impresión</vt:lpstr>
      <vt:lpstr>AU</vt:lpstr>
      <vt:lpstr>BANDERA</vt:lpstr>
      <vt:lpstr>C_FINANCIERA</vt:lpstr>
      <vt:lpstr>'VALORES UNITARIOS'!COSTO_D</vt:lpstr>
      <vt:lpstr>COSTO_D</vt:lpstr>
      <vt:lpstr>'VALORES UNITARIOS'!EST_EXP</vt:lpstr>
      <vt:lpstr>EST_EXP</vt:lpstr>
      <vt:lpstr>ESTATUS</vt:lpstr>
      <vt:lpstr>EXPERIENCIA</vt:lpstr>
      <vt:lpstr>ITEMS_REPRE</vt:lpstr>
      <vt:lpstr>LISTA_OFERENTES</vt:lpstr>
      <vt:lpstr>'10. EVALUACIÓN'!ORDEN</vt:lpstr>
      <vt:lpstr>PRESUPUESTO</vt:lpstr>
      <vt:lpstr>R_COMERCIALES</vt:lpstr>
      <vt:lpstr>UNITARIO_1</vt:lpstr>
      <vt:lpstr>UNITARIO_10</vt:lpstr>
      <vt:lpstr>UNITARIO_11</vt:lpstr>
      <vt:lpstr>UNITARIO_12</vt:lpstr>
      <vt:lpstr>UNITARIO_13</vt:lpstr>
      <vt:lpstr>UNITARIO_14</vt:lpstr>
      <vt:lpstr>UNITARIO_15</vt:lpstr>
      <vt:lpstr>UNITARIO_16</vt:lpstr>
      <vt:lpstr>UNITARIO_17</vt:lpstr>
      <vt:lpstr>UNITARIO_18</vt:lpstr>
      <vt:lpstr>UNITARIO_19</vt:lpstr>
      <vt:lpstr>UNITARIO_2</vt:lpstr>
      <vt:lpstr>UNITARIO_20</vt:lpstr>
      <vt:lpstr>UNITARIO_21</vt:lpstr>
      <vt:lpstr>UNITARIO_22</vt:lpstr>
      <vt:lpstr>UNITARIO_23</vt:lpstr>
      <vt:lpstr>UNITARIO_24</vt:lpstr>
      <vt:lpstr>UNITARIO_25</vt:lpstr>
      <vt:lpstr>UNITARIO_26</vt:lpstr>
      <vt:lpstr>UNITARIO_27</vt:lpstr>
      <vt:lpstr>UNITARIO_28</vt:lpstr>
      <vt:lpstr>UNITARIO_29</vt:lpstr>
      <vt:lpstr>UNITARIO_3</vt:lpstr>
      <vt:lpstr>UNITARIO_30</vt:lpstr>
      <vt:lpstr>UNITARIO_4</vt:lpstr>
      <vt:lpstr>UNITARIO_5</vt:lpstr>
      <vt:lpstr>UNITARIO_6</vt:lpstr>
      <vt:lpstr>UNITARIO_7</vt:lpstr>
      <vt:lpstr>UNITARIO_8</vt:lpstr>
      <vt:lpstr>UNITARIO_9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pcc</dc:creator>
  <cp:lastModifiedBy>usuario</cp:lastModifiedBy>
  <cp:lastPrinted>2021-10-22T18:48:20Z</cp:lastPrinted>
  <dcterms:created xsi:type="dcterms:W3CDTF">2013-08-04T21:27:49Z</dcterms:created>
  <dcterms:modified xsi:type="dcterms:W3CDTF">2021-11-02T21:22:54Z</dcterms:modified>
</cp:coreProperties>
</file>