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nvitaciones a cotizar DSL\2019\Toyota\02. INVITACIÓN\"/>
    </mc:Choice>
  </mc:AlternateContent>
  <bookViews>
    <workbookView xWindow="0" yWindow="0" windowWidth="21600" windowHeight="9735"/>
  </bookViews>
  <sheets>
    <sheet name="Matriz de Riesgos (2)" sheetId="2" r:id="rId1"/>
  </sheets>
  <definedNames>
    <definedName name="_xlnm.Print_Titles" localSheetId="0">'Matriz de Riesgos (2)'!$1:$3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2" l="1"/>
  <c r="J21" i="2" s="1"/>
  <c r="I20" i="2"/>
  <c r="J20" i="2" s="1"/>
  <c r="L25" i="2"/>
  <c r="I25" i="2"/>
  <c r="K25" i="2" s="1"/>
  <c r="I22" i="2"/>
  <c r="L22" i="2" s="1"/>
  <c r="I19" i="2"/>
  <c r="L19" i="2" s="1"/>
  <c r="I18" i="2"/>
  <c r="J18" i="2" s="1"/>
  <c r="I17" i="2"/>
  <c r="L17" i="2" s="1"/>
  <c r="I16" i="2"/>
  <c r="L16" i="2" s="1"/>
  <c r="I15" i="2"/>
  <c r="K15" i="2" s="1"/>
  <c r="K21" i="2" l="1"/>
  <c r="L21" i="2"/>
  <c r="L20" i="2"/>
  <c r="K20" i="2"/>
  <c r="J25" i="2"/>
  <c r="J22" i="2"/>
  <c r="K22" i="2"/>
  <c r="J19" i="2"/>
  <c r="K19" i="2"/>
  <c r="K18" i="2"/>
  <c r="L18" i="2"/>
  <c r="J16" i="2"/>
  <c r="K16" i="2"/>
  <c r="J17" i="2"/>
  <c r="K17" i="2"/>
  <c r="L15" i="2"/>
  <c r="J15" i="2"/>
  <c r="G80" i="2"/>
  <c r="I4" i="2"/>
  <c r="J4" i="2" s="1"/>
  <c r="M8" i="2" l="1"/>
  <c r="M9" i="2"/>
  <c r="M11" i="2"/>
  <c r="M12" i="2"/>
  <c r="M14" i="2"/>
  <c r="M23" i="2"/>
  <c r="M24" i="2"/>
  <c r="M4" i="2"/>
  <c r="H97" i="2"/>
  <c r="I97" i="2" s="1"/>
  <c r="H96" i="2"/>
  <c r="I96" i="2" s="1"/>
  <c r="H95" i="2"/>
  <c r="I95" i="2" s="1"/>
  <c r="H94" i="2"/>
  <c r="I94" i="2" s="1"/>
  <c r="H93" i="2"/>
  <c r="I93" i="2" s="1"/>
  <c r="H92" i="2"/>
  <c r="I92" i="2" s="1"/>
  <c r="H91" i="2"/>
  <c r="I91" i="2" s="1"/>
  <c r="H90" i="2"/>
  <c r="I90" i="2" s="1"/>
  <c r="H89" i="2"/>
  <c r="I89" i="2" s="1"/>
  <c r="K81" i="2"/>
  <c r="I81" i="2"/>
  <c r="G81" i="2"/>
  <c r="K80" i="2"/>
  <c r="I80" i="2"/>
  <c r="K79" i="2"/>
  <c r="I79" i="2"/>
  <c r="G79" i="2"/>
  <c r="M5" i="2" l="1"/>
  <c r="M6" i="2"/>
  <c r="M7" i="2"/>
  <c r="M10" i="2"/>
  <c r="M13" i="2"/>
  <c r="I13" i="2"/>
  <c r="J13" i="2" s="1"/>
  <c r="K13" i="2" l="1"/>
  <c r="L13" i="2"/>
  <c r="I24" i="2"/>
  <c r="J24" i="2" s="1"/>
  <c r="I23" i="2"/>
  <c r="L23" i="2" s="1"/>
  <c r="I14" i="2"/>
  <c r="J14" i="2" s="1"/>
  <c r="I12" i="2"/>
  <c r="L12" i="2" s="1"/>
  <c r="I11" i="2"/>
  <c r="J11" i="2" s="1"/>
  <c r="I10" i="2"/>
  <c r="J10" i="2" s="1"/>
  <c r="I9" i="2"/>
  <c r="L9" i="2" s="1"/>
  <c r="I8" i="2"/>
  <c r="J8" i="2" s="1"/>
  <c r="I7" i="2"/>
  <c r="L7" i="2" s="1"/>
  <c r="I6" i="2"/>
  <c r="J6" i="2" s="1"/>
  <c r="I5" i="2"/>
  <c r="L5" i="2" s="1"/>
  <c r="B5" i="2"/>
  <c r="B6" i="2" s="1"/>
  <c r="B7" i="2" s="1"/>
  <c r="K4" i="2"/>
  <c r="L11" i="2" l="1"/>
  <c r="K14" i="2"/>
  <c r="L14" i="2"/>
  <c r="K10" i="2"/>
  <c r="L10" i="2"/>
  <c r="L4" i="2"/>
  <c r="K6" i="2"/>
  <c r="K8" i="2"/>
  <c r="L6" i="2"/>
  <c r="L8" i="2"/>
  <c r="K11" i="2"/>
  <c r="K24" i="2"/>
  <c r="B8" i="2"/>
  <c r="B10" i="2" s="1"/>
  <c r="J5" i="2"/>
  <c r="J9" i="2"/>
  <c r="J12" i="2"/>
  <c r="J23" i="2"/>
  <c r="O23" i="2" s="1"/>
  <c r="L24" i="2"/>
  <c r="K9" i="2"/>
  <c r="K12" i="2"/>
  <c r="K23" i="2"/>
  <c r="J7" i="2"/>
  <c r="K5" i="2"/>
  <c r="K7" i="2"/>
  <c r="O4" i="2" l="1"/>
  <c r="B11" i="2"/>
  <c r="B13" i="2" s="1"/>
  <c r="P4" i="2" l="1"/>
  <c r="Q4" i="2" s="1"/>
  <c r="P23" i="2" l="1"/>
  <c r="Q23" i="2" s="1"/>
</calcChain>
</file>

<file path=xl/sharedStrings.xml><?xml version="1.0" encoding="utf-8"?>
<sst xmlns="http://schemas.openxmlformats.org/spreadsheetml/2006/main" count="150" uniqueCount="94">
  <si>
    <t>CLASE DE RIESGO</t>
  </si>
  <si>
    <t>TIPIFICACION DEL RIESGO</t>
  </si>
  <si>
    <t>ASIGNACION RESPONSABLE DEL RIESGO</t>
  </si>
  <si>
    <t xml:space="preserve">ESTIMACIÓN DE RIESGOS </t>
  </si>
  <si>
    <t>No.</t>
  </si>
  <si>
    <t xml:space="preserve">DESCRIPCION  </t>
  </si>
  <si>
    <t>CONTRATISTA</t>
  </si>
  <si>
    <t>UDEA</t>
  </si>
  <si>
    <t>PROBABILIDAD DE OCURRENCIA</t>
  </si>
  <si>
    <t>IMPACTO</t>
  </si>
  <si>
    <t>PRODUCTO</t>
  </si>
  <si>
    <t>VALORACION Ó NIVEL DE RIESGO (%)</t>
  </si>
  <si>
    <t>RESULTADO</t>
  </si>
  <si>
    <t>TOLERANCIA</t>
  </si>
  <si>
    <t>TRATAMIENTO</t>
  </si>
  <si>
    <t>ACCIONES DE MITIGACIÓN</t>
  </si>
  <si>
    <t>PROMEDIO (%)</t>
  </si>
  <si>
    <t>PONDERACION POR CLASE</t>
  </si>
  <si>
    <t>ESTIMACION DEL RIESGO POR CLASE (%)</t>
  </si>
  <si>
    <t xml:space="preserve">Incumplimiento en la firma del contrato. </t>
  </si>
  <si>
    <t>X</t>
  </si>
  <si>
    <t>Demora en la legalización del contrato</t>
  </si>
  <si>
    <t xml:space="preserve">Demora en el inicio del contrato </t>
  </si>
  <si>
    <t>AMBIENTALES</t>
  </si>
  <si>
    <t>Omitir la exigencia y verificación  de las normas técnicas legales y ambientales, propios de la actividad contratada.</t>
  </si>
  <si>
    <t>REGULATORIOS</t>
  </si>
  <si>
    <t>PORCENTAJE DE ESTIMACION DEL RIESGO</t>
  </si>
  <si>
    <t>PROBABILIDAD</t>
  </si>
  <si>
    <t>ALTA</t>
  </si>
  <si>
    <t>MEDIA</t>
  </si>
  <si>
    <t>BAJA</t>
  </si>
  <si>
    <t>VALORACION</t>
  </si>
  <si>
    <t>BAJO</t>
  </si>
  <si>
    <t>MEDIO</t>
  </si>
  <si>
    <t>ALTO</t>
  </si>
  <si>
    <t>COMBINACIONES</t>
  </si>
  <si>
    <t>NIVEL DE RIESGO</t>
  </si>
  <si>
    <t xml:space="preserve">ACEPTABLE </t>
  </si>
  <si>
    <t>ASUMIR EL RIESGO</t>
  </si>
  <si>
    <t>TOLERABLE</t>
  </si>
  <si>
    <t>PROTEGER O MITIGAR EL RIESGO                                                       COMPARTIR O TRANSFERIR EL RIESGO</t>
  </si>
  <si>
    <t>PREVENIR EL RIESGO</t>
  </si>
  <si>
    <t>MODERADO</t>
  </si>
  <si>
    <t>PREVENIR EL RIESGO                                                                          PROTEGER O MITIGAR EL RIESGO                                                           COMPARTIR O TRANSFERIR EL RIESGO</t>
  </si>
  <si>
    <t>PROTEGER O MITIGAR EL RIESGO                                                     COMPARTIR O TRANSFERIR EL RIESGO</t>
  </si>
  <si>
    <t>IMPORTANTE</t>
  </si>
  <si>
    <t>PREVENIR EL RIESGO                                                                             PROTEGER O MITIGAR EL RIESGO                                                       COMPARTIR O TRANSFERIR EL RIESGO</t>
  </si>
  <si>
    <t>EVITAR EL RIESGO                                                                                    PREVENIR EL RIESGO                                                                          PROTEGER O MITIGAR EL RIESGO                                                  COMPARTIR O TRANSFERIR EL RIESGO</t>
  </si>
  <si>
    <t>INACEPTABLE</t>
  </si>
  <si>
    <t>EVITAR EL RIESGO                                                                                 PREVENIR EL RIESGO                                                                             PROTEGER O MITIGAR EL RIESGO                                                  COMPARTIR O TRANSFERIR EL RIESGO</t>
  </si>
  <si>
    <t>Incumplimiento en el seguimiento a la ejecución del contrato</t>
  </si>
  <si>
    <t xml:space="preserve">Incumplimiento del contratista en los compromisos y obligaciones laborales adquiridos con sus empleados.
</t>
  </si>
  <si>
    <t>Errores  por parte del contratista en la  generación de las facturas de cobro de los servicios prestados.</t>
  </si>
  <si>
    <t>Omitir la exigencia y verificación de las medidas de seguridad y salud en el trabajo adoptadas por el contratista.</t>
  </si>
  <si>
    <t>Establecer en la minuta del contrato las obligaciones del interventor como un plan de seguimiento al contrato…</t>
  </si>
  <si>
    <r>
      <t xml:space="preserve">Definición de plazos en la invitación pública  a cotizar para la legalización del contrato. </t>
    </r>
    <r>
      <rPr>
        <sz val="11"/>
        <rFont val="Arial Narrow"/>
        <family val="2"/>
      </rPr>
      <t xml:space="preserve">
</t>
    </r>
  </si>
  <si>
    <t>Solicitar en la invitación o en el pliego de condiciones una póliza de seriedad de la  propuesta.
Adjudicar el contrato al segundo proponente en la lista de elegibles, citar a todos los proponentes a una mesa de negociación, o abrir nueva invitación, lo cual debe quedar claramente definido en los pliegos de condiciones y/o invitación pública  a cotizar.</t>
  </si>
  <si>
    <t>Solicitar en el pliego de condiciones, y en el contrato las polizas de cumplimiento, y pago de salarios, prestaciones sociales e indemnizaciones .
Definir claramente en la invitación,  la obligación del contratista con respecto al control de pagos de salarios, indemnizaciones laborales, prestaciones sociales, y pago de la seguridad social y parafiscales de sus empleados, y de igual forma, el rol del interventor para realizar seguimiento al contrato.</t>
  </si>
  <si>
    <t>El proceso o equipo de trabajo responsable de la contratación, debe establecer un cronograma de trabajo, de manera que el contratista presente toda la documentación requerida para el incio oportuno del contrato, de acuerdo con las necesidades de servicio de  transporte en la institución.</t>
  </si>
  <si>
    <t xml:space="preserve">Solicitar póliza de cumplimiento en el pliego de condiciones y en el contrato que garanticen la plena ejecución de las actividades y tareas que correspondan y que esten descritas en la invitación a cotizar, teniendo en cuenta la obligación que tiene el INTERVENTOR de revisar y verificar que el contratista cumpla con todas las medidas de seguridad y salud en el trabajo. </t>
  </si>
  <si>
    <t xml:space="preserve">Determinar en el anexo tecnico, las revisiones preventivas a los vehículos por kilometraje.
Revisar los estudios previos y documentos precontractuales, por parte de diversos funcionarios. 
La Universidad garantiza que dentro de los términos de  los procesos exista un tiempo necesario para realizar correcciones y dar respuesta a las respectivas observaciones que  puedan aclarar dichas inconsistencias.  </t>
  </si>
  <si>
    <t>El proceso de Transporte de Personas y Bienes dispondrá de personal con conocimiento en mecanica automotriz quien será el encargado de realizar los diagnosticos iniciales de los vehículos de representación y de transporte escolar, realizar las ordenes de servicio, visitar el taller en el momento en que llega el vehículo y de igual forma cuando éste sale. Esta persona tendra la responsabilidad de llevar control del tiempo y calidad del servicio (hace referencia a la mano de obra empleada para el mantenimiento y los repuestos suministrados)
Exigir poliza de cumplimiento del contrato</t>
  </si>
  <si>
    <t>Cierre total o parcial del taller</t>
  </si>
  <si>
    <t>Incumplimiento en el pago de las facturas en las fechas establecidas.</t>
  </si>
  <si>
    <t>Solicitar al contratista los soportes requeridos para el pago de las facturas en los tiempos requeridos por el área de presupuesto de la Universidad</t>
  </si>
  <si>
    <t>El proceso de Transporte de Personas y Bienes dispondrá de personal con conocimiento en mecanica automotriz quien será el encargado de revisar las cotizaciones del servicio antes de ser ejecutado, para validar que dicho valor corresponda a los precios de mercado.</t>
  </si>
  <si>
    <t xml:space="preserve">Variación del precio del dólar </t>
  </si>
  <si>
    <t>Solicitar programa de gestión ambiental para el manejo, tratamiento y disposición final de residuos, producto de la actividad de mantenimiento de los vehículos.</t>
  </si>
  <si>
    <t xml:space="preserve">Revisar periodicamente el pago de las obligaciones legales provenientes del sistema de seguridad social en salud, pensiones, riesgos laborales y aportes parafiscales (Caja de compensación familiar, ICBF y SENA) por parte del contratista.
Realizar control sobre el tiempo de servicio.
Realizar evaluación periodica del servicio ofrecido por contratista. 
</t>
  </si>
  <si>
    <t>Errores  en la invitación a cotizar (Especificaciones para realizar el mantenimiento preventivo y correctivo a los vehículos ).</t>
  </si>
  <si>
    <t>Incumplimiento o retraso en  la prestación del servicio de mantenimiento preventivo y correctivo a los vehículos, más el suministro de repuestos necesarios.</t>
  </si>
  <si>
    <t xml:space="preserve">Estimar el presupuesto del contrato con base en el historico de los mantenimientos realizados a los vehículos del parque automotor, teniendo en cuenta la fluctuación del precio del dólar. </t>
  </si>
  <si>
    <t>Baja calidad en repuestos y mano de obra de los mantenimientos; se exigirán repuestos originales y/o homologados (100% compatibles) para la reparación</t>
  </si>
  <si>
    <t xml:space="preserve">Garantizar la calidad y originalidad de los repuestos por medio de certificado y mano de obra con garantía mínima de 5.000Km. 
Exigir adicionalmente póliza de calidad de repuestos
</t>
  </si>
  <si>
    <t>ASEGURADORA</t>
  </si>
  <si>
    <t>No cumplir con los tiempos de oportunidad en la atención de los vehículos en los tiempos para los  diferentes tipos de mantenimiento</t>
  </si>
  <si>
    <t>Exigir en la invitación acuerdos de tiempos de oportunidad en la atención y solución del servicio solicitado</t>
  </si>
  <si>
    <t>No hacer entrega en los tiempos estimados de los vehículos que han sido llevados para los  diferentes tipos de mantenimiento</t>
  </si>
  <si>
    <t xml:space="preserve">Exigir en la invitación acuerdos de niveles de servicio. Exigir adicionalmente póliza de cumplimiento </t>
  </si>
  <si>
    <t>TÉCNICOS</t>
  </si>
  <si>
    <t>Entrega o mala calidad en el mantenimiento o de los repuestos entre otros</t>
  </si>
  <si>
    <t xml:space="preserve">Se exigirá garantía mínima en mano de obra y en repuestos y se otorgará puntaje a quien otorgue mayor tiempo al mínimo exigido </t>
  </si>
  <si>
    <t>Mal funcionamiento de vehículos</t>
  </si>
  <si>
    <t>CORRUPCIÓN</t>
  </si>
  <si>
    <t xml:space="preserve">Siempre subsiste la posibilidad que se presenten conductas o comportamientos calificados como de corrupción, ya sea de los servidores públicos de la Universidad o delitos por parte de los empleados de la entidad contratista.
El impacto de la ocurrencia del riesgo sería ALTO, porque los actos de corrupción, podrían afectar: a) la imagen pública de la Universidad,  frente a las entidades públicas nacionales y frente a la comunidad en general; b) la confianza en los servidores públicos de la Universidad; c) los intereses económicos de la Universidad.
</t>
  </si>
  <si>
    <t xml:space="preserve">Existen una serie de procesos a cargo de diferentes personas en la Institución, que procuran garantizar controles cruzados así: entre quienes elaboran y quienes aprueban el estudio previo de oportunidad y conveniencia; entre quienes realizan la solicitud de contratación y quien es competente para suscribir el contrato.
Observación directa del proyecto: a) Por parte de la Contraloría General de Antioquia: al realizar la verificación posterior del cumplimiento de los requisitos formales y de fondo del proceso de contratación y su la ejecución o desarrollo del contrato.
b) Por parte de Auditoría Institucional: dependencia que recibe y formula denuncias de presuntos hechos de corrupción. Y que puede, en cualquier momento, solicitar la rendición de cuentas del proyecto y hacerle seguimiento al mismo.
c) Realizar por parte de la interventoría seguimiento a la ejecución del contrato 
</t>
  </si>
  <si>
    <t>ADMINISTRATIVOS</t>
  </si>
  <si>
    <t>potenciales daños, pérdidas, colisiones, entre otros que se puedan presentar en la flota de vehículos de la Universidad de Antioquia en cumplimiento al objeto contractual</t>
  </si>
  <si>
    <t>Póliza corporativa de responsabilidad civil cuya cobertura incluirá.</t>
  </si>
  <si>
    <t xml:space="preserve">En la actualidad no está en trámite, en el congreso proyectos que modifiquen el IVA . El artículo 78 de la Ley 633 del 2000, dispuso que en los contratos celebrados con entidades públicas en el evento en que se presentan cambios de legislación, el impuesto aplicable a esta clase de contratos es el vigente a la fecha del acto de su adjudicación.
(DIAN, Conc. 3342, ene. 16/2007).
</t>
  </si>
  <si>
    <t xml:space="preserve">Evitar adiciones o prorrogas del contrato y estar pendiente en caso de que haya que suspender el contrato. 
</t>
  </si>
  <si>
    <t>ANEXO 2. "MATRIZ DE RIESGOS PARA EL SERVICIO DE MANTENIMIENTO PREVENTIVO Y CORRECTIVO DE LOS VEHÍCULOS DE LA UNIVERSIDAD"</t>
  </si>
  <si>
    <t>Repuestos de contrabando,  repuestos robados.</t>
  </si>
  <si>
    <t>El contratista debe entregar certificado de la casa matriz de fabricación y garantía de los repuestos a instalar
Marcar cada repuestos instalado con fecha y placa en los casos que aplique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</si>
</sst>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Calibri"/>
      <family val="2"/>
      <scheme val="minor"/>
    </font>
    <font>
      <sz val="11"/>
      <name val="Arial"/>
      <family val="2"/>
    </font>
    <font>
      <b/>
      <i/>
      <sz val="11"/>
      <name val="Arial"/>
      <family val="2"/>
    </font>
    <font>
      <b/>
      <sz val="11"/>
      <name val="Arial"/>
      <family val="2"/>
    </font>
    <font>
      <sz val="11"/>
      <name val="Arial Narrow"/>
      <family val="2"/>
    </font>
    <font>
      <b/>
      <sz val="11"/>
      <name val="Arial Narrow"/>
      <family val="2"/>
    </font>
    <font>
      <b/>
      <sz val="10"/>
      <name val="Arial"/>
      <family val="2"/>
    </font>
    <font>
      <b/>
      <sz val="9"/>
      <name val="Arial"/>
      <family val="2"/>
    </font>
    <font>
      <sz val="9"/>
      <name val="Arial"/>
      <family val="2"/>
    </font>
    <font>
      <b/>
      <sz val="10"/>
      <name val="Arial Narrow"/>
      <family val="2"/>
    </font>
  </fonts>
  <fills count="9">
    <fill>
      <patternFill patternType="none"/>
    </fill>
    <fill>
      <patternFill patternType="gray125"/>
    </fill>
    <fill>
      <patternFill patternType="solid">
        <fgColor theme="6" tint="0.399975585192419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90">
    <xf numFmtId="0" fontId="0" fillId="0" borderId="0" xfId="0"/>
    <xf numFmtId="0" fontId="2" fillId="0" borderId="0" xfId="0" applyFont="1" applyBorder="1" applyAlignment="1">
      <alignment wrapText="1"/>
    </xf>
    <xf numFmtId="0" fontId="2" fillId="0" borderId="0" xfId="0" applyFont="1" applyAlignment="1">
      <alignment wrapText="1"/>
    </xf>
    <xf numFmtId="0" fontId="2" fillId="0" borderId="0" xfId="0" applyFont="1" applyFill="1" applyAlignment="1">
      <alignment horizontal="center" vertical="center" wrapText="1"/>
    </xf>
    <xf numFmtId="0" fontId="2" fillId="0" borderId="0" xfId="0" applyFont="1" applyFill="1" applyAlignment="1"/>
    <xf numFmtId="0" fontId="2" fillId="0" borderId="0" xfId="0" applyFont="1" applyFill="1" applyAlignment="1">
      <alignment horizontal="center" wrapText="1"/>
    </xf>
    <xf numFmtId="0" fontId="2" fillId="0" borderId="0" xfId="0" applyFont="1" applyFill="1" applyAlignment="1">
      <alignment wrapText="1"/>
    </xf>
    <xf numFmtId="0" fontId="4"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10" fontId="4" fillId="0" borderId="2" xfId="0" applyNumberFormat="1" applyFont="1" applyFill="1" applyBorder="1" applyAlignment="1">
      <alignment horizontal="center" vertical="center" wrapText="1"/>
    </xf>
    <xf numFmtId="0" fontId="2" fillId="2" borderId="4" xfId="0" applyFont="1" applyFill="1" applyBorder="1" applyAlignment="1">
      <alignment horizontal="center" vertical="center" textRotation="90"/>
    </xf>
    <xf numFmtId="0" fontId="2" fillId="2" borderId="6" xfId="0" applyFont="1" applyFill="1" applyBorder="1" applyAlignment="1">
      <alignment horizontal="center" vertical="center" textRotation="90"/>
    </xf>
    <xf numFmtId="0" fontId="2" fillId="2" borderId="8" xfId="0" applyFont="1" applyFill="1" applyBorder="1" applyAlignment="1">
      <alignment horizontal="center" vertical="center" textRotation="90"/>
    </xf>
    <xf numFmtId="0" fontId="4" fillId="3" borderId="1" xfId="0" applyFont="1" applyFill="1" applyBorder="1" applyAlignment="1">
      <alignment horizontal="center" vertical="center" wrapText="1"/>
    </xf>
    <xf numFmtId="0" fontId="2" fillId="0" borderId="1" xfId="0" applyFont="1" applyFill="1" applyBorder="1" applyAlignment="1"/>
    <xf numFmtId="0" fontId="2" fillId="2" borderId="4" xfId="0" applyFont="1" applyFill="1" applyBorder="1" applyAlignment="1">
      <alignment horizontal="center" vertical="center" textRotation="90"/>
    </xf>
    <xf numFmtId="0" fontId="2" fillId="2" borderId="6" xfId="0" applyFont="1" applyFill="1" applyBorder="1" applyAlignment="1">
      <alignment horizontal="center" vertical="center" textRotation="90"/>
    </xf>
    <xf numFmtId="0" fontId="2" fillId="2" borderId="8" xfId="0" applyFont="1" applyFill="1" applyBorder="1" applyAlignment="1">
      <alignment horizontal="center" vertical="center" textRotation="90"/>
    </xf>
    <xf numFmtId="0" fontId="4" fillId="3" borderId="1" xfId="0"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wrapText="1"/>
    </xf>
    <xf numFmtId="0" fontId="2" fillId="5" borderId="1" xfId="0" applyFont="1" applyFill="1" applyBorder="1" applyAlignment="1">
      <alignment horizontal="center" vertical="center"/>
    </xf>
    <xf numFmtId="9" fontId="2" fillId="5" borderId="1" xfId="0" applyNumberFormat="1" applyFont="1" applyFill="1" applyBorder="1" applyAlignment="1">
      <alignment horizontal="center" vertical="center" wrapText="1"/>
    </xf>
    <xf numFmtId="4" fontId="2" fillId="5" borderId="1" xfId="1"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5" fillId="6" borderId="1" xfId="0" applyFont="1" applyFill="1" applyBorder="1" applyAlignment="1">
      <alignment horizontal="justify" vertical="top" wrapText="1"/>
    </xf>
    <xf numFmtId="0" fontId="2"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9" fontId="2" fillId="6" borderId="1" xfId="0" applyNumberFormat="1" applyFont="1" applyFill="1" applyBorder="1" applyAlignment="1">
      <alignment horizontal="center" vertical="center" wrapText="1"/>
    </xf>
    <xf numFmtId="4" fontId="2" fillId="6" borderId="1" xfId="1" applyNumberFormat="1" applyFont="1" applyFill="1" applyBorder="1" applyAlignment="1">
      <alignment horizontal="center" vertical="center" wrapText="1"/>
    </xf>
    <xf numFmtId="0" fontId="5" fillId="6" borderId="1" xfId="0" applyFont="1" applyFill="1" applyBorder="1" applyAlignment="1">
      <alignment vertical="center" wrapText="1"/>
    </xf>
    <xf numFmtId="0" fontId="6" fillId="7" borderId="1" xfId="0" applyFont="1" applyFill="1" applyBorder="1" applyAlignment="1">
      <alignment horizontal="center" vertical="center" wrapText="1"/>
    </xf>
    <xf numFmtId="0" fontId="5" fillId="7" borderId="1" xfId="0" applyFont="1" applyFill="1" applyBorder="1" applyAlignment="1">
      <alignment horizontal="left" vertical="center" wrapText="1"/>
    </xf>
    <xf numFmtId="0" fontId="2"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9" fontId="2" fillId="7" borderId="1" xfId="0" applyNumberFormat="1" applyFont="1" applyFill="1" applyBorder="1" applyAlignment="1">
      <alignment horizontal="center" vertical="center" wrapText="1"/>
    </xf>
    <xf numFmtId="0" fontId="5" fillId="7" borderId="1" xfId="0" applyFont="1" applyFill="1" applyBorder="1" applyAlignment="1">
      <alignment horizontal="justify" vertical="top" wrapText="1"/>
    </xf>
    <xf numFmtId="0" fontId="5" fillId="7" borderId="1" xfId="0" applyFont="1" applyFill="1" applyBorder="1" applyAlignment="1">
      <alignment horizontal="left" wrapText="1"/>
    </xf>
    <xf numFmtId="0" fontId="5" fillId="7" borderId="1" xfId="0" applyFont="1" applyFill="1" applyBorder="1" applyAlignment="1">
      <alignment vertical="center" wrapText="1"/>
    </xf>
    <xf numFmtId="4" fontId="2" fillId="7" borderId="1" xfId="1"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4" borderId="1" xfId="0" applyFont="1" applyFill="1" applyBorder="1" applyAlignment="1">
      <alignment horizontal="justify" vertical="top" wrapText="1"/>
    </xf>
    <xf numFmtId="0" fontId="2" fillId="4" borderId="1" xfId="0" applyFont="1" applyFill="1" applyBorder="1" applyAlignment="1">
      <alignment horizontal="center" vertical="center" wrapText="1"/>
    </xf>
    <xf numFmtId="9" fontId="2" fillId="4" borderId="1" xfId="0" applyNumberFormat="1" applyFont="1" applyFill="1" applyBorder="1" applyAlignment="1">
      <alignment horizontal="center" vertical="center" wrapText="1"/>
    </xf>
    <xf numFmtId="4" fontId="2" fillId="4" borderId="1" xfId="1" applyNumberFormat="1" applyFont="1" applyFill="1" applyBorder="1" applyAlignment="1">
      <alignment horizontal="center" vertical="center" wrapText="1"/>
    </xf>
    <xf numFmtId="4" fontId="2" fillId="4" borderId="1" xfId="1" applyNumberFormat="1" applyFont="1" applyFill="1" applyBorder="1" applyAlignment="1">
      <alignment horizontal="left" vertical="center" wrapText="1"/>
    </xf>
    <xf numFmtId="0" fontId="5" fillId="4" borderId="1" xfId="0" applyFont="1" applyFill="1" applyBorder="1" applyAlignment="1">
      <alignment vertical="center" wrapText="1"/>
    </xf>
    <xf numFmtId="0" fontId="6" fillId="8" borderId="1" xfId="0" applyFont="1" applyFill="1" applyBorder="1" applyAlignment="1">
      <alignment horizontal="center" vertical="center" wrapText="1"/>
    </xf>
    <xf numFmtId="0" fontId="5" fillId="8" borderId="1" xfId="0" applyFont="1" applyFill="1" applyBorder="1" applyAlignment="1">
      <alignment horizontal="justify" vertical="top" wrapText="1"/>
    </xf>
    <xf numFmtId="0" fontId="2" fillId="8"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9" fontId="2" fillId="8" borderId="1" xfId="0" applyNumberFormat="1" applyFont="1" applyFill="1" applyBorder="1" applyAlignment="1">
      <alignment horizontal="center" vertical="center" wrapText="1"/>
    </xf>
    <xf numFmtId="4" fontId="2" fillId="8" borderId="1" xfId="1" applyNumberFormat="1" applyFont="1" applyFill="1" applyBorder="1" applyAlignment="1">
      <alignment horizontal="center" vertical="center" wrapText="1"/>
    </xf>
    <xf numFmtId="4" fontId="2" fillId="8" borderId="1" xfId="1" applyNumberFormat="1" applyFont="1" applyFill="1" applyBorder="1" applyAlignment="1">
      <alignment horizontal="left" vertical="center" wrapText="1"/>
    </xf>
    <xf numFmtId="0" fontId="5" fillId="8" borderId="1" xfId="0" applyFont="1" applyFill="1" applyBorder="1" applyAlignment="1">
      <alignment vertical="center" wrapText="1"/>
    </xf>
    <xf numFmtId="0" fontId="9" fillId="0" borderId="0" xfId="0" applyFont="1" applyAlignment="1">
      <alignment wrapText="1"/>
    </xf>
    <xf numFmtId="0" fontId="8" fillId="4" borderId="1" xfId="0" applyFont="1" applyFill="1" applyBorder="1" applyAlignment="1">
      <alignment horizontal="center" vertical="center" wrapText="1"/>
    </xf>
    <xf numFmtId="0" fontId="10" fillId="8" borderId="1" xfId="0" applyFont="1" applyFill="1" applyBorder="1" applyAlignment="1">
      <alignment horizontal="justify" vertical="center" wrapText="1"/>
    </xf>
    <xf numFmtId="0" fontId="7"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4" fillId="5" borderId="1" xfId="0" applyFont="1" applyFill="1" applyBorder="1" applyAlignment="1">
      <alignment horizontal="center" vertical="center" wrapText="1"/>
    </xf>
    <xf numFmtId="0" fontId="2" fillId="2" borderId="3" xfId="0" applyFont="1" applyFill="1" applyBorder="1" applyAlignment="1">
      <alignment horizontal="center" vertical="center" textRotation="90"/>
    </xf>
    <xf numFmtId="0" fontId="2" fillId="2" borderId="4" xfId="0" applyFont="1" applyFill="1" applyBorder="1" applyAlignment="1">
      <alignment horizontal="center" vertical="center" textRotation="90"/>
    </xf>
    <xf numFmtId="0" fontId="2" fillId="2" borderId="5" xfId="0" applyFont="1" applyFill="1" applyBorder="1" applyAlignment="1">
      <alignment horizontal="center" vertical="center" textRotation="90"/>
    </xf>
    <xf numFmtId="0" fontId="2" fillId="2" borderId="6" xfId="0" applyFont="1" applyFill="1" applyBorder="1" applyAlignment="1">
      <alignment horizontal="center" vertical="center" textRotation="90"/>
    </xf>
    <xf numFmtId="0" fontId="2" fillId="2" borderId="7" xfId="0" applyFont="1" applyFill="1" applyBorder="1" applyAlignment="1">
      <alignment horizontal="center" vertical="center" textRotation="90"/>
    </xf>
    <xf numFmtId="0" fontId="2" fillId="2" borderId="8" xfId="0" applyFont="1" applyFill="1" applyBorder="1" applyAlignment="1">
      <alignment horizontal="center" vertical="center" textRotation="90"/>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0" borderId="1" xfId="0" applyFont="1" applyFill="1" applyBorder="1" applyAlignment="1">
      <alignment horizontal="center" wrapText="1"/>
    </xf>
    <xf numFmtId="0" fontId="2" fillId="2" borderId="9" xfId="0" applyFont="1" applyFill="1" applyBorder="1" applyAlignment="1">
      <alignment horizontal="center" vertical="center" textRotation="90"/>
    </xf>
    <xf numFmtId="0" fontId="2" fillId="2" borderId="0" xfId="0" applyFont="1" applyFill="1" applyBorder="1" applyAlignment="1">
      <alignment horizontal="center" vertical="center" textRotation="90"/>
    </xf>
    <xf numFmtId="0" fontId="2" fillId="2" borderId="10" xfId="0" applyFont="1" applyFill="1" applyBorder="1" applyAlignment="1">
      <alignment horizontal="center" vertical="center" textRotation="90"/>
    </xf>
    <xf numFmtId="10"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2" fillId="7" borderId="1" xfId="0" applyFont="1" applyFill="1" applyBorder="1" applyAlignment="1">
      <alignment horizontal="center" vertical="center" textRotation="255" wrapText="1"/>
    </xf>
    <xf numFmtId="0" fontId="2" fillId="6" borderId="11" xfId="0" applyFont="1" applyFill="1" applyBorder="1" applyAlignment="1">
      <alignment horizontal="center" vertical="center" textRotation="255" wrapText="1"/>
    </xf>
    <xf numFmtId="0" fontId="2" fillId="6" borderId="12" xfId="0" applyFont="1" applyFill="1" applyBorder="1" applyAlignment="1">
      <alignment horizontal="center" vertical="center" textRotation="255" wrapText="1"/>
    </xf>
    <xf numFmtId="0" fontId="2" fillId="6" borderId="2" xfId="0" applyFont="1" applyFill="1" applyBorder="1" applyAlignment="1">
      <alignment horizontal="center" vertical="center" textRotation="255"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tabSelected="1" zoomScale="70" zoomScaleNormal="70" workbookViewId="0">
      <pane xSplit="2" ySplit="3" topLeftCell="C44" activePane="bottomRight" state="frozen"/>
      <selection pane="topRight" activeCell="C1" sqref="C1"/>
      <selection pane="bottomLeft" activeCell="A4" sqref="A4"/>
      <selection pane="bottomRight" activeCell="I65" sqref="I65"/>
    </sheetView>
  </sheetViews>
  <sheetFormatPr baseColWidth="10" defaultColWidth="52.42578125" defaultRowHeight="14.25" x14ac:dyDescent="0.2"/>
  <cols>
    <col min="1" max="1" width="12.42578125" style="3" customWidth="1"/>
    <col min="2" max="2" width="7.5703125" style="3" customWidth="1"/>
    <col min="3" max="3" width="38.7109375" style="4" customWidth="1"/>
    <col min="4" max="4" width="12.140625" style="4" customWidth="1"/>
    <col min="5" max="5" width="11" style="4" customWidth="1"/>
    <col min="6" max="6" width="7" style="5" customWidth="1"/>
    <col min="7" max="7" width="11.140625" style="5" customWidth="1"/>
    <col min="8" max="8" width="8.5703125" style="5" customWidth="1"/>
    <col min="9" max="9" width="9.5703125" style="5" customWidth="1"/>
    <col min="10" max="10" width="16" style="5" customWidth="1"/>
    <col min="11" max="11" width="10.28515625" style="5" customWidth="1"/>
    <col min="12" max="12" width="14.5703125" style="5" hidden="1" customWidth="1"/>
    <col min="13" max="13" width="39" style="6" hidden="1" customWidth="1"/>
    <col min="14" max="14" width="65.85546875" style="6" customWidth="1"/>
    <col min="15" max="15" width="24.28515625" style="6" hidden="1" customWidth="1"/>
    <col min="16" max="16" width="33" style="6" hidden="1" customWidth="1"/>
    <col min="17" max="17" width="30.7109375" style="6" hidden="1" customWidth="1"/>
    <col min="18" max="253" width="11.42578125" style="2" customWidth="1"/>
    <col min="254" max="16384" width="52.42578125" style="2"/>
  </cols>
  <sheetData>
    <row r="1" spans="1:17" s="1" customFormat="1" x14ac:dyDescent="0.2">
      <c r="A1" s="83" t="s">
        <v>91</v>
      </c>
      <c r="B1" s="83"/>
      <c r="C1" s="83"/>
      <c r="D1" s="83"/>
      <c r="E1" s="83"/>
      <c r="F1" s="83"/>
      <c r="G1" s="83"/>
      <c r="H1" s="83"/>
      <c r="I1" s="83"/>
      <c r="J1" s="83"/>
      <c r="K1" s="83"/>
      <c r="L1" s="83"/>
      <c r="M1" s="83"/>
      <c r="N1" s="83"/>
      <c r="O1" s="83"/>
      <c r="P1" s="83"/>
      <c r="Q1" s="83"/>
    </row>
    <row r="2" spans="1:17" s="64" customFormat="1" ht="12" x14ac:dyDescent="0.2">
      <c r="A2" s="84" t="s">
        <v>0</v>
      </c>
      <c r="B2" s="84" t="s">
        <v>1</v>
      </c>
      <c r="C2" s="84"/>
      <c r="D2" s="84" t="s">
        <v>2</v>
      </c>
      <c r="E2" s="84"/>
      <c r="F2" s="84"/>
      <c r="G2" s="84" t="s">
        <v>3</v>
      </c>
      <c r="H2" s="84"/>
      <c r="I2" s="84"/>
      <c r="J2" s="84"/>
      <c r="K2" s="84"/>
      <c r="L2" s="84"/>
      <c r="M2" s="84"/>
      <c r="N2" s="84"/>
      <c r="O2" s="84"/>
      <c r="P2" s="84"/>
      <c r="Q2" s="84"/>
    </row>
    <row r="3" spans="1:17" s="64" customFormat="1" ht="48" customHeight="1" x14ac:dyDescent="0.2">
      <c r="A3" s="84"/>
      <c r="B3" s="65" t="s">
        <v>4</v>
      </c>
      <c r="C3" s="65" t="s">
        <v>5</v>
      </c>
      <c r="D3" s="65" t="s">
        <v>6</v>
      </c>
      <c r="E3" s="65" t="s">
        <v>74</v>
      </c>
      <c r="F3" s="65" t="s">
        <v>7</v>
      </c>
      <c r="G3" s="65" t="s">
        <v>8</v>
      </c>
      <c r="H3" s="65" t="s">
        <v>9</v>
      </c>
      <c r="I3" s="65" t="s">
        <v>10</v>
      </c>
      <c r="J3" s="65" t="s">
        <v>11</v>
      </c>
      <c r="K3" s="65" t="s">
        <v>12</v>
      </c>
      <c r="L3" s="65" t="s">
        <v>13</v>
      </c>
      <c r="M3" s="65" t="s">
        <v>14</v>
      </c>
      <c r="N3" s="65" t="s">
        <v>15</v>
      </c>
      <c r="O3" s="65" t="s">
        <v>16</v>
      </c>
      <c r="P3" s="65" t="s">
        <v>17</v>
      </c>
      <c r="Q3" s="65" t="s">
        <v>18</v>
      </c>
    </row>
    <row r="4" spans="1:17" ht="108.75" customHeight="1" x14ac:dyDescent="0.2">
      <c r="A4" s="86" t="s">
        <v>86</v>
      </c>
      <c r="B4" s="40">
        <v>1</v>
      </c>
      <c r="C4" s="41" t="s">
        <v>19</v>
      </c>
      <c r="D4" s="42" t="s">
        <v>20</v>
      </c>
      <c r="E4" s="42"/>
      <c r="F4" s="42"/>
      <c r="G4" s="43">
        <v>1</v>
      </c>
      <c r="H4" s="43">
        <v>20</v>
      </c>
      <c r="I4" s="43">
        <f>+G4*H4</f>
        <v>20</v>
      </c>
      <c r="J4" s="44">
        <f>(IF(I4=5,8,IF(I4=10,17,IF(I4=15,25,IF(I4=20,33,IF(I4=30,50,IF(I4=40,67,IF(I4=60,100,0))))))))/100</f>
        <v>0.33</v>
      </c>
      <c r="K4" s="43" t="str">
        <f>IF( I4=0,"NULO",IF(I4&lt;=10, "BAJO",IF((OR(15=I4,I4=20)), "MEDIO",IF( (OR(30=I4,I4&lt;=60)),"ALTO","INDETERMINADO"))))</f>
        <v>MEDIO</v>
      </c>
      <c r="L4" s="43" t="str">
        <f>IF( I4=0,"NULO",IF(I4=5,"ACEPTABLE", IF(I4=10,"TOLERABLE",  IF((OR(15=I4,I4=20)),"MODERADO", IF((OR(30=I4,I4=40)),"IMPORTANTE", IF(I4=60,"INACEPTABLE","INDETERMINADO"))))))</f>
        <v>MODERADO</v>
      </c>
      <c r="M4" s="45" t="str">
        <f t="shared" ref="M4:M14" si="0">IF(AND(G4=2,H4=5),$L$92,IF(AND(G4=1,H4=20),$L$94,VLOOKUP(G4*H4/60,$I$88:$L$97,4,0)))</f>
        <v>PROTEGER O MITIGAR EL RIESGO                                                     COMPARTIR O TRANSFERIR EL RIESGO</v>
      </c>
      <c r="N4" s="41" t="s">
        <v>56</v>
      </c>
      <c r="O4" s="82">
        <f>AVERAGE(J4:J14)</f>
        <v>0.4081818181818182</v>
      </c>
      <c r="P4" s="82">
        <f>(COUNT(B4:B14)+COUNTBLANK(B4:B14))/(COUNT($B$4:$B$24)+COUNTBLANK($B$4:$B$24))</f>
        <v>0.52380952380952384</v>
      </c>
      <c r="Q4" s="82">
        <f>+O4*P4</f>
        <v>0.21380952380952384</v>
      </c>
    </row>
    <row r="5" spans="1:17" ht="66" x14ac:dyDescent="0.3">
      <c r="A5" s="86"/>
      <c r="B5" s="40">
        <f>+B4+1</f>
        <v>2</v>
      </c>
      <c r="C5" s="41" t="s">
        <v>21</v>
      </c>
      <c r="D5" s="42" t="s">
        <v>20</v>
      </c>
      <c r="E5" s="42"/>
      <c r="F5" s="42" t="s">
        <v>20</v>
      </c>
      <c r="G5" s="43">
        <v>1</v>
      </c>
      <c r="H5" s="43">
        <v>10</v>
      </c>
      <c r="I5" s="43">
        <f t="shared" ref="I5:I24" si="1">+G5*H5</f>
        <v>10</v>
      </c>
      <c r="J5" s="44">
        <f t="shared" ref="J5:J24" si="2">(IF(I5=5,8,IF(I5=10,17,IF(I5=15,25,IF(I5=20,33,IF(I5=30,50,IF(I5=40,67,IF(I5=60,100,0))))))))/100</f>
        <v>0.17</v>
      </c>
      <c r="K5" s="43" t="str">
        <f t="shared" ref="K5:K24" si="3">IF( I5=0,"NULO",IF(I5&lt;=10, "BAJO",IF((OR(15=I5,I5=20)), "MEDIO",IF( (OR(30=I5,I5&lt;=60)),"ALTO","INDETERMINADO"))))</f>
        <v>BAJO</v>
      </c>
      <c r="L5" s="43" t="str">
        <f t="shared" ref="L5:L24" si="4">IF( I5=0,"NULO",IF(I5=5,"ACEPTABLE", IF(I5=10,"TOLERABLE",  IF((OR(15=I5,I5=20)),"MODERADO", IF((OR(30=I5,I5=40)),"IMPORTANTE", IF(I5=60,"INACEPTABLE","INDETERMINADO"))))))</f>
        <v>TOLERABLE</v>
      </c>
      <c r="M5" s="45" t="str">
        <f t="shared" si="0"/>
        <v>PROTEGER O MITIGAR EL RIESGO                                                       COMPARTIR O TRANSFERIR EL RIESGO</v>
      </c>
      <c r="N5" s="46" t="s">
        <v>55</v>
      </c>
      <c r="O5" s="82"/>
      <c r="P5" s="82"/>
      <c r="Q5" s="82"/>
    </row>
    <row r="6" spans="1:17" ht="50.25" customHeight="1" x14ac:dyDescent="0.2">
      <c r="A6" s="86"/>
      <c r="B6" s="40">
        <f t="shared" ref="B6:B13" si="5">+B5+1</f>
        <v>3</v>
      </c>
      <c r="C6" s="41" t="s">
        <v>50</v>
      </c>
      <c r="D6" s="42"/>
      <c r="E6" s="42"/>
      <c r="F6" s="42" t="s">
        <v>20</v>
      </c>
      <c r="G6" s="43">
        <v>1</v>
      </c>
      <c r="H6" s="43">
        <v>20</v>
      </c>
      <c r="I6" s="43">
        <f t="shared" si="1"/>
        <v>20</v>
      </c>
      <c r="J6" s="44">
        <f t="shared" si="2"/>
        <v>0.33</v>
      </c>
      <c r="K6" s="43" t="str">
        <f t="shared" si="3"/>
        <v>MEDIO</v>
      </c>
      <c r="L6" s="43" t="str">
        <f t="shared" si="4"/>
        <v>MODERADO</v>
      </c>
      <c r="M6" s="45" t="str">
        <f t="shared" si="0"/>
        <v>PROTEGER O MITIGAR EL RIESGO                                                     COMPARTIR O TRANSFERIR EL RIESGO</v>
      </c>
      <c r="N6" s="47" t="s">
        <v>54</v>
      </c>
      <c r="O6" s="82"/>
      <c r="P6" s="82"/>
      <c r="Q6" s="82"/>
    </row>
    <row r="7" spans="1:17" ht="81" customHeight="1" x14ac:dyDescent="0.2">
      <c r="A7" s="86"/>
      <c r="B7" s="40">
        <f t="shared" si="5"/>
        <v>4</v>
      </c>
      <c r="C7" s="41" t="s">
        <v>22</v>
      </c>
      <c r="D7" s="42" t="s">
        <v>20</v>
      </c>
      <c r="E7" s="42"/>
      <c r="F7" s="42" t="s">
        <v>20</v>
      </c>
      <c r="G7" s="43">
        <v>2</v>
      </c>
      <c r="H7" s="42">
        <v>20</v>
      </c>
      <c r="I7" s="42">
        <f t="shared" si="1"/>
        <v>40</v>
      </c>
      <c r="J7" s="44">
        <f t="shared" si="2"/>
        <v>0.67</v>
      </c>
      <c r="K7" s="48" t="str">
        <f t="shared" si="3"/>
        <v>ALTO</v>
      </c>
      <c r="L7" s="48" t="str">
        <f t="shared" si="4"/>
        <v>IMPORTANTE</v>
      </c>
      <c r="M7" s="45" t="str">
        <f t="shared" si="0"/>
        <v>EVITAR EL RIESGO                                                                                    PREVENIR EL RIESGO                                                                          PROTEGER O MITIGAR EL RIESGO                                                  COMPARTIR O TRANSFERIR EL RIESGO</v>
      </c>
      <c r="N7" s="47" t="s">
        <v>58</v>
      </c>
      <c r="O7" s="82"/>
      <c r="P7" s="82"/>
      <c r="Q7" s="82"/>
    </row>
    <row r="8" spans="1:17" ht="102" hidden="1" customHeight="1" x14ac:dyDescent="0.2">
      <c r="A8" s="86"/>
      <c r="B8" s="40">
        <f t="shared" si="5"/>
        <v>5</v>
      </c>
      <c r="C8" s="41" t="s">
        <v>51</v>
      </c>
      <c r="D8" s="42" t="s">
        <v>20</v>
      </c>
      <c r="E8" s="42"/>
      <c r="F8" s="42"/>
      <c r="G8" s="42">
        <v>1</v>
      </c>
      <c r="H8" s="42">
        <v>20</v>
      </c>
      <c r="I8" s="42">
        <f t="shared" si="1"/>
        <v>20</v>
      </c>
      <c r="J8" s="44">
        <f t="shared" si="2"/>
        <v>0.33</v>
      </c>
      <c r="K8" s="48" t="str">
        <f t="shared" si="3"/>
        <v>MEDIO</v>
      </c>
      <c r="L8" s="48" t="str">
        <f t="shared" si="4"/>
        <v>MODERADO</v>
      </c>
      <c r="M8" s="45" t="str">
        <f t="shared" si="0"/>
        <v>PROTEGER O MITIGAR EL RIESGO                                                     COMPARTIR O TRANSFERIR EL RIESGO</v>
      </c>
      <c r="N8" s="47" t="s">
        <v>57</v>
      </c>
      <c r="O8" s="82"/>
      <c r="P8" s="82"/>
      <c r="Q8" s="82"/>
    </row>
    <row r="9" spans="1:17" ht="132" customHeight="1" x14ac:dyDescent="0.2">
      <c r="A9" s="86"/>
      <c r="B9" s="40">
        <v>5</v>
      </c>
      <c r="C9" s="45" t="s">
        <v>69</v>
      </c>
      <c r="D9" s="42"/>
      <c r="E9" s="42"/>
      <c r="F9" s="42" t="s">
        <v>20</v>
      </c>
      <c r="G9" s="42">
        <v>1</v>
      </c>
      <c r="H9" s="42">
        <v>20</v>
      </c>
      <c r="I9" s="42">
        <f t="shared" si="1"/>
        <v>20</v>
      </c>
      <c r="J9" s="44">
        <f t="shared" si="2"/>
        <v>0.33</v>
      </c>
      <c r="K9" s="42" t="str">
        <f t="shared" si="3"/>
        <v>MEDIO</v>
      </c>
      <c r="L9" s="42" t="str">
        <f t="shared" si="4"/>
        <v>MODERADO</v>
      </c>
      <c r="M9" s="45" t="str">
        <f t="shared" si="0"/>
        <v>PROTEGER O MITIGAR EL RIESGO                                                     COMPARTIR O TRANSFERIR EL RIESGO</v>
      </c>
      <c r="N9" s="47" t="s">
        <v>60</v>
      </c>
      <c r="O9" s="82"/>
      <c r="P9" s="82"/>
      <c r="Q9" s="82"/>
    </row>
    <row r="10" spans="1:17" ht="184.5" customHeight="1" x14ac:dyDescent="0.2">
      <c r="A10" s="86"/>
      <c r="B10" s="40">
        <f t="shared" si="5"/>
        <v>6</v>
      </c>
      <c r="C10" s="45" t="s">
        <v>70</v>
      </c>
      <c r="D10" s="42" t="s">
        <v>20</v>
      </c>
      <c r="E10" s="42"/>
      <c r="F10" s="42" t="s">
        <v>20</v>
      </c>
      <c r="G10" s="42">
        <v>2</v>
      </c>
      <c r="H10" s="42">
        <v>20</v>
      </c>
      <c r="I10" s="42">
        <f t="shared" si="1"/>
        <v>40</v>
      </c>
      <c r="J10" s="44">
        <f t="shared" si="2"/>
        <v>0.67</v>
      </c>
      <c r="K10" s="42" t="str">
        <f t="shared" si="3"/>
        <v>ALTO</v>
      </c>
      <c r="L10" s="42" t="str">
        <f t="shared" si="4"/>
        <v>IMPORTANTE</v>
      </c>
      <c r="M10" s="45" t="str">
        <f t="shared" si="0"/>
        <v>EVITAR EL RIESGO                                                                                    PREVENIR EL RIESGO                                                                          PROTEGER O MITIGAR EL RIESGO                                                  COMPARTIR O TRANSFERIR EL RIESGO</v>
      </c>
      <c r="N10" s="47" t="s">
        <v>61</v>
      </c>
      <c r="O10" s="82"/>
      <c r="P10" s="82"/>
      <c r="Q10" s="82"/>
    </row>
    <row r="11" spans="1:17" ht="101.25" hidden="1" customHeight="1" x14ac:dyDescent="0.2">
      <c r="A11" s="86"/>
      <c r="B11" s="40">
        <f t="shared" si="5"/>
        <v>7</v>
      </c>
      <c r="C11" s="45" t="s">
        <v>62</v>
      </c>
      <c r="D11" s="42" t="s">
        <v>20</v>
      </c>
      <c r="E11" s="42"/>
      <c r="F11" s="42" t="s">
        <v>20</v>
      </c>
      <c r="G11" s="42">
        <v>1</v>
      </c>
      <c r="H11" s="42">
        <v>20</v>
      </c>
      <c r="I11" s="42">
        <f t="shared" si="1"/>
        <v>20</v>
      </c>
      <c r="J11" s="44">
        <f t="shared" si="2"/>
        <v>0.33</v>
      </c>
      <c r="K11" s="42" t="str">
        <f t="shared" si="3"/>
        <v>MEDIO</v>
      </c>
      <c r="L11" s="42" t="str">
        <f t="shared" si="4"/>
        <v>MODERADO</v>
      </c>
      <c r="M11" s="45" t="str">
        <f t="shared" si="0"/>
        <v>PROTEGER O MITIGAR EL RIESGO                                                     COMPARTIR O TRANSFERIR EL RIESGO</v>
      </c>
      <c r="N11" s="47" t="s">
        <v>68</v>
      </c>
      <c r="O11" s="82"/>
      <c r="P11" s="82"/>
      <c r="Q11" s="82"/>
    </row>
    <row r="12" spans="1:17" ht="85.5" customHeight="1" x14ac:dyDescent="0.2">
      <c r="A12" s="86"/>
      <c r="B12" s="40">
        <v>7</v>
      </c>
      <c r="C12" s="45" t="s">
        <v>52</v>
      </c>
      <c r="D12" s="42" t="s">
        <v>20</v>
      </c>
      <c r="E12" s="42"/>
      <c r="F12" s="42" t="s">
        <v>20</v>
      </c>
      <c r="G12" s="43">
        <v>1</v>
      </c>
      <c r="H12" s="42">
        <v>20</v>
      </c>
      <c r="I12" s="42">
        <f t="shared" si="1"/>
        <v>20</v>
      </c>
      <c r="J12" s="44">
        <f t="shared" si="2"/>
        <v>0.33</v>
      </c>
      <c r="K12" s="48" t="str">
        <f t="shared" si="3"/>
        <v>MEDIO</v>
      </c>
      <c r="L12" s="48" t="str">
        <f t="shared" si="4"/>
        <v>MODERADO</v>
      </c>
      <c r="M12" s="45" t="str">
        <f t="shared" si="0"/>
        <v>PROTEGER O MITIGAR EL RIESGO                                                     COMPARTIR O TRANSFERIR EL RIESGO</v>
      </c>
      <c r="N12" s="47" t="s">
        <v>65</v>
      </c>
      <c r="O12" s="82"/>
      <c r="P12" s="82"/>
      <c r="Q12" s="82"/>
    </row>
    <row r="13" spans="1:17" ht="5.25" hidden="1" customHeight="1" x14ac:dyDescent="0.2">
      <c r="A13" s="86"/>
      <c r="B13" s="40">
        <f t="shared" si="5"/>
        <v>8</v>
      </c>
      <c r="C13" s="45" t="s">
        <v>63</v>
      </c>
      <c r="D13" s="42" t="s">
        <v>20</v>
      </c>
      <c r="E13" s="42"/>
      <c r="F13" s="42" t="s">
        <v>20</v>
      </c>
      <c r="G13" s="42">
        <v>2</v>
      </c>
      <c r="H13" s="42">
        <v>20</v>
      </c>
      <c r="I13" s="42">
        <f t="shared" si="1"/>
        <v>40</v>
      </c>
      <c r="J13" s="44">
        <f t="shared" si="2"/>
        <v>0.67</v>
      </c>
      <c r="K13" s="48" t="str">
        <f t="shared" si="3"/>
        <v>ALTO</v>
      </c>
      <c r="L13" s="48" t="str">
        <f t="shared" si="4"/>
        <v>IMPORTANTE</v>
      </c>
      <c r="M13" s="45" t="str">
        <f t="shared" si="0"/>
        <v>EVITAR EL RIESGO                                                                                    PREVENIR EL RIESGO                                                                          PROTEGER O MITIGAR EL RIESGO                                                  COMPARTIR O TRANSFERIR EL RIESGO</v>
      </c>
      <c r="N13" s="47" t="s">
        <v>64</v>
      </c>
      <c r="O13" s="82"/>
      <c r="P13" s="82"/>
      <c r="Q13" s="82"/>
    </row>
    <row r="14" spans="1:17" ht="97.5" customHeight="1" x14ac:dyDescent="0.2">
      <c r="A14" s="86"/>
      <c r="B14" s="40">
        <v>8</v>
      </c>
      <c r="C14" s="45" t="s">
        <v>53</v>
      </c>
      <c r="D14" s="42"/>
      <c r="E14" s="42"/>
      <c r="F14" s="42" t="s">
        <v>20</v>
      </c>
      <c r="G14" s="43">
        <v>1</v>
      </c>
      <c r="H14" s="42">
        <v>20</v>
      </c>
      <c r="I14" s="42">
        <f t="shared" si="1"/>
        <v>20</v>
      </c>
      <c r="J14" s="44">
        <f t="shared" si="2"/>
        <v>0.33</v>
      </c>
      <c r="K14" s="48" t="str">
        <f t="shared" si="3"/>
        <v>MEDIO</v>
      </c>
      <c r="L14" s="48" t="str">
        <f t="shared" si="4"/>
        <v>MODERADO</v>
      </c>
      <c r="M14" s="45" t="str">
        <f t="shared" si="0"/>
        <v>PROTEGER O MITIGAR EL RIESGO                                                     COMPARTIR O TRANSFERIR EL RIESGO</v>
      </c>
      <c r="N14" s="47" t="s">
        <v>59</v>
      </c>
      <c r="O14" s="82"/>
      <c r="P14" s="82"/>
      <c r="Q14" s="82"/>
    </row>
    <row r="15" spans="1:17" ht="69" customHeight="1" x14ac:dyDescent="0.2">
      <c r="A15" s="87" t="s">
        <v>79</v>
      </c>
      <c r="B15" s="33">
        <v>9</v>
      </c>
      <c r="C15" s="34" t="s">
        <v>72</v>
      </c>
      <c r="D15" s="35" t="s">
        <v>20</v>
      </c>
      <c r="E15" s="35" t="s">
        <v>20</v>
      </c>
      <c r="F15" s="35"/>
      <c r="G15" s="36">
        <v>1</v>
      </c>
      <c r="H15" s="35">
        <v>20</v>
      </c>
      <c r="I15" s="35">
        <f t="shared" ref="I15" si="6">+G15*H15</f>
        <v>20</v>
      </c>
      <c r="J15" s="37">
        <f t="shared" ref="J15" si="7">(IF(I15=5,8,IF(I15=10,17,IF(I15=15,25,IF(I15=20,33,IF(I15=30,50,IF(I15=40,67,IF(I15=60,100,0))))))))/100</f>
        <v>0.33</v>
      </c>
      <c r="K15" s="38" t="str">
        <f t="shared" ref="K15" si="8">IF( I15=0,"NULO",IF(I15&lt;=10, "BAJO",IF((OR(15=I15,I15=20)), "MEDIO",IF( (OR(30=I15,I15&lt;=60)),"ALTO","INDETERMINADO"))))</f>
        <v>MEDIO</v>
      </c>
      <c r="L15" s="38" t="str">
        <f t="shared" ref="L15" si="9">IF( I15=0,"NULO",IF(I15=5,"ACEPTABLE", IF(I15=10,"TOLERABLE",  IF((OR(15=I15,I15=20)),"MODERADO", IF((OR(30=I15,I15=40)),"IMPORTANTE", IF(I15=60,"INACEPTABLE","INDETERMINADO"))))))</f>
        <v>MODERADO</v>
      </c>
      <c r="M15" s="34"/>
      <c r="N15" s="39" t="s">
        <v>73</v>
      </c>
      <c r="O15" s="27"/>
      <c r="P15" s="27"/>
      <c r="Q15" s="27"/>
    </row>
    <row r="16" spans="1:17" ht="67.5" customHeight="1" x14ac:dyDescent="0.2">
      <c r="A16" s="88"/>
      <c r="B16" s="33">
        <v>10</v>
      </c>
      <c r="C16" s="34" t="s">
        <v>75</v>
      </c>
      <c r="D16" s="35" t="s">
        <v>20</v>
      </c>
      <c r="E16" s="35"/>
      <c r="F16" s="35"/>
      <c r="G16" s="36">
        <v>1</v>
      </c>
      <c r="H16" s="35">
        <v>20</v>
      </c>
      <c r="I16" s="35">
        <f t="shared" ref="I16:I17" si="10">+G16*H16</f>
        <v>20</v>
      </c>
      <c r="J16" s="37">
        <f t="shared" ref="J16:J17" si="11">(IF(I16=5,8,IF(I16=10,17,IF(I16=15,25,IF(I16=20,33,IF(I16=30,50,IF(I16=40,67,IF(I16=60,100,0))))))))/100</f>
        <v>0.33</v>
      </c>
      <c r="K16" s="38" t="str">
        <f t="shared" ref="K16:K17" si="12">IF( I16=0,"NULO",IF(I16&lt;=10, "BAJO",IF((OR(15=I16,I16=20)), "MEDIO",IF( (OR(30=I16,I16&lt;=60)),"ALTO","INDETERMINADO"))))</f>
        <v>MEDIO</v>
      </c>
      <c r="L16" s="38" t="str">
        <f t="shared" ref="L16:L17" si="13">IF( I16=0,"NULO",IF(I16=5,"ACEPTABLE", IF(I16=10,"TOLERABLE",  IF((OR(15=I16,I16=20)),"MODERADO", IF((OR(30=I16,I16=40)),"IMPORTANTE", IF(I16=60,"INACEPTABLE","INDETERMINADO"))))))</f>
        <v>MODERADO</v>
      </c>
      <c r="M16" s="34"/>
      <c r="N16" s="39" t="s">
        <v>76</v>
      </c>
      <c r="O16" s="27"/>
      <c r="P16" s="27"/>
      <c r="Q16" s="27"/>
    </row>
    <row r="17" spans="1:17" ht="69" customHeight="1" x14ac:dyDescent="0.2">
      <c r="A17" s="88"/>
      <c r="B17" s="33">
        <v>11</v>
      </c>
      <c r="C17" s="34" t="s">
        <v>77</v>
      </c>
      <c r="D17" s="35" t="s">
        <v>20</v>
      </c>
      <c r="E17" s="35" t="s">
        <v>20</v>
      </c>
      <c r="F17" s="35"/>
      <c r="G17" s="36">
        <v>1</v>
      </c>
      <c r="H17" s="35">
        <v>20</v>
      </c>
      <c r="I17" s="35">
        <f t="shared" si="10"/>
        <v>20</v>
      </c>
      <c r="J17" s="37">
        <f t="shared" si="11"/>
        <v>0.33</v>
      </c>
      <c r="K17" s="38" t="str">
        <f t="shared" si="12"/>
        <v>MEDIO</v>
      </c>
      <c r="L17" s="38" t="str">
        <f t="shared" si="13"/>
        <v>MODERADO</v>
      </c>
      <c r="M17" s="34"/>
      <c r="N17" s="39" t="s">
        <v>78</v>
      </c>
      <c r="O17" s="27"/>
      <c r="P17" s="27"/>
      <c r="Q17" s="27"/>
    </row>
    <row r="18" spans="1:17" ht="56.25" customHeight="1" x14ac:dyDescent="0.2">
      <c r="A18" s="88"/>
      <c r="B18" s="33">
        <v>12</v>
      </c>
      <c r="C18" s="34" t="s">
        <v>80</v>
      </c>
      <c r="D18" s="35" t="s">
        <v>20</v>
      </c>
      <c r="E18" s="35"/>
      <c r="F18" s="35"/>
      <c r="G18" s="36">
        <v>1</v>
      </c>
      <c r="H18" s="35">
        <v>20</v>
      </c>
      <c r="I18" s="35">
        <f t="shared" ref="I18" si="14">+G18*H18</f>
        <v>20</v>
      </c>
      <c r="J18" s="37">
        <f t="shared" ref="J18" si="15">(IF(I18=5,8,IF(I18=10,17,IF(I18=15,25,IF(I18=20,33,IF(I18=30,50,IF(I18=40,67,IF(I18=60,100,0))))))))/100</f>
        <v>0.33</v>
      </c>
      <c r="K18" s="38" t="str">
        <f t="shared" ref="K18" si="16">IF( I18=0,"NULO",IF(I18&lt;=10, "BAJO",IF((OR(15=I18,I18=20)), "MEDIO",IF( (OR(30=I18,I18&lt;=60)),"ALTO","INDETERMINADO"))))</f>
        <v>MEDIO</v>
      </c>
      <c r="L18" s="38" t="str">
        <f t="shared" ref="L18" si="17">IF( I18=0,"NULO",IF(I18=5,"ACEPTABLE", IF(I18=10,"TOLERABLE",  IF((OR(15=I18,I18=20)),"MODERADO", IF((OR(30=I18,I18=40)),"IMPORTANTE", IF(I18=60,"INACEPTABLE","INDETERMINADO"))))))</f>
        <v>MODERADO</v>
      </c>
      <c r="M18" s="34"/>
      <c r="N18" s="39" t="s">
        <v>81</v>
      </c>
      <c r="O18" s="27"/>
      <c r="P18" s="27"/>
      <c r="Q18" s="27"/>
    </row>
    <row r="19" spans="1:17" ht="42" customHeight="1" x14ac:dyDescent="0.2">
      <c r="A19" s="88"/>
      <c r="B19" s="33">
        <v>13</v>
      </c>
      <c r="C19" s="34" t="s">
        <v>82</v>
      </c>
      <c r="D19" s="35" t="s">
        <v>20</v>
      </c>
      <c r="E19" s="35"/>
      <c r="F19" s="35"/>
      <c r="G19" s="35">
        <v>2</v>
      </c>
      <c r="H19" s="35">
        <v>20</v>
      </c>
      <c r="I19" s="35">
        <f t="shared" ref="I19:I20" si="18">+G19*H19</f>
        <v>40</v>
      </c>
      <c r="J19" s="37">
        <f t="shared" ref="J19:J20" si="19">(IF(I19=5,8,IF(I19=10,17,IF(I19=15,25,IF(I19=20,33,IF(I19=30,50,IF(I19=40,67,IF(I19=60,100,0))))))))/100</f>
        <v>0.67</v>
      </c>
      <c r="K19" s="38" t="str">
        <f t="shared" ref="K19:K20" si="20">IF( I19=0,"NULO",IF(I19&lt;=10, "BAJO",IF((OR(15=I19,I19=20)), "MEDIO",IF( (OR(30=I19,I19&lt;=60)),"ALTO","INDETERMINADO"))))</f>
        <v>ALTO</v>
      </c>
      <c r="L19" s="38" t="str">
        <f t="shared" ref="L19:L20" si="21">IF( I19=0,"NULO",IF(I19=5,"ACEPTABLE", IF(I19=10,"TOLERABLE",  IF((OR(15=I19,I19=20)),"MODERADO", IF((OR(30=I19,I19=40)),"IMPORTANTE", IF(I19=60,"INACEPTABLE","INDETERMINADO"))))))</f>
        <v>IMPORTANTE</v>
      </c>
      <c r="M19" s="34"/>
      <c r="N19" s="39" t="s">
        <v>81</v>
      </c>
      <c r="O19" s="27"/>
      <c r="P19" s="27"/>
      <c r="Q19" s="27"/>
    </row>
    <row r="20" spans="1:17" ht="69" customHeight="1" x14ac:dyDescent="0.2">
      <c r="A20" s="88"/>
      <c r="B20" s="33">
        <v>14</v>
      </c>
      <c r="C20" s="34" t="s">
        <v>87</v>
      </c>
      <c r="D20" s="35" t="s">
        <v>20</v>
      </c>
      <c r="E20" s="35" t="s">
        <v>20</v>
      </c>
      <c r="F20" s="35"/>
      <c r="G20" s="36">
        <v>1</v>
      </c>
      <c r="H20" s="35">
        <v>20</v>
      </c>
      <c r="I20" s="35">
        <f t="shared" si="18"/>
        <v>20</v>
      </c>
      <c r="J20" s="37">
        <f t="shared" si="19"/>
        <v>0.33</v>
      </c>
      <c r="K20" s="38" t="str">
        <f t="shared" si="20"/>
        <v>MEDIO</v>
      </c>
      <c r="L20" s="38" t="str">
        <f t="shared" si="21"/>
        <v>MODERADO</v>
      </c>
      <c r="M20" s="34"/>
      <c r="N20" s="39" t="s">
        <v>88</v>
      </c>
      <c r="O20" s="27"/>
      <c r="P20" s="27"/>
      <c r="Q20" s="27"/>
    </row>
    <row r="21" spans="1:17" ht="146.25" customHeight="1" x14ac:dyDescent="0.2">
      <c r="A21" s="88"/>
      <c r="B21" s="33">
        <v>15</v>
      </c>
      <c r="C21" s="34" t="s">
        <v>89</v>
      </c>
      <c r="D21" s="35" t="s">
        <v>20</v>
      </c>
      <c r="E21" s="35"/>
      <c r="F21" s="35" t="s">
        <v>20</v>
      </c>
      <c r="G21" s="36">
        <v>1</v>
      </c>
      <c r="H21" s="36">
        <v>10</v>
      </c>
      <c r="I21" s="35">
        <f t="shared" ref="I21" si="22">+G21*H21</f>
        <v>10</v>
      </c>
      <c r="J21" s="37">
        <f t="shared" ref="J21" si="23">(IF(I21=5,8,IF(I21=10,17,IF(I21=15,25,IF(I21=20,33,IF(I21=30,50,IF(I21=40,67,IF(I21=60,100,0))))))))/100</f>
        <v>0.17</v>
      </c>
      <c r="K21" s="38" t="str">
        <f t="shared" ref="K21" si="24">IF( I21=0,"NULO",IF(I21&lt;=10, "BAJO",IF((OR(15=I21,I21=20)), "MEDIO",IF( (OR(30=I21,I21&lt;=60)),"ALTO","INDETERMINADO"))))</f>
        <v>BAJO</v>
      </c>
      <c r="L21" s="38" t="str">
        <f t="shared" ref="L21" si="25">IF( I21=0,"NULO",IF(I21=5,"ACEPTABLE", IF(I21=10,"TOLERABLE",  IF((OR(15=I21,I21=20)),"MODERADO", IF((OR(30=I21,I21=40)),"IMPORTANTE", IF(I21=60,"INACEPTABLE","INDETERMINADO"))))))</f>
        <v>TOLERABLE</v>
      </c>
      <c r="M21" s="34"/>
      <c r="N21" s="39" t="s">
        <v>90</v>
      </c>
      <c r="O21" s="27"/>
      <c r="P21" s="27"/>
      <c r="Q21" s="27"/>
    </row>
    <row r="22" spans="1:17" ht="92.25" customHeight="1" x14ac:dyDescent="0.2">
      <c r="A22" s="89"/>
      <c r="B22" s="33">
        <v>16</v>
      </c>
      <c r="C22" s="34" t="s">
        <v>92</v>
      </c>
      <c r="D22" s="35" t="s">
        <v>20</v>
      </c>
      <c r="E22" s="35"/>
      <c r="F22" s="35"/>
      <c r="G22" s="36">
        <v>1</v>
      </c>
      <c r="H22" s="35">
        <v>20</v>
      </c>
      <c r="I22" s="35">
        <f t="shared" ref="I22" si="26">+G22*H22</f>
        <v>20</v>
      </c>
      <c r="J22" s="37">
        <f t="shared" ref="J22" si="27">(IF(I22=5,8,IF(I22=10,17,IF(I22=15,25,IF(I22=20,33,IF(I22=30,50,IF(I22=40,67,IF(I22=60,100,0))))))))/100</f>
        <v>0.33</v>
      </c>
      <c r="K22" s="38" t="str">
        <f t="shared" ref="K22" si="28">IF( I22=0,"NULO",IF(I22&lt;=10, "BAJO",IF((OR(15=I22,I22=20)), "MEDIO",IF( (OR(30=I22,I22&lt;=60)),"ALTO","INDETERMINADO"))))</f>
        <v>MEDIO</v>
      </c>
      <c r="L22" s="38" t="str">
        <f t="shared" ref="L22" si="29">IF( I22=0,"NULO",IF(I22=5,"ACEPTABLE", IF(I22=10,"TOLERABLE",  IF((OR(15=I22,I22=20)),"MODERADO", IF((OR(30=I22,I22=40)),"IMPORTANTE", IF(I22=60,"INACEPTABLE","INDETERMINADO"))))))</f>
        <v>MODERADO</v>
      </c>
      <c r="M22" s="34"/>
      <c r="N22" s="39" t="s">
        <v>93</v>
      </c>
      <c r="O22" s="27"/>
      <c r="P22" s="27"/>
      <c r="Q22" s="27"/>
    </row>
    <row r="23" spans="1:17" ht="57.75" customHeight="1" x14ac:dyDescent="0.2">
      <c r="A23" s="65" t="s">
        <v>23</v>
      </c>
      <c r="B23" s="49">
        <v>17</v>
      </c>
      <c r="C23" s="50" t="s">
        <v>24</v>
      </c>
      <c r="D23" s="51" t="s">
        <v>20</v>
      </c>
      <c r="E23" s="51"/>
      <c r="F23" s="51" t="s">
        <v>20</v>
      </c>
      <c r="G23" s="51">
        <v>1</v>
      </c>
      <c r="H23" s="51">
        <v>20</v>
      </c>
      <c r="I23" s="51">
        <f t="shared" si="1"/>
        <v>20</v>
      </c>
      <c r="J23" s="52">
        <f t="shared" si="2"/>
        <v>0.33</v>
      </c>
      <c r="K23" s="53" t="str">
        <f t="shared" si="3"/>
        <v>MEDIO</v>
      </c>
      <c r="L23" s="53" t="str">
        <f t="shared" si="4"/>
        <v>MODERADO</v>
      </c>
      <c r="M23" s="54" t="str">
        <f>IF(AND(G23=2,H23=5),$L$92,IF(AND(G23=1,H23=20),$L$94,VLOOKUP(G23*H23/60,$I$88:$L$97,4,0)))</f>
        <v>PROTEGER O MITIGAR EL RIESGO                                                     COMPARTIR O TRANSFERIR EL RIESGO</v>
      </c>
      <c r="N23" s="55" t="s">
        <v>67</v>
      </c>
      <c r="O23" s="16">
        <f>+J23</f>
        <v>0.33</v>
      </c>
      <c r="P23" s="16">
        <f>+O23/COUNT(B4:B24)</f>
        <v>1.5714285714285715E-2</v>
      </c>
      <c r="Q23" s="16">
        <f>+P23*O23</f>
        <v>5.1857142857142866E-3</v>
      </c>
    </row>
    <row r="24" spans="1:17" ht="53.25" customHeight="1" x14ac:dyDescent="0.2">
      <c r="A24" s="66" t="s">
        <v>25</v>
      </c>
      <c r="B24" s="56">
        <v>18</v>
      </c>
      <c r="C24" s="57" t="s">
        <v>66</v>
      </c>
      <c r="D24" s="58" t="s">
        <v>20</v>
      </c>
      <c r="E24" s="58"/>
      <c r="F24" s="58" t="s">
        <v>20</v>
      </c>
      <c r="G24" s="59">
        <v>1</v>
      </c>
      <c r="H24" s="58">
        <v>20</v>
      </c>
      <c r="I24" s="58">
        <f t="shared" si="1"/>
        <v>20</v>
      </c>
      <c r="J24" s="60">
        <f t="shared" si="2"/>
        <v>0.33</v>
      </c>
      <c r="K24" s="61" t="str">
        <f t="shared" si="3"/>
        <v>MEDIO</v>
      </c>
      <c r="L24" s="61" t="str">
        <f t="shared" si="4"/>
        <v>MODERADO</v>
      </c>
      <c r="M24" s="62" t="str">
        <f>IF(AND(G24=2,H24=5),$L$92,IF(AND(G24=1,H24=20),$L$94,VLOOKUP(G24*H24/60,$I$88:$L$97,4,0)))</f>
        <v>PROTEGER O MITIGAR EL RIESGO                                                     COMPARTIR O TRANSFERIR EL RIESGO</v>
      </c>
      <c r="N24" s="63" t="s">
        <v>71</v>
      </c>
      <c r="O24" s="17"/>
      <c r="P24" s="17"/>
      <c r="Q24" s="17"/>
    </row>
    <row r="25" spans="1:17" ht="262.5" customHeight="1" x14ac:dyDescent="0.2">
      <c r="A25" s="67" t="s">
        <v>83</v>
      </c>
      <c r="B25" s="69">
        <v>19</v>
      </c>
      <c r="C25" s="68" t="s">
        <v>84</v>
      </c>
      <c r="D25" s="30" t="s">
        <v>20</v>
      </c>
      <c r="E25" s="30"/>
      <c r="F25" s="30" t="s">
        <v>20</v>
      </c>
      <c r="G25" s="28">
        <v>1</v>
      </c>
      <c r="H25" s="28">
        <v>20</v>
      </c>
      <c r="I25" s="28">
        <f t="shared" ref="I25" si="30">+G25*H25</f>
        <v>20</v>
      </c>
      <c r="J25" s="31">
        <f t="shared" ref="J25" si="31">(IF(I25=5,8,IF(I25=10,17,IF(I25=15,25,IF(I25=20,33,IF(I25=30,50,IF(I25=40,67,IF(I25=60,100,0))))))))/100</f>
        <v>0.33</v>
      </c>
      <c r="K25" s="32" t="str">
        <f t="shared" ref="K25" si="32">IF( I25=0,"NULO",IF(I25&lt;=10, "BAJO",IF((OR(15=I25,I25=20)), "MEDIO",IF( (OR(30=I25,I25&lt;=60)),"ALTO","INDETERMINADO"))))</f>
        <v>MEDIO</v>
      </c>
      <c r="L25" s="32" t="str">
        <f t="shared" ref="L25" si="33">IF( I25=0,"NULO",IF(I25=5,"ACEPTABLE", IF(I25=10,"TOLERABLE",  IF((OR(15=I25,I25=20)),"MODERADO", IF((OR(30=I25,I25=40)),"IMPORTANTE", IF(I25=60,"INACEPTABLE","INDETERMINADO"))))))</f>
        <v>MODERADO</v>
      </c>
      <c r="M25" s="29"/>
      <c r="N25" s="29" t="s">
        <v>85</v>
      </c>
    </row>
    <row r="66" spans="2:12" ht="54.75" customHeight="1" x14ac:dyDescent="0.2"/>
    <row r="77" spans="2:12" ht="15" x14ac:dyDescent="0.2">
      <c r="B77" s="85" t="s">
        <v>26</v>
      </c>
      <c r="C77" s="85"/>
      <c r="D77" s="85"/>
      <c r="E77" s="85"/>
      <c r="F77" s="85"/>
      <c r="G77" s="85"/>
      <c r="H77" s="85"/>
      <c r="I77" s="85"/>
      <c r="J77" s="85"/>
      <c r="K77" s="85"/>
      <c r="L77" s="85"/>
    </row>
    <row r="78" spans="2:12" ht="15" customHeight="1" x14ac:dyDescent="0.2">
      <c r="B78" s="79" t="s">
        <v>27</v>
      </c>
      <c r="C78" s="6"/>
      <c r="D78" s="6"/>
      <c r="E78" s="6"/>
      <c r="F78" s="6"/>
    </row>
    <row r="79" spans="2:12" ht="15" customHeight="1" x14ac:dyDescent="0.2">
      <c r="B79" s="80"/>
      <c r="C79" s="21" t="s">
        <v>28</v>
      </c>
      <c r="D79" s="21"/>
      <c r="E79" s="26"/>
      <c r="F79" s="21">
        <v>3</v>
      </c>
      <c r="G79" s="7">
        <f>+F79*G82</f>
        <v>15</v>
      </c>
      <c r="H79" s="8">
        <v>0.25</v>
      </c>
      <c r="I79" s="7">
        <f>+F79*I82</f>
        <v>30</v>
      </c>
      <c r="J79" s="8">
        <v>0.5</v>
      </c>
      <c r="K79" s="7">
        <f>+F79*K82</f>
        <v>60</v>
      </c>
      <c r="L79" s="8">
        <v>1</v>
      </c>
    </row>
    <row r="80" spans="2:12" ht="15" x14ac:dyDescent="0.2">
      <c r="B80" s="80"/>
      <c r="C80" s="21" t="s">
        <v>29</v>
      </c>
      <c r="D80" s="21"/>
      <c r="E80" s="26"/>
      <c r="F80" s="21">
        <v>2</v>
      </c>
      <c r="G80" s="7">
        <f>+F80*G82</f>
        <v>10</v>
      </c>
      <c r="H80" s="8">
        <v>0.17</v>
      </c>
      <c r="I80" s="7">
        <f>+F80*I82</f>
        <v>20</v>
      </c>
      <c r="J80" s="8">
        <v>0.33</v>
      </c>
      <c r="K80" s="7">
        <f>+F80*K82</f>
        <v>40</v>
      </c>
      <c r="L80" s="8">
        <v>0.67</v>
      </c>
    </row>
    <row r="81" spans="2:14" ht="15" x14ac:dyDescent="0.2">
      <c r="B81" s="80"/>
      <c r="C81" s="21" t="s">
        <v>30</v>
      </c>
      <c r="D81" s="21"/>
      <c r="E81" s="26"/>
      <c r="F81" s="21">
        <v>1</v>
      </c>
      <c r="G81" s="7">
        <f>+F81*G82</f>
        <v>5</v>
      </c>
      <c r="H81" s="8">
        <v>0.08</v>
      </c>
      <c r="I81" s="7">
        <f>+F81*I82</f>
        <v>10</v>
      </c>
      <c r="J81" s="8">
        <v>0.17</v>
      </c>
      <c r="K81" s="7">
        <f>+F81*K82</f>
        <v>20</v>
      </c>
      <c r="L81" s="8">
        <v>0.33</v>
      </c>
    </row>
    <row r="82" spans="2:14" ht="15" x14ac:dyDescent="0.2">
      <c r="B82" s="80"/>
      <c r="C82" s="76" t="s">
        <v>31</v>
      </c>
      <c r="D82" s="76"/>
      <c r="E82" s="76"/>
      <c r="F82" s="76"/>
      <c r="G82" s="77">
        <v>5</v>
      </c>
      <c r="H82" s="77"/>
      <c r="I82" s="77">
        <v>10</v>
      </c>
      <c r="J82" s="77"/>
      <c r="K82" s="77">
        <v>20</v>
      </c>
      <c r="L82" s="77"/>
    </row>
    <row r="83" spans="2:14" ht="15" x14ac:dyDescent="0.2">
      <c r="B83" s="81"/>
      <c r="C83" s="76"/>
      <c r="D83" s="76"/>
      <c r="E83" s="76"/>
      <c r="F83" s="76"/>
      <c r="G83" s="77" t="s">
        <v>32</v>
      </c>
      <c r="H83" s="77"/>
      <c r="I83" s="77" t="s">
        <v>33</v>
      </c>
      <c r="J83" s="77"/>
      <c r="K83" s="77" t="s">
        <v>34</v>
      </c>
      <c r="L83" s="77"/>
    </row>
    <row r="84" spans="2:14" ht="15" x14ac:dyDescent="0.2">
      <c r="B84" s="22"/>
      <c r="C84" s="78"/>
      <c r="D84" s="78"/>
      <c r="E84" s="78"/>
      <c r="F84" s="78"/>
      <c r="G84" s="76" t="s">
        <v>9</v>
      </c>
      <c r="H84" s="76"/>
      <c r="I84" s="76"/>
      <c r="J84" s="76"/>
      <c r="K84" s="76"/>
      <c r="L84" s="76"/>
    </row>
    <row r="88" spans="2:14" ht="42.75" customHeight="1" x14ac:dyDescent="0.2">
      <c r="B88" s="70" t="s">
        <v>35</v>
      </c>
      <c r="C88" s="71"/>
      <c r="D88" s="18"/>
      <c r="E88" s="23"/>
      <c r="F88" s="9" t="s">
        <v>27</v>
      </c>
      <c r="G88" s="9" t="s">
        <v>9</v>
      </c>
      <c r="H88" s="9" t="s">
        <v>10</v>
      </c>
      <c r="I88" s="9" t="s">
        <v>36</v>
      </c>
      <c r="J88" s="9" t="s">
        <v>12</v>
      </c>
      <c r="K88" s="9" t="s">
        <v>13</v>
      </c>
      <c r="L88" s="14" t="s">
        <v>14</v>
      </c>
      <c r="M88" s="14"/>
      <c r="N88" s="10"/>
    </row>
    <row r="89" spans="2:14" ht="28.5" x14ac:dyDescent="0.2">
      <c r="B89" s="72"/>
      <c r="C89" s="73"/>
      <c r="D89" s="19"/>
      <c r="E89" s="24"/>
      <c r="F89" s="11">
        <v>1</v>
      </c>
      <c r="G89" s="11">
        <v>5</v>
      </c>
      <c r="H89" s="11">
        <f t="shared" ref="H89:H97" si="34">+F89*G89</f>
        <v>5</v>
      </c>
      <c r="I89" s="12">
        <f>H89/60</f>
        <v>8.3333333333333329E-2</v>
      </c>
      <c r="J89" s="11" t="s">
        <v>32</v>
      </c>
      <c r="K89" s="11" t="s">
        <v>37</v>
      </c>
      <c r="L89" s="15" t="s">
        <v>38</v>
      </c>
      <c r="M89" s="15"/>
      <c r="N89" s="13"/>
    </row>
    <row r="90" spans="2:14" ht="99.75" x14ac:dyDescent="0.2">
      <c r="B90" s="72"/>
      <c r="C90" s="73"/>
      <c r="D90" s="19"/>
      <c r="E90" s="24"/>
      <c r="F90" s="11">
        <v>1</v>
      </c>
      <c r="G90" s="11">
        <v>10</v>
      </c>
      <c r="H90" s="11">
        <f t="shared" si="34"/>
        <v>10</v>
      </c>
      <c r="I90" s="12">
        <f t="shared" ref="I90:I97" si="35">H90/60</f>
        <v>0.16666666666666666</v>
      </c>
      <c r="J90" s="11" t="s">
        <v>32</v>
      </c>
      <c r="K90" s="11" t="s">
        <v>39</v>
      </c>
      <c r="L90" s="15" t="s">
        <v>40</v>
      </c>
      <c r="M90" s="15"/>
      <c r="N90" s="13"/>
    </row>
    <row r="91" spans="2:14" ht="28.5" x14ac:dyDescent="0.2">
      <c r="B91" s="72"/>
      <c r="C91" s="73"/>
      <c r="D91" s="19"/>
      <c r="E91" s="24"/>
      <c r="F91" s="11">
        <v>2</v>
      </c>
      <c r="G91" s="11">
        <v>5</v>
      </c>
      <c r="H91" s="11">
        <f t="shared" si="34"/>
        <v>10</v>
      </c>
      <c r="I91" s="12">
        <f t="shared" si="35"/>
        <v>0.16666666666666666</v>
      </c>
      <c r="J91" s="11" t="s">
        <v>32</v>
      </c>
      <c r="K91" s="11" t="s">
        <v>39</v>
      </c>
      <c r="L91" s="15" t="s">
        <v>41</v>
      </c>
      <c r="M91" s="15"/>
      <c r="N91" s="13"/>
    </row>
    <row r="92" spans="2:14" ht="28.5" x14ac:dyDescent="0.2">
      <c r="B92" s="72"/>
      <c r="C92" s="73"/>
      <c r="D92" s="19"/>
      <c r="E92" s="24"/>
      <c r="F92" s="11">
        <v>3</v>
      </c>
      <c r="G92" s="11">
        <v>5</v>
      </c>
      <c r="H92" s="11">
        <f t="shared" si="34"/>
        <v>15</v>
      </c>
      <c r="I92" s="12">
        <f t="shared" si="35"/>
        <v>0.25</v>
      </c>
      <c r="J92" s="11" t="s">
        <v>33</v>
      </c>
      <c r="K92" s="11" t="s">
        <v>42</v>
      </c>
      <c r="L92" s="15" t="s">
        <v>41</v>
      </c>
      <c r="M92" s="15"/>
      <c r="N92" s="13"/>
    </row>
    <row r="93" spans="2:14" ht="128.25" x14ac:dyDescent="0.2">
      <c r="B93" s="72"/>
      <c r="C93" s="73"/>
      <c r="D93" s="19"/>
      <c r="E93" s="24"/>
      <c r="F93" s="11">
        <v>2</v>
      </c>
      <c r="G93" s="11">
        <v>10</v>
      </c>
      <c r="H93" s="11">
        <f t="shared" si="34"/>
        <v>20</v>
      </c>
      <c r="I93" s="12">
        <f t="shared" si="35"/>
        <v>0.33333333333333331</v>
      </c>
      <c r="J93" s="11" t="s">
        <v>33</v>
      </c>
      <c r="K93" s="11" t="s">
        <v>42</v>
      </c>
      <c r="L93" s="15" t="s">
        <v>43</v>
      </c>
      <c r="M93" s="15"/>
      <c r="N93" s="13"/>
    </row>
    <row r="94" spans="2:14" ht="99.75" x14ac:dyDescent="0.2">
      <c r="B94" s="72"/>
      <c r="C94" s="73"/>
      <c r="D94" s="19"/>
      <c r="E94" s="24"/>
      <c r="F94" s="11">
        <v>1</v>
      </c>
      <c r="G94" s="11">
        <v>20</v>
      </c>
      <c r="H94" s="11">
        <f t="shared" si="34"/>
        <v>20</v>
      </c>
      <c r="I94" s="12">
        <f t="shared" si="35"/>
        <v>0.33333333333333331</v>
      </c>
      <c r="J94" s="11" t="s">
        <v>33</v>
      </c>
      <c r="K94" s="11" t="s">
        <v>42</v>
      </c>
      <c r="L94" s="15" t="s">
        <v>44</v>
      </c>
      <c r="M94" s="15"/>
      <c r="N94" s="13"/>
    </row>
    <row r="95" spans="2:14" ht="128.25" x14ac:dyDescent="0.2">
      <c r="B95" s="72"/>
      <c r="C95" s="73"/>
      <c r="D95" s="19"/>
      <c r="E95" s="24"/>
      <c r="F95" s="11">
        <v>3</v>
      </c>
      <c r="G95" s="11">
        <v>10</v>
      </c>
      <c r="H95" s="11">
        <f t="shared" si="34"/>
        <v>30</v>
      </c>
      <c r="I95" s="12">
        <f t="shared" si="35"/>
        <v>0.5</v>
      </c>
      <c r="J95" s="11" t="s">
        <v>34</v>
      </c>
      <c r="K95" s="11" t="s">
        <v>45</v>
      </c>
      <c r="L95" s="15" t="s">
        <v>46</v>
      </c>
      <c r="M95" s="15"/>
      <c r="N95" s="13"/>
    </row>
    <row r="96" spans="2:14" ht="156.75" x14ac:dyDescent="0.2">
      <c r="B96" s="72"/>
      <c r="C96" s="73"/>
      <c r="D96" s="19"/>
      <c r="E96" s="24"/>
      <c r="F96" s="11">
        <v>2</v>
      </c>
      <c r="G96" s="11">
        <v>20</v>
      </c>
      <c r="H96" s="11">
        <f t="shared" si="34"/>
        <v>40</v>
      </c>
      <c r="I96" s="12">
        <f t="shared" si="35"/>
        <v>0.66666666666666663</v>
      </c>
      <c r="J96" s="11" t="s">
        <v>34</v>
      </c>
      <c r="K96" s="11" t="s">
        <v>45</v>
      </c>
      <c r="L96" s="15" t="s">
        <v>47</v>
      </c>
      <c r="M96" s="15"/>
      <c r="N96" s="13"/>
    </row>
    <row r="97" spans="2:14" ht="156.75" x14ac:dyDescent="0.2">
      <c r="B97" s="74"/>
      <c r="C97" s="75"/>
      <c r="D97" s="20"/>
      <c r="E97" s="25"/>
      <c r="F97" s="11">
        <v>3</v>
      </c>
      <c r="G97" s="11">
        <v>20</v>
      </c>
      <c r="H97" s="11">
        <f t="shared" si="34"/>
        <v>60</v>
      </c>
      <c r="I97" s="12">
        <f t="shared" si="35"/>
        <v>1</v>
      </c>
      <c r="J97" s="11" t="s">
        <v>34</v>
      </c>
      <c r="K97" s="11" t="s">
        <v>48</v>
      </c>
      <c r="L97" s="15" t="s">
        <v>49</v>
      </c>
      <c r="M97" s="15"/>
      <c r="N97" s="13"/>
    </row>
  </sheetData>
  <mergeCells count="22">
    <mergeCell ref="B77:L77"/>
    <mergeCell ref="A4:A14"/>
    <mergeCell ref="O4:O14"/>
    <mergeCell ref="P4:P14"/>
    <mergeCell ref="K82:L82"/>
    <mergeCell ref="A15:A22"/>
    <mergeCell ref="Q4:Q14"/>
    <mergeCell ref="A1:Q1"/>
    <mergeCell ref="A2:A3"/>
    <mergeCell ref="B2:C2"/>
    <mergeCell ref="D2:F2"/>
    <mergeCell ref="G2:Q2"/>
    <mergeCell ref="B88:C97"/>
    <mergeCell ref="C82:F83"/>
    <mergeCell ref="G82:H82"/>
    <mergeCell ref="I82:J82"/>
    <mergeCell ref="C84:F84"/>
    <mergeCell ref="G84:L84"/>
    <mergeCell ref="G83:H83"/>
    <mergeCell ref="I83:J83"/>
    <mergeCell ref="K83:L83"/>
    <mergeCell ref="B78:B83"/>
  </mergeCells>
  <dataValidations disablePrompts="1" count="1">
    <dataValidation type="list" allowBlank="1" showInputMessage="1" showErrorMessage="1" sqref="JC23:JD23 WVO23:WVP23 WLS23:WLT23 WBW23:WBX23 VSA23:VSB23 VIE23:VIF23 UYI23:UYJ23 UOM23:UON23 UEQ23:UER23 TUU23:TUV23 TKY23:TKZ23 TBC23:TBD23 SRG23:SRH23 SHK23:SHL23 RXO23:RXP23 RNS23:RNT23 RDW23:RDX23 QUA23:QUB23 QKE23:QKF23 QAI23:QAJ23 PQM23:PQN23 PGQ23:PGR23 OWU23:OWV23 OMY23:OMZ23 ODC23:ODD23 NTG23:NTH23 NJK23:NJL23 MZO23:MZP23 MPS23:MPT23 MFW23:MFX23 LWA23:LWB23 LME23:LMF23 LCI23:LCJ23 KSM23:KSN23 KIQ23:KIR23 JYU23:JYV23 JOY23:JOZ23 JFC23:JFD23 IVG23:IVH23 ILK23:ILL23 IBO23:IBP23 HRS23:HRT23 HHW23:HHX23 GYA23:GYB23 GOE23:GOF23 GEI23:GEJ23 FUM23:FUN23 FKQ23:FKR23 FAU23:FAV23 EQY23:EQZ23 EHC23:EHD23 DXG23:DXH23 DNK23:DNL23 DDO23:DDP23 CTS23:CTT23 CJW23:CJX23 CAA23:CAB23 BQE23:BQF23 BGI23:BGJ23 AWM23:AWN23 AMQ23:AMR23 ACU23:ACV23 SY23:SZ23 G4:G10 G12 H4:H12 G14:H25">
      <formula1>#REF!</formula1>
    </dataValidation>
  </dataValidations>
  <pageMargins left="0.43307086614173229" right="0.23622047244094491" top="0.55118110236220474" bottom="0.55118110236220474" header="0.31496062992125984" footer="0.31496062992125984"/>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de Riesgos (2)</vt:lpstr>
      <vt:lpstr>'Matriz de Riesgos (2)'!Títulos_a_imprimir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Victor.Restrepo</dc:creator>
  <cp:lastModifiedBy>Maria.Herrera</cp:lastModifiedBy>
  <cp:lastPrinted>2019-04-01T21:31:45Z</cp:lastPrinted>
  <dcterms:created xsi:type="dcterms:W3CDTF">2018-02-27T21:49:05Z</dcterms:created>
  <dcterms:modified xsi:type="dcterms:W3CDTF">2019-04-01T22:18:15Z</dcterms:modified>
</cp:coreProperties>
</file>