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18"/>
  <workbookPr/>
  <mc:AlternateContent xmlns:mc="http://schemas.openxmlformats.org/markup-compatibility/2006">
    <mc:Choice Requires="x15">
      <x15ac:absPath xmlns:x15ac="http://schemas.microsoft.com/office/spreadsheetml/2010/11/ac" url="C:\Users\juanita\Downloads\"/>
    </mc:Choice>
  </mc:AlternateContent>
  <xr:revisionPtr revIDLastSave="0" documentId="8_{722A1869-80A0-47C3-92DF-0670389B4FE8}" xr6:coauthVersionLast="47" xr6:coauthVersionMax="47" xr10:uidLastSave="{00000000-0000-0000-0000-000000000000}"/>
  <bookViews>
    <workbookView xWindow="0" yWindow="0" windowWidth="16320" windowHeight="7425" firstSheet="2" activeTab="2" xr2:uid="{00000000-000D-0000-FFFF-FFFF00000000}"/>
  </bookViews>
  <sheets>
    <sheet name="1. Requisitos Juridicos" sheetId="15" r:id="rId1"/>
    <sheet name="2. Requisitos Técnicos" sheetId="8" r:id="rId2"/>
    <sheet name="3. Experiencia General" sheetId="16" r:id="rId3"/>
    <sheet name="4. Capacidad Financiera" sheetId="13" r:id="rId4"/>
    <sheet name="5. PropuestaEconomica" sheetId="10" r:id="rId5"/>
    <sheet name="6. ValoresAgregados" sheetId="11" r:id="rId6"/>
    <sheet name="7. CALIFICACIÓN" sheetId="12" r:id="rId7"/>
    <sheet name="Regiones" sheetId="2" state="hidden" r:id="rId8"/>
    <sheet name="PorSedes" sheetId="1" state="hidden" r:id="rId9"/>
    <sheet name="Hoja3" sheetId="3" state="hidden" r:id="rId10"/>
  </sheets>
  <externalReferences>
    <externalReference r:id="rId11"/>
    <externalReference r:id="rId12"/>
  </externalReferences>
  <definedNames>
    <definedName name="_ftn1" localSheetId="9">Hoja3!$A$94</definedName>
    <definedName name="_ftn2" localSheetId="9">Hoja3!$A$95</definedName>
    <definedName name="_ftn3" localSheetId="9">Hoja3!$A$96</definedName>
    <definedName name="_ftnref1" localSheetId="9">Hoja3!$B$9</definedName>
    <definedName name="_ftnref2" localSheetId="9">Hoja3!$B$14</definedName>
    <definedName name="_Toc19101252" localSheetId="9">Hoja3!$A$40</definedName>
    <definedName name="_Toc19101253" localSheetId="9">Hoja3!$A$73</definedName>
    <definedName name="T14_RES_PRESUPUESTO_H8">'[1]8_PRESUPUESTOS'!$B$5:$D$6</definedName>
    <definedName name="V1_OFERENTES_H1">'[1]1_ENTREGA'!$B$9:$C$10</definedName>
    <definedName name="V10_EXP_4_H4">#REF!</definedName>
    <definedName name="V11_CD_SUP_H12">#REF!</definedName>
    <definedName name="V11_EXP_5_H4">#REF!</definedName>
    <definedName name="V12_EST_PRE_H8">#REF!</definedName>
    <definedName name="V12_EXP_6_H4">#REF!</definedName>
    <definedName name="V13_EVA_COND_RECHAZO_H9">#REF!</definedName>
    <definedName name="V13_EXP_7_H4">#REF!</definedName>
    <definedName name="V14_EXP_8_H4">#REF!</definedName>
    <definedName name="V14_PT2_H11">#REF!</definedName>
    <definedName name="V15_ESTADO_H12">#REF!</definedName>
    <definedName name="V15_EXP_9_H4">#REF!</definedName>
    <definedName name="V16_EXP_10_H4">#REF!</definedName>
    <definedName name="V16_ORDEN_H12">#REF!</definedName>
    <definedName name="V17_EST_PRE_H8">'[1]8_PRESUPUESTOS'!$Z$3:$AE$4</definedName>
    <definedName name="V18_COSTO_TOTAL_H8">'[1]8_PRESUPUESTOS'!$B$10:$D$11</definedName>
    <definedName name="V19_OFERENTE_1_H8">#REF!</definedName>
    <definedName name="V2_PROCESO_H1">'[1]1_ENTREGA'!$B$3</definedName>
    <definedName name="V20_OFERENTE_2_H8">#REF!</definedName>
    <definedName name="V21_OFERENTE_3_H8">#REF!</definedName>
    <definedName name="V22_OFERENTE_4_H8">#REF!</definedName>
    <definedName name="V23_OFERENTE_5_H8">#REF!</definedName>
    <definedName name="V24_OFERENTE_6_H8">#REF!</definedName>
    <definedName name="V25_OFERENTE_7_H8">#REF!</definedName>
    <definedName name="V26_OFERENTE_8_H8">#REF!</definedName>
    <definedName name="V27_OFERENTE_9_H8">#REF!</definedName>
    <definedName name="V28_OFERENTE_10_H8">#REF!</definedName>
    <definedName name="V29_EVA_COND_RECHAZO_H9">'[1]9_COND_RECHAZO'!$D$24:$G$27</definedName>
    <definedName name="V3_OBJETO_H1">'[1]1_ENTREGA'!$B$5</definedName>
    <definedName name="V30_PT2_H11">#REF!</definedName>
    <definedName name="V31_CD_SUP_H12">'[1]12. EVALUACIÓN'!#REF!</definedName>
    <definedName name="V32_CD_INF_H12">'[1]12. EVALUACIÓN'!#REF!</definedName>
    <definedName name="V33_ESTADO_H12">[1]!T19_EVALUACION_H12[[Nro]:[Estado *]]</definedName>
    <definedName name="V34_ORDEN_H12">'[1]12. EVALUACIÓN'!$R$19:$S$20</definedName>
    <definedName name="V35_EST_PRE_H8">'[1]8_PRESUPUESTOS'!$BA$3:$BF$4</definedName>
    <definedName name="V36_EST_PRE_H8">#REF!</definedName>
    <definedName name="V37_EST_PRE_H8">#REF!</definedName>
    <definedName name="V38_EST_PRE_H8">#REF!</definedName>
    <definedName name="V39_EST_PRE_H8">#REF!</definedName>
    <definedName name="V4_COND_1_H4">#REF!</definedName>
    <definedName name="V5_COND_2_H4">#REF!</definedName>
    <definedName name="V6_ITEMS_H4">#REF!</definedName>
    <definedName name="V7_EXP_1_H4">#REF!</definedName>
    <definedName name="V8_EXP_2_H4">#REF!</definedName>
    <definedName name="V9_EXP_3_H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6" i="16" l="1"/>
  <c r="P75" i="16"/>
  <c r="D60" i="10"/>
  <c r="F55" i="10"/>
  <c r="C5" i="12"/>
  <c r="P46" i="16"/>
  <c r="G5" i="13"/>
  <c r="E5" i="13"/>
  <c r="G4" i="13"/>
  <c r="E4" i="13"/>
  <c r="G3" i="13"/>
  <c r="E3" i="13"/>
  <c r="C8" i="12"/>
  <c r="C6" i="12"/>
  <c r="D4" i="11"/>
  <c r="C9" i="12" s="1"/>
  <c r="D3" i="11"/>
  <c r="C7" i="12" s="1"/>
  <c r="C10" i="12" s="1"/>
  <c r="C5" i="11"/>
  <c r="B11" i="12" l="1"/>
  <c r="C55" i="3" l="1"/>
  <c r="C54" i="3"/>
  <c r="D34" i="3" s="1"/>
  <c r="E34" i="3"/>
  <c r="D2" i="1" l="1"/>
  <c r="D3" i="1"/>
  <c r="D5" i="1"/>
  <c r="D6" i="1"/>
  <c r="D7" i="1"/>
  <c r="D4" i="1"/>
  <c r="D29" i="1" l="1"/>
  <c r="D30" i="1"/>
  <c r="D31" i="1"/>
  <c r="D32" i="1"/>
  <c r="D28" i="1"/>
  <c r="D19" i="1"/>
  <c r="D20" i="1"/>
  <c r="D21" i="1"/>
  <c r="D22" i="1"/>
  <c r="D23" i="1"/>
  <c r="D24" i="1"/>
  <c r="D18" i="1"/>
  <c r="D14" i="1"/>
  <c r="D15" i="1"/>
  <c r="D16" i="1"/>
  <c r="D13" i="1"/>
  <c r="D11" i="1"/>
  <c r="D8" i="1"/>
  <c r="D34" i="1"/>
  <c r="D35" i="1"/>
  <c r="D33" i="1"/>
  <c r="D27" i="1"/>
  <c r="D26" i="1"/>
  <c r="D25" i="1"/>
  <c r="D17" i="1"/>
  <c r="D12" i="1"/>
  <c r="D10" i="1"/>
  <c r="D9" i="1"/>
  <c r="E33" i="1" l="1"/>
  <c r="E9" i="1"/>
  <c r="E35" i="1"/>
  <c r="E10" i="1"/>
  <c r="E34" i="1"/>
  <c r="E12" i="1"/>
  <c r="E17" i="1"/>
  <c r="E25" i="1"/>
  <c r="E26" i="1"/>
  <c r="E27" i="1"/>
  <c r="P47" i="16"/>
</calcChain>
</file>

<file path=xl/sharedStrings.xml><?xml version="1.0" encoding="utf-8"?>
<sst xmlns="http://schemas.openxmlformats.org/spreadsheetml/2006/main" count="765" uniqueCount="411">
  <si>
    <t>REQUISITOS JURÍDICOS</t>
  </si>
  <si>
    <t>SI</t>
  </si>
  <si>
    <t> </t>
  </si>
  <si>
    <t>CRITERIO APROBACIÓN</t>
  </si>
  <si>
    <t>No.</t>
  </si>
  <si>
    <t>VERIFICACION DE REQUISITOS</t>
  </si>
  <si>
    <t>MEDIO DE PRUEBA</t>
  </si>
  <si>
    <t>Proponente  1
Observacines</t>
  </si>
  <si>
    <t xml:space="preserve">CRITERIO
(CUMPLE/NO CUMPLE </t>
  </si>
  <si>
    <t xml:space="preserve">Proponente  2
Observacines </t>
  </si>
  <si>
    <t>CRITERIO
(CUMPLE/NO CUMPLE )</t>
  </si>
  <si>
    <t xml:space="preserve">Item </t>
  </si>
  <si>
    <t xml:space="preserve">REQUISITO JURIDICO </t>
  </si>
  <si>
    <t>SAFETY FIRST COLOMBIA S.A</t>
  </si>
  <si>
    <t>EVALUA SALUD IPS SAS</t>
  </si>
  <si>
    <t>Debe ser SI</t>
  </si>
  <si>
    <t>1.</t>
  </si>
  <si>
    <t>Tener capacidad jurídica para celebrar contratos; por tanto, el proponente debe:
(i) Tener mínimo dos (2) años, o más, de haber sido registrada en la Cámara de Comercio respectiva, contados a partir de la fecha de cierre de la invitación hacia atrás.
(ii) Tener como objeto social principal, o conexo, las actividades establecidas en el objeto de la presente INVITACIÓN.
(iii) Disponer de instalaciones de la empresa en la ciudad de Medellín. La sede deberá estar debidamente habilitada por el Ministerio de Salud y Protección Social para la prestación de servicios en salud ocupacional, lo que implica contar con infraestructura física adecuada, personal
competente, equipos
necesarios, y el cumplimiento de los estándares de habilitación vigentes.
Asimismo, el proponente deberá demostrar capacidad técnica y administrativa para la ejecución del contrato, lo cual incluye una organización administrativa funcional, con personal disponible para la atención oportuna de requerimientos, estructura locativa y tecnológica operativa, así como sistemas de archivo y gestión documental que evidencien su adecuado funcionamiento
(iv)No tener, el representante legal ni los miembros de su órgano de dirección y manejo (sea Junta Directiva, Consejo Directivo, Junta de Socios), inhabilidades, incompatibilidades ni conflictos de interés para
contratar con la UdeA, según la Constitución, la Ley y el Acuerdo Superior 395-2011 de la UdeA.
(i) No tener, el Proponente, ninguna de estas situaciones: Cesación de pagos o cualquier otra circunstancia que permita suponer que no podría cumplir jurídica, económica o técnicamente, el contrato.
(ii) Tener una vigencia mínima igual al término de duración de las garantías exigidas y un año más.
(iii) Estar inscrita en la Cámara de Comercio de su domicilio.</t>
  </si>
  <si>
    <t>(i) Certificado de existencia y representación legal del Proponente expedido por la Cámara de Comercio del domicilio del Proponente, con fecha de expedición no superior a un (1) mes anterior a la fecha de cierre de la invitación.
(ii) Autorización del máximo órgano social de la sociedad, cuando el representante legal tenga limitaciones para presentar la propuesta y suscribir el contrato.
(iii) Carta de presentación y declaraciones del Proponente. (Anexo 2. Carta de presentación persona jurídica), debidamente diligenciado y firmado.
(iv) Fotocopia de la cédula del representante legal (v) La Contratante podrá, si lo considera necesario o conveniente, realizar una visita técnica de verificación a las instalaciones del proponente, en su domicilio principal.
La visita técnica tendrá como finalidad verificar las condiciones locativas, técnicas, administrativas y de habilitación sanitaria de la sede donde se prestarán los servicios, de conformidad con lo establecido en la normatividad vigente en salud ocupacional.
Durante la visita, el proponente deberá permitir el acceso del equipo designado por la Contratante, quien podrá levantar un acta de visita técnica, tomar registro fotográfico y solicitar copias de documentos relevantes que respalden el cumplimiento de los requisitos habilitantes. La negativa injustificada a permitir la visita o la verificación de condiciones contrarias a las exigidas en el proceso podrá constituir causal de rechazo de la propuesta.
(vi) Informar en la carta de presentación de la propuesta la dirección del domicilio donde se prestará el servicio que será el lugar al cual se le efectuará la visita de cumplimiento de requisitos técnicos, en caso de que se considere necesario.</t>
  </si>
  <si>
    <t xml:space="preserve">Anexa certificado de existencia y representacion legal expedido el 02/09/2025
Anexa Carta de presentación persona jurídica Anexo 2
Anexa fotocopia de representante legal </t>
  </si>
  <si>
    <t>Certificado del 26 de agosto de 2025. No obstante, no se evidencia que cuenten con instalaciones en la ciudad de Medellín. Los establecimientos de comercio son de Bogotá, según el certificado de existencia y representación. En la carta de presentación no se advierte la sede con la que cuentan. Aunque se encuentra en el RUT. 
Se hace validacion corresponiente cuenta con sede en la ciudad de medellin</t>
  </si>
  <si>
    <t>Haber cumplido, el Proponente, con el pago de los aportes al Sistema de Seguridad Social Integral y Parafiscales, en los seis (6) meses anteriores a la presentación de la Propuesta. Si tiene acuerdos de pago deberá certificarlo.
Fuente formal: Ley 100-1993; Art. 50 Ley 789-2002, Ley
797-2003,   Ley   89-1988;
artículo 23 Ley 1.150-2007, y demás normas que la modifiquen, adicionen o sustituyan.</t>
  </si>
  <si>
    <t>Certificación del pago de los aportes de los empleados al Sistemas de Seguridad Social Integral y Parafiscales, expedido por el Revisor Fiscal, o en su defecto el Representante Legal. (Anexo 2. Modelo de certificación de pago de aportes a la seguridad social y parafiscales), debidamente diligenciado y firmado. Cuando firme el revisor fiscal, debe aportar la fotocopia de la tarjeta profesional.
En caso de resultar adjudicatario del contrato, el Contratista deberá facilitar a la interventoría un usuario y clave de sólo lectura para acceder a la plataforma tecnológica que use para realizar el pago de sus aportes a la Seguridad Social y Parafiscales, con la finalidad de verificar la información respectiva; condición ésta que no exime al contratista de presentar los respectivos certificados o planillas.</t>
  </si>
  <si>
    <t>Anexa certificación de paz y salvo aportes al Sistema de Seguridad Social y Parafiscales emitida el dia 11/09/2025</t>
  </si>
  <si>
    <t>Anexa certificado donde dice que  ha cumplido con sus obligaciones y pago de aportes a sus empleados al sistema de salud,
fondos de pensiones, Riesgos Laborales – ARL-, y Caja de compensación familiar durante los últimos seis (6) meses calendario
legalmente exigibles</t>
  </si>
  <si>
    <t>No tener, el Proponente ni su representante legal, antecedentes disciplinarios en la Procuraduría General de la Nación.
Fuente formal: Art. 174 Ley 734-2002; Ley 1238-2008</t>
  </si>
  <si>
    <t>El Proponente debe consultarlo y aportarlo (http://www.procuraduria.gov.co/portal/antecedentes.html)1</t>
  </si>
  <si>
    <t>Anexa  CERTIFICADO DE ANTECEDENTES expedido por la procuraduria general de la nacion ,fecha del documento 09/09/2025</t>
  </si>
  <si>
    <t>Anexa certificado de la procuraduria donde NO REGISTRA SANCIONES NI INHABILIDADES VIGENTES
Anexa certificado de la procuraduria donde   la persona EVALUA SALUD IPS SAS identificado(a) con NIT número 9003801500:
NO REGISTRA SANCIONES NI INHABILIDADES VIGENTES</t>
  </si>
  <si>
    <t>No estar reportada al Boletín de responsables Fiscales de la Contraloría General de la
República</t>
  </si>
  <si>
    <t>El Proponente debe consultarlo y aportarlo (http://www.contraloriagen.gov.co/web/guest/certificado- antecedentes-fiscales</t>
  </si>
  <si>
    <t>Anexa certificado de contraloria Boletín de Responsables Fiscales, donde especifican que NO SE ENCUENTRA REPORTADO COMO RESPONSABLE FISCAL. expedido el 9/09/2025</t>
  </si>
  <si>
    <t>Anexa certificado de la procuraduria donde el representante legal NO SE ENCUENTRA
REPORTADO COMO RESPONSABLE FISCAL
Tambien anexa certificado de la procuraduria donde evalua salud NO SE ENCUENTRA
REPORTADO COMO RESPONSABLE FISCAL</t>
  </si>
  <si>
    <t>No tener, el representante legal del Proponente, antecedentes judiciales o penales. Fuente formal: Artículo 248 CN; SU-458 del 21/06/2012;
artículo 94, Decreto 019-2012</t>
  </si>
  <si>
    <t>El Proponente debe consultarlo y aportarlo (https://antecedentes.policia.gov.co:7005/WebJudicial/)2.</t>
  </si>
  <si>
    <t>Anexa certificado de policia nacional donde certifica que  NO TIENE ASUNTOS PENDIENTES CON LAS AUTORIDADES JUDICIALES</t>
  </si>
  <si>
    <t>Anexa certificado de la policia Ncional de Colombia donde certifica que,  MORALES NARANJO WILLIAM JAVIER,  NO TIENE ASUNTOS PENDIENTES CON LAS AUTORIDADES JUDICIALES de conformidad con lo establecido en el artículo 248 de la Constitución Política de Colombia.</t>
  </si>
  <si>
    <t>No estar en mora, el representante legal del Proponente, en el Sistema Registro Nacional de Medidas Correctivas RNMC de la Policía Nacional de Colombia. Fuente formal: artículo 183, Ley 1801-2016</t>
  </si>
  <si>
    <t>El Proponente debe consultarlo y aportarlo (https://srvcnpc.policia.gov.co/PSC/frm_cnp_consulta.aspx)</t>
  </si>
  <si>
    <t>Anexa certificado de Sistema Registro Nacional de Medidas Correctivas
RNMC, donde certifican que el representante legal  NO TIENE MEDIDAS CORRECTIVAS PENDIENTES POR CUMPLIR</t>
  </si>
  <si>
    <t>Anexa certificado de Sistema Registro Nacional de Medidas Correctivas RNMC , dode certifica que el ciudadano con Cédula de Ciudadanía Nº. 79843425 y Nombre: WILLIAM JAVIER MORALES NARANJO. NO TIENE MEDIDAS CORRECTIVAS PENDIENTES POR CUMPLIR.</t>
  </si>
  <si>
    <t>El representante legal no debe estar reportado en el Registro de Deudores Alimentarios Morosos, REDAM (Ley 2097 de 2021)</t>
  </si>
  <si>
    <t>El proponente debe consultarlo y aportarlo. (https://redam.gov.co/)</t>
  </si>
  <si>
    <t>Anexa certificado del MINISTERIO DE TECNOLOGÍAS DE LA INFORMACIÓN Y LAS
COMUNICACIONES - MINTIC, donde certifican que el representante legal NO SE
ENCUENTRA INSCRITO EN EL REGISTRO DE DEUDORES ALIMENTARIOS
MOROSOS</t>
  </si>
  <si>
    <t>Anexa certificado de MINISTERIO DE TECNOLOGÍAS DE LA INFORMACIÓN Y LAS
COMUNICACIONES - MINTIC, donde certifican que el ciudadano(a) con número de identificación CC 79843425 NO SE
ENCUENTRA INSCRITO EN EL REGISTRO DE DEUDORES ALIMENTARIOS
MOROSOS</t>
  </si>
  <si>
    <t>Estar inscrito el Proponente, en el Registro Único Tributario, conforme las
exigencias establecidas por la DIAN para la respectiva actividad que desarrolla.Fuente formal: Art 555-2 Estatuto Tributario; Decreto 1625-2016; Decreto 2460-
2013.</t>
  </si>
  <si>
    <t>Fotocopia completa del Registro Único Tributario (RUT) actualizado, completo y vigente</t>
  </si>
  <si>
    <t>Anexa Registro Unico Tributario con  fecha del 22/07/2025</t>
  </si>
  <si>
    <t>Anexa certificado de registro unicotribitario , fecha de exoedicion del documento 01/09/2025</t>
  </si>
  <si>
    <t>No debe tener antecedentes por delitos sexuales (artículo 1 de la Ley 1918 del 12 de
julio de 2018).</t>
  </si>
  <si>
    <t>El proponente debe consultarlo y aportarlo. (https://inhabilidades.policia.gov.co:8080/)
Adicional a esto diligenciar el Anexo 5 . Autorización
consulta registro inhabilidades por delitos sexuales cometidos contra menores de edad.</t>
  </si>
  <si>
    <t xml:space="preserve">Anexa certificado de AUTORIZACIÓN CONSULTA REGISTRO INHABILIDADES POR DELITOS SEXUALES
COMETIDOS CONTRA MENORES DE EDAD y documento de NO REGISTRA INHABILIDAD emitido por La Policía Nacional de Colombia, fecha del documento 09/09/2025 </t>
  </si>
  <si>
    <t>Anexa CONSULTA EN LÍNEA DE INHABILIDADES DE QUIENES HAYAN SIDO CONDENADOS POR
DELITOS SEXUALES COMETIDOS CONTRA MENORES DE 18 AÑOS, donde el ciudadano identificado con cédula de ciudadanía No. 79843425, Apellidos y Nombres MORALES NARANJO WILLIAM JAVIER, NO REGISTRA INHABILIDAD, documento expedido 02/09/2025</t>
  </si>
  <si>
    <t>Estar inscrita, calificada y clasificada en el Registro Único de PROPONENTES – RUP- de la Cámara de Comercio de su domicilio antes de la fecha de cierre o entrega de propuestas de esta
invitación.</t>
  </si>
  <si>
    <t>Original o fotocopia del Certificado de Registro Único de PROPONENTES –RUP- de la Cámara de Comercio, vigente y actualizado, al 31 de diciembre de 2024 con fecha de expedición no superior a un (1) mes anterior a la fecha de cierre de la INVITACIÓN.</t>
  </si>
  <si>
    <t xml:space="preserve">anexa RUP con fecha de expedicion  02/09/2025 </t>
  </si>
  <si>
    <t>Anexa RUP co fecha de expedicion 02/09/2025</t>
  </si>
  <si>
    <t>Estar inscrito, en el Registro Especial de Prestadores de Servicios de Salud -REPS, registrando como mínimo una sede con infraestructura física y por lo menos un servicio
habilitado</t>
  </si>
  <si>
    <t>El proponente debe consultarlo y aportarlo. (https://prestadores.minsalud.gov.co/habilitacion/</t>
  </si>
  <si>
    <t>Sí se encuentra aportado. Anexo 15</t>
  </si>
  <si>
    <t xml:space="preserve">SI    </t>
  </si>
  <si>
    <t>si</t>
  </si>
  <si>
    <t>Póliza de seguros por una cuantía equivalente al DIEZ POR CIENTO (10%) del presupuesto oficial; con una vigencia de sesenta (60) días, contada a partir de la fecha y hora de cierre de la presente INVITACIÓN, prorrogable en caso de ser necesario. Con la Propuesta Comercial se debe anexar la póliza.</t>
  </si>
  <si>
    <t>revisar fosiga seguros mundial</t>
  </si>
  <si>
    <t>Anexa poliza de seguros del estado numero 21-45-101493020, con vgencia 11/09/2025, hasta el 27/12/2025</t>
  </si>
  <si>
    <t>CUMPLE</t>
  </si>
  <si>
    <t>NO CUMPLE</t>
  </si>
  <si>
    <t xml:space="preserve">REQUISITO DE PARTICIPACIÓN
</t>
  </si>
  <si>
    <t xml:space="preserve">Proponente  1 
</t>
  </si>
  <si>
    <t xml:space="preserve">Proponente  1 
OBSERVACIONES
</t>
  </si>
  <si>
    <t xml:space="preserve">Proponente  2
</t>
  </si>
  <si>
    <t xml:space="preserve">Proponente  2
OBSERVACIONES
</t>
  </si>
  <si>
    <t>NOMBRE PROPONENTE</t>
  </si>
  <si>
    <t>1.  </t>
  </si>
  <si>
    <t>Certificado de implementación del sistema de gestión de seguridad y salud en el trabajo.
El oferente deberá allegar con su oferta:
•	Certificado emitido por el representante legal, en donde se compromete a cumplir con todos los requerimientos descritos en la “guía de seguridad y salud en el trabajo para contratistas” y en los requisitos normativos a nivel nacional e institucional con respecto a Salud y Seguridad en el Trabajo.
•	Resultado de la última autoevaluación del SG SST, firmada por el empleador y el responsable del SG- SST en el que se evidencia el porcentaje de implementación
•	Afiliación y/o cotización al Sistema General de Seguridad Social (salud, pensión y ARL), o certificación expedida por el revisor fiscal o en su defecto por el representante legal.</t>
  </si>
  <si>
    <t>La verificación de los requisitos técnicos se analizará con base en la revisión de cumplimiento de los documentos presentados en acatamiento de los términos y condiciones que se expresen en la solicitud de oferta y las disposiciones legales vigentes. Este requisito se calificará con “Cumple o No Cumple”.</t>
  </si>
  <si>
    <t>Anexa certificado de implemenetacion DEL SISTEMA DE GESTIÓN DE 
SEGURIDAD Y SALUD EN EL TRABAJO donde declara  bajo la gravedad de 
juramento, que SAFETY FIRTS  se compromete a cumplir con todos los requerimientos descritos en la “guía de seguridad y salud en el trabajo para contratistas”.
Anexa  evaluacion de ESTÁNDARES MÍNIMOS SG-SST con una calificacion de 97
Anexa certificación de paz y salvo aportes al Sistema de Seguridad Social y Parafiscales</t>
  </si>
  <si>
    <t xml:space="preserve">Anexa FORMULARIO DE COMPROMISO CON EL SISTEMA DE GESTIÓN DE SEGURIDAD Y SALUD EN EL TRABAJO DE LA ENTIDAD donde se comprometen a cumplir con todos los requerimientos descritos en la “guía de seguridad y salud en el trabajo para contratistas” y en los requisitos
normativos a nivel nacional e institucional con respecto a Salud y Seguridad en el Trabajo
Anexa tabla de calificacion de ESTANDARES MINIMOS con una calificacion 96
Anexa certificado de pago de parafiscales </t>
  </si>
  <si>
    <t xml:space="preserve">Requerimientos para la prestación del servicio
El oferente deberá comprometerse mediante la carta de presentación de la propuesta firmada por el representante legal con las siguientes condiciones en su oferta
I.	Citas
Brindar una oportunidad en asignación de citas así: para evaluación médica pre -ocupacional o de preingreso no mayor a 3 días hábiles, evaluaciones médicas ocupacionales periódicas, de retorno laboral y cambio de ocupación no mayor a 15 días hábiles, para post-incapacidad no mayor a 3 días hábiles y para evaluación médica post-ocupacional o de egreso no mayor a 3 días hábiles.
Disponer de un sistema de comunicación que permita:
a)	Para los exámenes médicos de preingreso, periódicos, egreso, post-incapacidad, por retorno laboral y cambio de ocupación agendar las evaluaciones a partir de listados o reportes enviados por parte de Gestión de Riesgos Ocupacionales de la Universidad de Antioquia al proveedor, mediante medios electrónicos para que el proveedor realice las evaluaciones autorizadas y el empleado pueda agendar directamente la cita con fecha y hora de la evaluación.
b)	En caso de que la persona no pueda asistir en la fecha y hora agendada el proveedor debe disponer un mecanismo de comunicación ágil que permita que el usuario reprograme su cita.
c)	El proveedor debe contar con un sistema en el que la Universidad de Antioquia pueda verificar la programación y realización de las evaluaciones medicas realizadas a los empleados.
d)	El proveedor se compromete a entregar oportunamente los conceptos médicos de las evaluaciones realizadas con proveedores aliados, en un plazo no mayor a 3 días hábiles después de la realización del examen
Ii.	Recursos
a)	Disponer de médicos especialistas en salud ocupacional, medicina laboral o seguridad y salud en el trabajo con licencia vigente para la realización de los exámenes médicos ocupacionales en Medellín y/o proveedores aliados. (ver ítem 7. Lugar de ejecución del contrato).
b)	Disponer de fonoaudiólogo y psicólogo especialista en seguridad y salud en el trabajo.
c)	Disponer de interprete señante, para la comunicación del personal con limitación auditiva.
d)	Contar con instalaciones, infraestructura, materiales y equipos necesarios para la realización de los exámenes médicos, valoraciones clínicas, pruebas de laboratorio y demás ayudas diagnósticas requeridas (ver ítem 7. Lugar de ejecución del contrato). Estos recursos pueden ser propios o provistos mediante terceros. En todo caso, los servicios deberán ser prestados por entidades debidamente habilitadas en el Registro Especial de Prestadores de Servicios de
Salud (REPS), administrado por el Ministerio de Salud y Protección Social o la entidad que haga sus veces, conforme a la normativa vigente.
II.	Servicio
a)	Disponer de un sistema para consultar los conceptos en forma inmediata, con acceso visible para el personal asignado de Gestión de Riesgos Ocupacionales de la Universidad de Antioquia, durante todo el tiempo del contrato.
b)	Los conceptos médico laborales deberán ser claros y suficientes, aportando recomendaciones y/o restricciones concretas que respondan a la labor que realiza la persona. Además, los conceptos deberán referirse a condiciones médico – funcionales y no deberán condicionar aspectos de carácter administrativo de la Universidad, tales como la asignación de teletrabajo o trabajo en casa, lo cual es de competencia del empleador, de acuerdo con establecido por la resolución 3050 de 2022 “por la cual se adopta el Manual de Procedimientos del Programa de Rehabilitación Integral para la reincorporación laboral y ocupacional en el Sistema General de Riesgos Laborales y se dictan otras disposiciones”.
c)	Certificar el compromiso de custodiar y garantizar la confidencialidad, integridad y conservación de la información contenida en las historias clínicas ocupacionales del personal evaluado, conforme a lo establecido en la Ley 23 de 1981 (artículos 23 al 45), la Ley 594 de 2000 (artículo 25), el Decreto 019 de 2012, y las resoluciones del Ministerio de Salud y Protección Social, en especial la Resolución 1995 de 1999, la Resolución 2346 de 2007, la Resolución 1918 de 2009, la Resolución 0839 de 2007, la Resolución 1843 de 2025, así como las normas que las modifiquen, sustituyan o adicionen.
d)	Realizar la entrega del concepto medico al personal evaluado una vez finalizada la evaluación y dejar registro de dicha entrega, siempre y cuando no tenga recomendaciones médicas laborales, los conceptos que tengan recomendaciones o restricciones no serán entregados al personal evaluado, deberán ser reportados al personal de salud de la Universidad al correo electrónico saludsgsst@udea.edu.co teniendo en cuenta que estos serán socializados directamente por el medico laboral de la Universidad. Dichos conceptos deben contener como mínimo lo siguiente:
•	Concepto de aptitud
•	Recomendaciones concretas, claras y con temporalidad definida, que correspondan a la labor que realiza la persona.
•	Restricciones, en caso de tenerlas (la temporalidad de estas debe estar sujeta a la situación en particular del empleado, con la intención de poder resolver la misma en el tiempo estipulado).
e)	En caso de sospecha de una presunta enfermedad profesional, secuelas de eventos profesionales o restricciones laborales que se deban implementar el contratista debe informar inmediatamente a Gestión de Riesgos Ocupacionales de la Universidad la patología y la conducta a seguir.
f)	Enviar de forma anual el diagnóstico general de condiciones de salud de la población valorada, conforme a lo estipulado a la Resolución 1843 de 2025.
g)	Cumplir las demás responsabilidades establecidas en la Resolución 1843 de 2025 y demás normas aplicables a la prestación del servicio.
</t>
  </si>
  <si>
    <t xml:space="preserve">Anexa carta del representante legal donde se compromete a cumplir con el item de citas, recursos y servicios </t>
  </si>
  <si>
    <t>Evalua salud : Anexa documento de nombre:  COMPROMISO DE PRESTACION DEL SERVICIO, donde se  compromete como persona juridca   a ejecutar el contrato principalmente en Medellín, donde disponen de SEDE propia y también en modalidad extramural. 
Cuando se requiera garantizamos la realización de ayudas diagnósticas y exámenes de laboratorio mediante su red de prestadores.</t>
  </si>
  <si>
    <t>NRO</t>
  </si>
  <si>
    <t>PROPONENTES</t>
  </si>
  <si>
    <t>CUMPLIMIENTO</t>
  </si>
  <si>
    <t>ESTATUS</t>
  </si>
  <si>
    <t xml:space="preserve">CODIGOS </t>
  </si>
  <si>
    <t>SAFETY FIRST COLOMBIA S.A.S.</t>
  </si>
  <si>
    <t xml:space="preserve"> SI </t>
  </si>
  <si>
    <t xml:space="preserve"> Habilitado </t>
  </si>
  <si>
    <t>COD_1</t>
  </si>
  <si>
    <t>COD_2</t>
  </si>
  <si>
    <t>COD_3</t>
  </si>
  <si>
    <t>COD_4</t>
  </si>
  <si>
    <t>NO</t>
  </si>
  <si>
    <t xml:space="preserve"> No Habilitado </t>
  </si>
  <si>
    <t>F 851015</t>
  </si>
  <si>
    <t>F 851017</t>
  </si>
  <si>
    <t>F 851218</t>
  </si>
  <si>
    <t>F 851222</t>
  </si>
  <si>
    <t xml:space="preserve">REQUISITO DE EXPERIENCIA: </t>
  </si>
  <si>
    <t>FORMULA</t>
  </si>
  <si>
    <t>OBSERVACIÓN</t>
  </si>
  <si>
    <t>Se aceptarán aquellas propuestas que certifiquen, mediante RUP vigente, la experiencia en la prestación del servicio de salud para realizar exámenes médicos ocupacionales: preingreso, periódicos, egreso, post- incapacidad, por retorno laboral y cambio de ocupación con sus correspondientes conceptos de aptitud, valoraciones clínicas, exámenes de laboratorio y otras ayudas diagnósticas y complementarios, previamente definidas por la Universidad, con el fin de complementar el diagnóstico ocupacional del personal indicado por la Universidad de Antioquia: personal docente, administrativo y trabajadores oficiales, acreditadas en hasta cinco (5) contratos liquidados, relacionados con la actividad</t>
  </si>
  <si>
    <r>
      <t>Σ Del valor total de hasta 5 contratos en SMMLV)</t>
    </r>
    <r>
      <rPr>
        <b/>
        <sz val="12"/>
        <color rgb="FF000000"/>
        <rFont val="Times New Roman"/>
        <family val="1"/>
      </rPr>
      <t xml:space="preserve"> &gt; 2
 Valor del presupuesto total oficial en SMMLV  2025</t>
    </r>
  </si>
  <si>
    <t xml:space="preserve">Medio de prueba: La experiencia será verificada y comprobada mediante el RUP y las correspondientes actas de liquidación o certificados de los contratos suministrados para acreditar la experiencia. </t>
  </si>
  <si>
    <t>INFORMACIÓN</t>
  </si>
  <si>
    <t>SMMLV_(2025)</t>
  </si>
  <si>
    <t>PRESUPUESTO OFICIAL [$]</t>
  </si>
  <si>
    <t>PRESUPUESTO EN SMMLV</t>
  </si>
  <si>
    <t>COEFICIENTE DE EVALUACIÓN</t>
  </si>
  <si>
    <t>$ 1.423.500</t>
  </si>
  <si>
    <t>$ 338.661.904</t>
  </si>
  <si>
    <t>PROPONENTE #</t>
  </si>
  <si>
    <t>NOMBRE:</t>
  </si>
  <si>
    <t>CERTIFICADOS PRESENTADOS</t>
  </si>
  <si>
    <t>EXPERIENCIA GENERAL PROPONENTE (1-8)</t>
  </si>
  <si>
    <t>CLASIFICACIÓN DEL OBJETO DEL CONTRATO SEGÚN LA TABLA # 1 DE LA INVITACIÓN A COTIZAR (9)</t>
  </si>
  <si>
    <t>VERIFICACIÓN Y VALORACIÓN</t>
  </si>
  <si>
    <t>PONDERACIÓN (16)</t>
  </si>
  <si>
    <t>ITEM</t>
  </si>
  <si>
    <t xml:space="preserve">N° DEL CONSECUTIVO DEL REPORTE DEL CONTRATO EJECUTADO EN EL RUP </t>
  </si>
  <si>
    <t>N° DE PÁGINA EN EL RUP</t>
  </si>
  <si>
    <t>CONTRATO</t>
  </si>
  <si>
    <t xml:space="preserve">CONTRATANTE </t>
  </si>
  <si>
    <t xml:space="preserve">% DE PARTICIPACIÓN </t>
  </si>
  <si>
    <t>VALOR TOTAL DEL CONTRATO EN SMMLV</t>
  </si>
  <si>
    <t>VALOR EJECUTADO POR EL PROPONENTE SEGÚN EL PORCENTAJE DE PARTICIPACIÓN SMMLV</t>
  </si>
  <si>
    <t>CÓDIGOS</t>
  </si>
  <si>
    <t>CONDICIÓN</t>
  </si>
  <si>
    <t>PRESENTACIÓN DE CERTIFICADOS</t>
  </si>
  <si>
    <t>OBSERVACIONES</t>
  </si>
  <si>
    <t>REQUERIMIENTOS</t>
  </si>
  <si>
    <t>VALORACIÓN DE OBSERVACIONES Y REQUERIMIENTOS (14)</t>
  </si>
  <si>
    <t>VALORACIÓN DE REQUERIMIENTOS ENTREGADOS(15)</t>
  </si>
  <si>
    <t>SMMLV DE PARTICIPACIÓN PONDERADOS (16)</t>
  </si>
  <si>
    <t>N/A</t>
  </si>
  <si>
    <t>GESTION DE RECURSOS TEMPORALES S.A.S. 'GR
TEMPORALES S.A.S</t>
  </si>
  <si>
    <t>PRESENTÓ ACTA DE LIQUIDACIÓN Y/O CERTIFICADO</t>
  </si>
  <si>
    <t>SIN OBSERVACIONES NI REQUERIMIENTOS</t>
  </si>
  <si>
    <t>SERACIS LTDA</t>
  </si>
  <si>
    <t>10410046-002-
2022</t>
  </si>
  <si>
    <t>UNIVERSIDAD DE ANTIOQUIA
ELECTRICAS DE
NORTE DE
SANTANDER SA ESP</t>
  </si>
  <si>
    <t>SEGURIDAD RECORD DE COLOMBIA LIMITADA (SEGURCOL)</t>
  </si>
  <si>
    <t>SUMATORIA TOTAL EXPERIENCIA GENERAL EN SMMLV</t>
  </si>
  <si>
    <t>CALCULO DE LA EXPERIENCIA  ( DEBE SER MAYOR O IGUAL  A 2 )</t>
  </si>
  <si>
    <t>CUMPLE CON LA EXPERIENCIA REQUERIDA</t>
  </si>
  <si>
    <t>Cumple</t>
  </si>
  <si>
    <t>1023-2022</t>
  </si>
  <si>
    <t>UNIDAD NACIONAL DE PROTECCION - UNP</t>
  </si>
  <si>
    <t xml:space="preserve"> PRESENTÓ ACTA DE LIQUIDACIÓN Y/O CERTIFICADO</t>
  </si>
  <si>
    <t xml:space="preserve"> No se encuentra inscrito el codigo 851015 y 851017 en este contrato </t>
  </si>
  <si>
    <t xml:space="preserve">SUBSANA EL CERTIFICADO, PERO NO TIENE INSCRIPCION A DOS DE LOS CODIGOS DE CLASIFICACION  UNSPSC </t>
  </si>
  <si>
    <t>4600087298 de 2020</t>
  </si>
  <si>
    <t>DISTRITO ESPECIAL DE CIENCIA TECNOLOGIA E
INNOVACION DE MEDELLIN-SECRETARIA DE GESTION HUMANA Y SERVICIO A LA
CIUDADANIA</t>
  </si>
  <si>
    <t xml:space="preserve"> MUNICIPIO DE MEDELLIN- SECRETARIA DE GESTION
HUMANA Y SERVICIO A LA CIUDADANIA</t>
  </si>
  <si>
    <t xml:space="preserve"> No se encuentra inscrito el codigo 851017 en este contrato </t>
  </si>
  <si>
    <t xml:space="preserve">SUBSANA EL CERTIFICADO, PERO NO TIENE INSCRIPCION A UNO DE LOS CODIGOS DE CLASIFICACION  UNSPSC </t>
  </si>
  <si>
    <t>581-CENAC PERSONAL -2020</t>
  </si>
  <si>
    <t>EJERCITO NACIONAL-CENTRAL ADMINISTRATIVA Y
CONTABLE CENAC PERSONAL_x000D_</t>
  </si>
  <si>
    <t>370-2018</t>
  </si>
  <si>
    <t>MINISTERIO DE TRANSPORTE</t>
  </si>
  <si>
    <t>NO CUMPLE CON LA EXPERIENCIA REQUERIDA</t>
  </si>
  <si>
    <t>No cumple</t>
  </si>
  <si>
    <t xml:space="preserve">INDICADOR </t>
  </si>
  <si>
    <t xml:space="preserve">FÓRMULA </t>
  </si>
  <si>
    <t xml:space="preserve">MARGEN REQUERIDO </t>
  </si>
  <si>
    <t>Proponente 1</t>
  </si>
  <si>
    <t xml:space="preserve">APROBACION </t>
  </si>
  <si>
    <t>Proponente 2</t>
  </si>
  <si>
    <t xml:space="preserve">Índice de Liquidez </t>
  </si>
  <si>
    <t>Activo corriente / pasivo corriente</t>
  </si>
  <si>
    <t>Mayor o igual a 1,5</t>
  </si>
  <si>
    <t xml:space="preserve">Índice de endeudamiento </t>
  </si>
  <si>
    <t>Pasivo Total / Activo Total</t>
  </si>
  <si>
    <t xml:space="preserve"> Menor o igual al 70%</t>
  </si>
  <si>
    <t xml:space="preserve">Razón de cobertura de intereses </t>
  </si>
  <si>
    <t>Utilidad operacional / gastos de intereses</t>
  </si>
  <si>
    <t>Mayor o igual a 2</t>
  </si>
  <si>
    <r>
      <t xml:space="preserve">Tipología </t>
    </r>
    <r>
      <rPr>
        <sz val="12"/>
        <color rgb="FF000000"/>
        <rFont val="Calibri"/>
        <family val="2"/>
      </rPr>
      <t xml:space="preserve"> </t>
    </r>
  </si>
  <si>
    <t xml:space="preserve">No </t>
  </si>
  <si>
    <r>
      <t xml:space="preserve"> Evaluación </t>
    </r>
    <r>
      <rPr>
        <sz val="12"/>
        <color rgb="FF000000"/>
        <rFont val="Calibri"/>
        <family val="2"/>
      </rPr>
      <t xml:space="preserve"> </t>
    </r>
  </si>
  <si>
    <t xml:space="preserve">Cantidad de emo Anual  </t>
  </si>
  <si>
    <t xml:space="preserve">
SAFETY FIRTS
Valor unitario examen 2025 - 2026</t>
  </si>
  <si>
    <t>SAFETY FIRTS 
Valor total por Servicio con IVA 2025 - 2026</t>
  </si>
  <si>
    <t xml:space="preserve">EVALUACIONES </t>
  </si>
  <si>
    <r>
      <t xml:space="preserve">Examen por médico ocupacional con evaluación visual y énfasis en sistema osteomuscular.    </t>
    </r>
    <r>
      <rPr>
        <sz val="12"/>
        <color rgb="FF000000"/>
        <rFont val="Calibri"/>
        <family val="2"/>
        <scheme val="minor"/>
      </rPr>
      <t xml:space="preserve"> </t>
    </r>
  </si>
  <si>
    <t xml:space="preserve">Examen por médico ocupacional con evaluación visual y énfasis en sistema osteomuscular y cardiovascular sin exámenes paraclínicos ni de laboratorio.  </t>
  </si>
  <si>
    <r>
      <t xml:space="preserve">Examen por médico ocupacional con evaluación visual, énfasis en sistema osteomuscular, piel y sistema respiratorio. </t>
    </r>
    <r>
      <rPr>
        <sz val="12"/>
        <color rgb="FF000000"/>
        <rFont val="Calibri"/>
        <family val="2"/>
        <scheme val="minor"/>
      </rPr>
      <t xml:space="preserve"> </t>
    </r>
  </si>
  <si>
    <r>
      <t xml:space="preserve">Examen por médico ocupacional con énfasis osteomuscular, piel, sistema reproductor y sistema </t>
    </r>
    <r>
      <rPr>
        <sz val="12"/>
        <color rgb="FF000000"/>
        <rFont val="Calibri"/>
        <family val="2"/>
        <scheme val="minor"/>
      </rPr>
      <t xml:space="preserve"> </t>
    </r>
    <r>
      <rPr>
        <sz val="11"/>
        <color rgb="FF000000"/>
        <rFont val="Calibri"/>
        <family val="2"/>
        <scheme val="minor"/>
      </rPr>
      <t xml:space="preserve">neurológico   </t>
    </r>
    <r>
      <rPr>
        <sz val="12"/>
        <color rgb="FF000000"/>
        <rFont val="Calibri"/>
        <family val="2"/>
        <scheme val="minor"/>
      </rPr>
      <t xml:space="preserve"> </t>
    </r>
  </si>
  <si>
    <r>
      <t xml:space="preserve">Examen por médico ocupacional con evaluación visual y énfasis en sistema osteomuscular y piel </t>
    </r>
    <r>
      <rPr>
        <sz val="12"/>
        <color rgb="FF000000"/>
        <rFont val="Calibri"/>
        <family val="2"/>
        <scheme val="minor"/>
      </rPr>
      <t xml:space="preserve"> </t>
    </r>
  </si>
  <si>
    <r>
      <t xml:space="preserve">Examen por médico ocupacional con evaluación visual, énfasis en sistema osteomuscular y sistema respiratorio. </t>
    </r>
    <r>
      <rPr>
        <sz val="12"/>
        <color rgb="FF000000"/>
        <rFont val="Calibri"/>
        <family val="2"/>
        <scheme val="minor"/>
      </rPr>
      <t xml:space="preserve"> </t>
    </r>
  </si>
  <si>
    <t xml:space="preserve">Examen por médico ocupacional pos incapacidad </t>
  </si>
  <si>
    <t>Evaluación médica ocupacional por cambio de ocupación</t>
  </si>
  <si>
    <t>Examen médico ocupacional de reincoporación y reintegro</t>
  </si>
  <si>
    <t>Evaluación médica ocupacional por telemedicina</t>
  </si>
  <si>
    <t>Evaluación médico ocupacional de seguimiento o control</t>
  </si>
  <si>
    <t>Evaluación médico ocupacional de egreso</t>
  </si>
  <si>
    <t>Evaluación médica ocupacional con enfoque psicosocial</t>
  </si>
  <si>
    <t xml:space="preserve">VALORACIONES  CLÍNICAS </t>
  </si>
  <si>
    <r>
      <t xml:space="preserve">Audiometría clínica </t>
    </r>
    <r>
      <rPr>
        <sz val="12"/>
        <color rgb="FF000000"/>
        <rFont val="Calibri"/>
        <family val="2"/>
        <scheme val="minor"/>
      </rPr>
      <t xml:space="preserve"> </t>
    </r>
  </si>
  <si>
    <t>(*) Audiometría tamiz</t>
  </si>
  <si>
    <r>
      <t xml:space="preserve">Optometría </t>
    </r>
    <r>
      <rPr>
        <sz val="12"/>
        <color rgb="FF000000"/>
        <rFont val="Calibri"/>
        <family val="2"/>
        <scheme val="minor"/>
      </rPr>
      <t xml:space="preserve"> </t>
    </r>
  </si>
  <si>
    <r>
      <t xml:space="preserve">(*) Optometría que incluya estereopsis y visión del color </t>
    </r>
    <r>
      <rPr>
        <sz val="12"/>
        <color rgb="FF000000"/>
        <rFont val="Calibri"/>
        <family val="2"/>
        <scheme val="minor"/>
      </rPr>
      <t xml:space="preserve"> </t>
    </r>
  </si>
  <si>
    <r>
      <t xml:space="preserve">(*) Valoración foniátrica para voz </t>
    </r>
    <r>
      <rPr>
        <sz val="12"/>
        <color rgb="FF000000"/>
        <rFont val="Calibri"/>
        <family val="2"/>
        <scheme val="minor"/>
      </rPr>
      <t xml:space="preserve"> </t>
    </r>
  </si>
  <si>
    <r>
      <t xml:space="preserve">AYUDAS </t>
    </r>
    <r>
      <rPr>
        <sz val="12"/>
        <color rgb="FF000000"/>
        <rFont val="Calibri"/>
        <family val="2"/>
        <scheme val="minor"/>
      </rPr>
      <t xml:space="preserve"> </t>
    </r>
  </si>
  <si>
    <r>
      <t xml:space="preserve">Electrocardiograma </t>
    </r>
    <r>
      <rPr>
        <sz val="12"/>
        <color rgb="FF000000"/>
        <rFont val="Calibri"/>
        <family val="2"/>
        <scheme val="minor"/>
      </rPr>
      <t xml:space="preserve"> </t>
    </r>
  </si>
  <si>
    <r>
      <t xml:space="preserve">(*) Espirometría </t>
    </r>
    <r>
      <rPr>
        <sz val="12"/>
        <color rgb="FF000000"/>
        <rFont val="Calibri"/>
        <family val="2"/>
        <scheme val="minor"/>
      </rPr>
      <t xml:space="preserve"> </t>
    </r>
  </si>
  <si>
    <r>
      <t xml:space="preserve">RX de tórax </t>
    </r>
    <r>
      <rPr>
        <sz val="12"/>
        <color rgb="FF000000"/>
        <rFont val="Calibri"/>
        <family val="2"/>
        <scheme val="minor"/>
      </rPr>
      <t xml:space="preserve"> </t>
    </r>
  </si>
  <si>
    <t>Prueba Psicosensométrica (Nota aclaratoria: no corresponde a  prueba de centro de reconocimiento de conductores)</t>
  </si>
  <si>
    <r>
      <t xml:space="preserve">LABORATORIO  </t>
    </r>
    <r>
      <rPr>
        <sz val="12"/>
        <color rgb="FF000000"/>
        <rFont val="Calibri"/>
        <family val="2"/>
        <scheme val="minor"/>
      </rPr>
      <t xml:space="preserve"> </t>
    </r>
  </si>
  <si>
    <r>
      <t xml:space="preserve">Bilirrubina total y directa </t>
    </r>
    <r>
      <rPr>
        <sz val="12"/>
        <color rgb="FF000000"/>
        <rFont val="Calibri"/>
        <family val="2"/>
        <scheme val="minor"/>
      </rPr>
      <t xml:space="preserve"> </t>
    </r>
  </si>
  <si>
    <r>
      <t xml:space="preserve">Citoquímico de orina </t>
    </r>
    <r>
      <rPr>
        <sz val="12"/>
        <color rgb="FF000000"/>
        <rFont val="Calibri"/>
        <family val="2"/>
        <scheme val="minor"/>
      </rPr>
      <t xml:space="preserve"> </t>
    </r>
  </si>
  <si>
    <r>
      <t xml:space="preserve">Colinesterasas </t>
    </r>
    <r>
      <rPr>
        <sz val="12"/>
        <color rgb="FF000000"/>
        <rFont val="Calibri"/>
        <family val="2"/>
        <scheme val="minor"/>
      </rPr>
      <t xml:space="preserve"> </t>
    </r>
  </si>
  <si>
    <r>
      <t xml:space="preserve">Coprológico </t>
    </r>
    <r>
      <rPr>
        <sz val="12"/>
        <color rgb="FF000000"/>
        <rFont val="Calibri"/>
        <family val="2"/>
        <scheme val="minor"/>
      </rPr>
      <t xml:space="preserve"> </t>
    </r>
  </si>
  <si>
    <r>
      <t xml:space="preserve">Creatinina </t>
    </r>
    <r>
      <rPr>
        <sz val="12"/>
        <color rgb="FF000000"/>
        <rFont val="Calibri"/>
        <family val="2"/>
        <scheme val="minor"/>
      </rPr>
      <t xml:space="preserve"> </t>
    </r>
  </si>
  <si>
    <r>
      <t xml:space="preserve">Espermograma </t>
    </r>
    <r>
      <rPr>
        <sz val="12"/>
        <color rgb="FF000000"/>
        <rFont val="Calibri"/>
        <family val="2"/>
        <scheme val="minor"/>
      </rPr>
      <t xml:space="preserve"> </t>
    </r>
  </si>
  <si>
    <r>
      <t xml:space="preserve">Fosfatasas alcalinas </t>
    </r>
    <r>
      <rPr>
        <sz val="12"/>
        <color rgb="FF000000"/>
        <rFont val="Calibri"/>
        <family val="2"/>
        <scheme val="minor"/>
      </rPr>
      <t xml:space="preserve"> </t>
    </r>
  </si>
  <si>
    <r>
      <t xml:space="preserve">Frotis faríngeo </t>
    </r>
    <r>
      <rPr>
        <sz val="12"/>
        <color rgb="FF000000"/>
        <rFont val="Calibri"/>
        <family val="2"/>
        <scheme val="minor"/>
      </rPr>
      <t xml:space="preserve"> </t>
    </r>
  </si>
  <si>
    <r>
      <t xml:space="preserve">Frotis KOH uñas </t>
    </r>
    <r>
      <rPr>
        <sz val="12"/>
        <color rgb="FF000000"/>
        <rFont val="Calibri"/>
        <family val="2"/>
        <scheme val="minor"/>
      </rPr>
      <t xml:space="preserve"> </t>
    </r>
  </si>
  <si>
    <r>
      <t xml:space="preserve">Glicemia </t>
    </r>
    <r>
      <rPr>
        <sz val="12"/>
        <color rgb="FF000000"/>
        <rFont val="Calibri"/>
        <family val="2"/>
        <scheme val="minor"/>
      </rPr>
      <t xml:space="preserve"> </t>
    </r>
  </si>
  <si>
    <t>Hemoleucograma completo: hemoglobina, hematocrito, concentración de hemoglobina corpuscular media, recuento de plaquetas y extendido de sangre periferico.</t>
  </si>
  <si>
    <r>
      <t xml:space="preserve">(*) Nitrógeno Ureico  </t>
    </r>
    <r>
      <rPr>
        <sz val="12"/>
        <color rgb="FF000000"/>
        <rFont val="Calibri"/>
        <family val="2"/>
        <scheme val="minor"/>
      </rPr>
      <t xml:space="preserve"> </t>
    </r>
  </si>
  <si>
    <r>
      <t xml:space="preserve">Perfil lipídico (Colesterol, </t>
    </r>
    <r>
      <rPr>
        <sz val="12"/>
        <color rgb="FF000000"/>
        <rFont val="Calibri"/>
        <family val="2"/>
        <scheme val="minor"/>
      </rPr>
      <t xml:space="preserve"> Triglicéridos, HDL, VLDL, LDL)  </t>
    </r>
  </si>
  <si>
    <r>
      <t xml:space="preserve">Prueba de embarazo </t>
    </r>
    <r>
      <rPr>
        <sz val="12"/>
        <color rgb="FF000000"/>
        <rFont val="Calibri"/>
        <family val="2"/>
        <scheme val="minor"/>
      </rPr>
      <t xml:space="preserve"> </t>
    </r>
  </si>
  <si>
    <t xml:space="preserve">Prueba de proteína C reactiva (PCR)  </t>
  </si>
  <si>
    <t>Pruebas confirmatorias de alcoholemia en sangre</t>
  </si>
  <si>
    <t>Prueba de detección de alcohol en aire expirado (alcoholimetria)</t>
  </si>
  <si>
    <t>Prueba confirmatoria para sustancias psicoactivas (cannabis, benzodiacepinas, opioides, entre otras).</t>
  </si>
  <si>
    <t xml:space="preserve">TSH  </t>
  </si>
  <si>
    <t xml:space="preserve">(*) T3, T4 </t>
  </si>
  <si>
    <r>
      <t xml:space="preserve">(*) Transaminasas oxaloacéticas </t>
    </r>
    <r>
      <rPr>
        <sz val="12"/>
        <color rgb="FF000000"/>
        <rFont val="Calibri"/>
        <family val="2"/>
        <scheme val="minor"/>
      </rPr>
      <t xml:space="preserve"> </t>
    </r>
  </si>
  <si>
    <r>
      <t xml:space="preserve">(*) Transaminasas glutamicopirúvicas </t>
    </r>
    <r>
      <rPr>
        <sz val="12"/>
        <color rgb="FF000000"/>
        <rFont val="Calibri"/>
        <family val="2"/>
        <scheme val="minor"/>
      </rPr>
      <t xml:space="preserve"> </t>
    </r>
  </si>
  <si>
    <t>Tiempo de protrombina</t>
  </si>
  <si>
    <t>Tiempo de tromboplastina</t>
  </si>
  <si>
    <t>Mercurio (en sangre)</t>
  </si>
  <si>
    <t>OTRAS EVALUACIONES</t>
  </si>
  <si>
    <t>Estudio de puesto de trabajo con énfasis en riesgo por desorden musculo esquelético</t>
  </si>
  <si>
    <t>Estudio de puesto de trabajo con enfasis en riesgo psicosocial</t>
  </si>
  <si>
    <t>Tamizajes cardiovascular</t>
  </si>
  <si>
    <t>Tamizajes visual</t>
  </si>
  <si>
    <t>Tamizajes nutritional</t>
  </si>
  <si>
    <t>Total valor examenes por año</t>
  </si>
  <si>
    <t xml:space="preserve">Total valor Contrato 2025-2026 </t>
  </si>
  <si>
    <t>Valor propuesta calificable mas baja</t>
  </si>
  <si>
    <t>CONCEPTO</t>
  </si>
  <si>
    <t>Numero de horas</t>
  </si>
  <si>
    <t>CALIFICACION 
Proponente 1</t>
  </si>
  <si>
    <t xml:space="preserve">PUNTAJE  </t>
  </si>
  <si>
    <r>
      <t>a)</t>
    </r>
    <r>
      <rPr>
        <b/>
        <sz val="10"/>
        <color rgb="FF000000"/>
        <rFont val="Calibri"/>
        <family val="2"/>
        <scheme val="minor"/>
      </rPr>
      <t>Horas de acompañamiento en jornadas de la salud (12 puntos)</t>
    </r>
    <r>
      <rPr>
        <sz val="10"/>
        <color rgb="FF000000"/>
        <rFont val="Calibri"/>
        <family val="2"/>
        <scheme val="minor"/>
      </rPr>
      <t xml:space="preserve">
Se asignarán puntos en orden decreciente, siendo 12 para el proponente que ofrezca el mayor tiempo (horas) de acompañamiento en jornadas de carácter preventivo que realice la Universidad, en forma gratuita para el personal universitario durante la vigencia del contrato
</t>
    </r>
  </si>
  <si>
    <r>
      <t>b)</t>
    </r>
    <r>
      <rPr>
        <b/>
        <sz val="10"/>
        <color rgb="FF000000"/>
        <rFont val="Calibri"/>
        <family val="2"/>
        <scheme val="minor"/>
      </rPr>
      <t>Horas de acompañamiento para seguimiento y revisión a los exámenes médicos (8 puntos)</t>
    </r>
    <r>
      <rPr>
        <sz val="10"/>
        <color rgb="FF000000"/>
        <rFont val="Calibri"/>
        <family val="2"/>
        <scheme val="minor"/>
      </rPr>
      <t xml:space="preserve">
Se asignarán puntos en orden decreciente, siendo 8 para el proponente que ofrezca el mayor tiempo (horas) de acompañamiento en jornadas de salud, encuentros entre proveedor y universidad para el seguimiento y revisión de las EMO y demás necesidades identificadas para perfeccionar la ejecución del contrato, las cuales serán concertadas con la interventoría, en forma gratuita durante la vigencia del contrato</t>
    </r>
  </si>
  <si>
    <t xml:space="preserve">Numero de horas ofrecidas en el año </t>
  </si>
  <si>
    <t>MAYOR NUMERO HORAS DE ACOMPAÑAMIENTO JORNADAS</t>
  </si>
  <si>
    <t xml:space="preserve">MAYOR NUMERO HORAS DE ACOMPAÑAMIENTO  PARA SEGUIMIENTO Y REVISION A  LOS EXAMENES MEDICOS </t>
  </si>
  <si>
    <t>ASPECTO A EVALUAR</t>
  </si>
  <si>
    <t>CRITERIO DE EVALUACIÓN</t>
  </si>
  <si>
    <t>PROPONENTE 1</t>
  </si>
  <si>
    <t xml:space="preserve">Medio de Prueba </t>
  </si>
  <si>
    <t>Propuesta económica</t>
  </si>
  <si>
    <t>El Puntaje máximo para la propuesta económica es de ochenta (80) puntos, este factor se evaluará con base en la sumatoria del valor total de los siguientes servicios, para la vigencia del contrato:</t>
  </si>
  <si>
    <t xml:space="preserve">Puntaje  propuesta economica </t>
  </si>
  <si>
    <t>Donde:
C1pi=Calificación de la propuesta.
P1bi = Valor total de la propuesta más baja. P1ei= Valor total de la propuesta en estudio.</t>
  </si>
  <si>
    <t xml:space="preserve">Valores agregados  jornadas de Salud </t>
  </si>
  <si>
    <t>Mayor horas de acompañamiento en jornadas de la salud</t>
  </si>
  <si>
    <t xml:space="preserve">Puntaje  valores agregados jornadas de Salud </t>
  </si>
  <si>
    <t>Valores agregados Horas de acompañamiento para seguimiento y revisión a los exámenes médicos</t>
  </si>
  <si>
    <t>MayoresHoras de acompañamiento para seguimiento y revisión a los exámenes médicos</t>
  </si>
  <si>
    <t>Puntaje Horas de acompañamiento para seguimiento y revisión a los exámenes médicos</t>
  </si>
  <si>
    <t xml:space="preserve">Total puntajes </t>
  </si>
  <si>
    <t xml:space="preserve">Total puntaje valor de la propuesta </t>
  </si>
  <si>
    <r>
      <rPr>
        <b/>
        <sz val="11"/>
        <color theme="1"/>
        <rFont val="Calibri"/>
        <family val="2"/>
        <scheme val="minor"/>
      </rPr>
      <t>Proponente 1</t>
    </r>
    <r>
      <rPr>
        <sz val="11"/>
        <color theme="1"/>
        <rFont val="Calibri"/>
        <family val="2"/>
        <scheme val="minor"/>
      </rPr>
      <t xml:space="preserve">
SAFETY FIRST COLOMBIA S.ASafety firts </t>
    </r>
  </si>
  <si>
    <t>REGIÓN</t>
  </si>
  <si>
    <t xml:space="preserve">APROXIMADO DE TRABAJADORES </t>
  </si>
  <si>
    <t xml:space="preserve">EXAMENES MEDICOS </t>
  </si>
  <si>
    <t xml:space="preserve">AUDIOMETRIA TAMIZ </t>
  </si>
  <si>
    <t xml:space="preserve">OPTOMETRIA </t>
  </si>
  <si>
    <t xml:space="preserve">VALORACION FONIATRICA </t>
  </si>
  <si>
    <t>LABORATORIO</t>
  </si>
  <si>
    <t>Citoquímico de orina</t>
  </si>
  <si>
    <t>Urabá (Turbo, Carepa y Apartadó)</t>
  </si>
  <si>
    <t>Glicemia</t>
  </si>
  <si>
    <t>Bajo Cauca ( Caucasia)</t>
  </si>
  <si>
    <t>Hemograma y extendido de sangre periférica</t>
  </si>
  <si>
    <t>Magdalena Medio (Puerto Berrio)</t>
  </si>
  <si>
    <t>Nitrógeno Ureico</t>
  </si>
  <si>
    <t xml:space="preserve">Sur oeste (Andes) </t>
  </si>
  <si>
    <t>T3, T4 y TSH</t>
  </si>
  <si>
    <t>Oriente (Carmen de viboral)</t>
  </si>
  <si>
    <t>Transaminasas oxaloacéticas</t>
  </si>
  <si>
    <t xml:space="preserve">Oriente ( Sonsón) </t>
  </si>
  <si>
    <t xml:space="preserve"> Transaminasas glutamicopirúvicas</t>
  </si>
  <si>
    <t xml:space="preserve">Occidente (Santa Fe de Antioquia)  </t>
  </si>
  <si>
    <t>Sede Nordeste ( Amalfi)</t>
  </si>
  <si>
    <t>Sede Nordeste (Segovia)</t>
  </si>
  <si>
    <t xml:space="preserve">Sede Norte (Yarumal) </t>
  </si>
  <si>
    <t xml:space="preserve">TOTAL </t>
  </si>
  <si>
    <t>TIPOLOGIA</t>
  </si>
  <si>
    <t>NOMBRE</t>
  </si>
  <si>
    <t>Aproximado anual</t>
  </si>
  <si>
    <t>Medellín y Area Metropolitana</t>
  </si>
  <si>
    <t>Sedes Regionales</t>
  </si>
  <si>
    <t>EVALUACIÓN MÉDICA</t>
  </si>
  <si>
    <t>Examen por médico ocupacional con evaluación visual y énfasis en sistema osteomuscular.</t>
  </si>
  <si>
    <r>
      <t xml:space="preserve">Examen por médico ocupacional con evaluación visual y énfasis en </t>
    </r>
    <r>
      <rPr>
        <b/>
        <sz val="11"/>
        <color theme="1"/>
        <rFont val="Arial"/>
        <family val="2"/>
      </rPr>
      <t>sistema osteomuscular y cardiovascular sin exámenes paraclínicos ni de laboratorio.</t>
    </r>
  </si>
  <si>
    <r>
      <t xml:space="preserve">Examen por médico ocupacional con evaluación visual, énfasis en sistema </t>
    </r>
    <r>
      <rPr>
        <b/>
        <sz val="11"/>
        <color theme="1"/>
        <rFont val="Arial"/>
        <family val="2"/>
      </rPr>
      <t xml:space="preserve">osteomuscular, piel y sistema respiratorio. </t>
    </r>
  </si>
  <si>
    <r>
      <t xml:space="preserve">Examen por médico ocupacional con énfasis </t>
    </r>
    <r>
      <rPr>
        <b/>
        <sz val="11"/>
        <color theme="1"/>
        <rFont val="Arial"/>
        <family val="2"/>
      </rPr>
      <t>osteomuscular, piel, sistema reproductor y sistema neurológico</t>
    </r>
  </si>
  <si>
    <r>
      <t xml:space="preserve">Examen por médico ocupacional con evaluación visual y </t>
    </r>
    <r>
      <rPr>
        <b/>
        <sz val="11"/>
        <color theme="1"/>
        <rFont val="Arial"/>
        <family val="2"/>
      </rPr>
      <t>énfasis en sistema osteomuscular y piel</t>
    </r>
  </si>
  <si>
    <r>
      <t>Examen por médico ocupacional con evaluación visual, énfasis en s</t>
    </r>
    <r>
      <rPr>
        <b/>
        <sz val="11"/>
        <color theme="1"/>
        <rFont val="Arial"/>
        <family val="2"/>
      </rPr>
      <t>istema osteomuscular y sistema respiratorio</t>
    </r>
    <r>
      <rPr>
        <sz val="11"/>
        <color theme="1"/>
        <rFont val="Arial"/>
        <family val="2"/>
      </rPr>
      <t>.</t>
    </r>
  </si>
  <si>
    <t>VALORACIÓN CLÍNICA</t>
  </si>
  <si>
    <t>Audiometría clínica</t>
  </si>
  <si>
    <t>Audiometría tamiz</t>
  </si>
  <si>
    <t>Optometría</t>
  </si>
  <si>
    <t>Optometría que incluya estereopsis y visión del color</t>
  </si>
  <si>
    <t>Valoración foniátrica para voz</t>
  </si>
  <si>
    <t>AYUDA DIAGNÓSTICA</t>
  </si>
  <si>
    <t>Electrocardiograma</t>
  </si>
  <si>
    <t>Espirometría</t>
  </si>
  <si>
    <t xml:space="preserve">RX de tórax </t>
  </si>
  <si>
    <t>Bilirrubina total y directa</t>
  </si>
  <si>
    <t>Coprológico</t>
  </si>
  <si>
    <t>Creatinina</t>
  </si>
  <si>
    <t>Colinesterasas</t>
  </si>
  <si>
    <t>Espermograma</t>
  </si>
  <si>
    <t>Fosfatasas alcalinas</t>
  </si>
  <si>
    <t>Frotis faríngeo</t>
  </si>
  <si>
    <t>Frotis KOH uñas</t>
  </si>
  <si>
    <t xml:space="preserve">Nitrógeno Ureico </t>
  </si>
  <si>
    <t>Perfil lipídico (Colesterol, Triglicéridos, HDL, VLDL, LDL)</t>
  </si>
  <si>
    <t>Prueba de embarazo</t>
  </si>
  <si>
    <t>Prueba de proteína C reactiva (PCR)</t>
  </si>
  <si>
    <t>Pruebas confirmatorias de alcohol y sustancias psicoactivas (cocaína y marihuana).</t>
  </si>
  <si>
    <t>Pruebas orientadoras de alcohol y sustancias psicoactivas (cocaína y marihuana)</t>
  </si>
  <si>
    <t>T3,T4 Y TSH</t>
  </si>
  <si>
    <t>Transaminasas glutamicopirúvicas</t>
  </si>
  <si>
    <t>VALOR ESPERADO EN LA EVALUACIÓN</t>
  </si>
  <si>
    <t>Habilitación de la Dirección Seccional de Salud.</t>
  </si>
  <si>
    <t>1. REQUISITOS DE ENTREGA</t>
  </si>
  <si>
    <t>Habilitación para custodia de las evaluaciones médicas ocupacionales y de las historias clínicas ocupacionales</t>
  </si>
  <si>
    <t>DEBE SER SI</t>
  </si>
  <si>
    <t xml:space="preserve">Entregaron la CARTA DE PRESENTACIÓN DE LA PROPUESTA firmada por el representante legal </t>
  </si>
  <si>
    <t>N.A.</t>
  </si>
  <si>
    <t>Licencia de salud ocupacional como entidad prestadora de servicios de salud ocupacional</t>
  </si>
  <si>
    <r>
      <t xml:space="preserve">Presenta el VALOR MENSUAL DE LA PRESTACIÓN DE LOS SERVICIOS DE </t>
    </r>
    <r>
      <rPr>
        <u/>
        <sz val="9.5"/>
        <rFont val="Calibri"/>
        <family val="2"/>
        <scheme val="minor"/>
      </rPr>
      <t>AREA PROTEGIDA.</t>
    </r>
    <r>
      <rPr>
        <sz val="9.5"/>
        <rFont val="Calibri"/>
        <family val="2"/>
        <scheme val="minor"/>
      </rPr>
      <t xml:space="preserve"> Consistente en la atención prehospitalaria de emergencias y urgencias y transporte primario las 24 horas del día, los 365 días del año con profesionales idóneos, dirigida al personal universitario y visitantes que se encuentren dentro de las instalaciones de la Universidad de Antioquia,  definidas en el cuadro del anexo 2. (27 sedes). </t>
    </r>
  </si>
  <si>
    <t>Licencias de salud ocupacional o Seguridad y Salud en el Trabajo (SST) del personal médico que prestará el servicio.</t>
  </si>
  <si>
    <t xml:space="preserve">Presenta el VALOR HORA DE PARAMÉDICO PRESENCIAL para la atención de los servicios en forma presencial dentro de las instalaciones de la Sede Principal de la Universidad de Antioquia ubicada en la Calle 67 No 53-108  Universidad de Antioquia en los siguientes horario,  Lunes a viernes: De a 8 a.m. a 8 p.m. (12 horas diarias), Sábados: De 8 a.m. a 4 p.m. (8 horas), Domingos: De 8 a.m. a 1 p.m. (5 horas) incluidos medios de comunicación equipos e insumos solicitados. </t>
  </si>
  <si>
    <t>Acreditar el pago de los aportes de sus empleados a los Sistemas de Salud, Riesgos Profesionales, Pensiones y aportes a las cajas de compensación familiar, Instituto Colombiano de Bienestar Familiar y Servicio Nacional de Aprendizaje, mediante certificación expedida por el revisor fiscal o por el representante legal, durante un lapso no inferior a seis (6) meses anteriores a la apertura del presente proceso contractual</t>
  </si>
  <si>
    <t xml:space="preserve">Presentan el VALOR HORA DE AMBULANCIA BÁSICA PARA EVENTOS PROGRAMADOS. Para cobertura presencial, se requiere dotada y con  conductor, tripulación médica y paramédica. </t>
  </si>
  <si>
    <t>Informa el número de días consecutivos en un mes puede comprometerse a dar cobertura con ambulancia presencial para los eventos.</t>
  </si>
  <si>
    <t>Informa el número de horas para cada día de evento.</t>
  </si>
  <si>
    <t xml:space="preserve">Propone el numero y horas  de eventos programados sin costo (gratuitos) dentro de las áreas protegidas pueden ofrecer a la Universidad  durante el tiempo de ejecución del contrato (12 meses) teniendo en cuenta que la cobertura debe incluir la presencia de  médico, paramédico y/o ambulancia durante la actividad en el cuadro solicitado. </t>
  </si>
  <si>
    <t>Propone el número de horas de capacitación en primeros auxilios, que pueden ofrecer,  sin costo para la Universidad, durante el tiempo de ejecución del contrato (12 meses)en el cuadro solicitado</t>
  </si>
  <si>
    <t>Propone el número de afiches de divulgacion del servicio especìficos para la Universidad</t>
  </si>
  <si>
    <t>Cotiza la totalidad de los servicios (Anexo 4)</t>
  </si>
  <si>
    <t>11.7. RECURSOS</t>
  </si>
  <si>
    <t>Describe el número de Ambulancias medicalizadas y su dotación</t>
  </si>
  <si>
    <t>Describe el número de Ambulancias básicas y su dotación</t>
  </si>
  <si>
    <t>Expresa el Número de Médicos con sus registros</t>
  </si>
  <si>
    <t>Faltan los registros de los médicos</t>
  </si>
  <si>
    <t>Expresa el Número de Tecnológos en APH</t>
  </si>
  <si>
    <t>Numero de profesionales en enfermería</t>
  </si>
  <si>
    <t>Expresa el Número de Auxiliares de enfermería</t>
  </si>
  <si>
    <t>Aclarar que auxiliares</t>
  </si>
  <si>
    <t>Expresa el Número de Conductores</t>
  </si>
  <si>
    <t>Describe el tipo y número de cualquier otro recurso que se ofrezca.</t>
  </si>
  <si>
    <t>9. REQUISITOS JURÍDICOS</t>
  </si>
  <si>
    <t>Anexa Certificado de existencia y representación con fecha no mayor a un mes contados desde la fecha de presentación de la propuesta. Con constitución de al menos 1 año anterior a la fecha de apertura de la contratacion y con más de 5 años</t>
  </si>
  <si>
    <t xml:space="preserve">Mediante carta de representación y declaraciones (anexo 3) su firma en la propuesta manifiesta, bajo la gravedad del juramento, que no se encuentra inmerso en las causales de inhabilidad o incompatibilidad </t>
  </si>
  <si>
    <t>Anexa Certificado de existencia y representación con fecha no mayor a 30 días del cierre de invitación</t>
  </si>
  <si>
    <t>?</t>
  </si>
  <si>
    <r>
      <t xml:space="preserve">Anexa  la Certificación del </t>
    </r>
    <r>
      <rPr>
        <b/>
        <sz val="9.5"/>
        <rFont val="Calibri"/>
        <family val="2"/>
        <scheme val="minor"/>
      </rPr>
      <t xml:space="preserve">Revisor Fiscal </t>
    </r>
    <r>
      <rPr>
        <sz val="9.5"/>
        <rFont val="Calibri"/>
        <family val="2"/>
        <scheme val="minor"/>
      </rPr>
      <t xml:space="preserve"> que acredite el pago de los aportes de sus empleados de su entidad a los sistemas de salud, riesgos profesionales, pensiones y aportes a las Cajas de Compensación Familiar, al Instituto Colombiano de Bienestar Familiar, ICBF y al Servicio Nacional de Aprendizaje, SENA, durante un lapso no inferior a seis (6) meses anteriores a la apertura del proceso.</t>
    </r>
  </si>
  <si>
    <t>Certificado del Boletín de Responsables Fiscales de la Contraloría General de la República</t>
  </si>
  <si>
    <t>Anexa el RUT</t>
  </si>
  <si>
    <t xml:space="preserve">Anexa copia de la cédula del representante legal </t>
  </si>
  <si>
    <t>Anexa copia de la autorización de funcionamiento por la entidad competente, esto es la Superintendencia Nacional de Salud.</t>
  </si>
  <si>
    <t>Res 0729 de 2002</t>
  </si>
  <si>
    <t>Anexa Certificado de habilitación del servicio vigente, expedido por la Autoridad Competente.</t>
  </si>
  <si>
    <t>Anexa póliza de seriedad de la oferta por una cuantía equivalente al 10% del valor de la propuesta y una vigencia de un mes días contados a partir de la fecha de recepción de la misma.</t>
  </si>
  <si>
    <t>Anexa Listado de empresas a las cuales se prestan servicios actualmente y contactos en ellas. En lo posible incluir empresas o entidades del sector educativo.</t>
  </si>
  <si>
    <t>Si el personal labora horas extras deberá acreditar la autorización    Copia de la Resolución del Ministerio de trabajo</t>
  </si>
  <si>
    <t>Res GACT 2018003620</t>
  </si>
  <si>
    <t>16. RECHAZO DE OFERTAS</t>
  </si>
  <si>
    <t>DEBE SER NO</t>
  </si>
  <si>
    <t>El proponente incumple con alguno de los criterios y servicios solicitados.</t>
  </si>
  <si>
    <t>Registros médicos</t>
  </si>
  <si>
    <t>La propuesta carece del certificado de habilitación del servicio vigente, expedido por la Autoridad Competente</t>
  </si>
  <si>
    <t xml:space="preserve">Se encuentra en alguna de las prohibiciones, inhabilidades e incompatibilidades </t>
  </si>
  <si>
    <t xml:space="preserve">Hay inexactitud de la información suministrada por el proponente contenida en los documentos y certificados anexos a la propuesta. </t>
  </si>
  <si>
    <t xml:space="preserve">La oferta no esta suscrita por el Representante Legal o la persona que suscribe la propuesta no está debidamente facultada para tal fin. </t>
  </si>
  <si>
    <t>Se presento extemporáneamente o se envio e por correo, o se presento en un lugar diferente al indicado</t>
  </si>
  <si>
    <t xml:space="preserve">El proponente presento varias ofertas por sí o por interpuesta persona (en consorcio, unión temporal o individualmente). </t>
  </si>
  <si>
    <t>La propuesta se presento después de la hora estipulada en la presente invitación.</t>
  </si>
  <si>
    <t>La propuesta se presenta sin la Carta de Presentación , o se allegar sin la firma del representante legal o apoderado, debidamente constituido para el efecto, con la correspondiente prueba de ello.</t>
  </si>
  <si>
    <t>La información de resumen de la propuesta del Anexo 4 no se presentó o está incompleta.</t>
  </si>
  <si>
    <t>El representante legal o los representantes legales de una persona jurídica ostenten igual condición en otra u otras firmas que también participen en la presente contratación.</t>
  </si>
  <si>
    <t>El  cotizante habiendo sido requerido por LA UNIVERSIDAD para aportar documentos o suministrar información, conforme a lo establecido en los términos de referencia o aclaraciones, no los allegue dentro del término fijado para el efecto en la respectiva comunicación, o habiéndolos aportado, no esté acorde con las exigencias.</t>
  </si>
  <si>
    <t>PENDIENTE</t>
  </si>
  <si>
    <t>Presenta la garantía de seriedad de la oferta</t>
  </si>
  <si>
    <t>Cumple con el presupuesto oficial con que cuenta la Universidad de Antioquia, para el presente proceso para la vigencia de un año, de conformidad con el CDP</t>
  </si>
  <si>
    <t>VALORES EN PESOS</t>
  </si>
  <si>
    <t>Valor anual de la propuesta</t>
  </si>
  <si>
    <t>DEBEN SER VALORES NEGATIVOS VS PRESUPUESTO</t>
  </si>
  <si>
    <t>Supera el presupuesto oficial en</t>
  </si>
  <si>
    <t>Consideraronn las modificaciones realizadas mediante adendas, aclaraciones o respuestas dadas a las observaciones</t>
  </si>
  <si>
    <t>En la propuesta se encuentra información o documentos que contengan datos tergiversados, alterados o tendientes a inducir a error a LA UNIVERSIDAD o presuntas falsedades</t>
  </si>
  <si>
    <t>El OFERENTE ejecuta cualquier acción tendiente a impedir la libre participación de otros OFERENTES, o a impedir el ejercicio de sus derechos o los de la Universidad, o cuando se conozca la existencia de colusión con otros OFERENTES.</t>
  </si>
  <si>
    <t>Se descubren hechos o acuerdos previos realizados por el OFERENTE tendientes a atentar contra las prerrogativas y derechos de La Universidad o de otros OFERENTES.</t>
  </si>
  <si>
    <t>el OFERENTE ejecuta cualquier acción tendiente a influenciar o presionar a los funcionarios de la Universidad encargados del estudio y evaluación de las propuestas o en la aceptación de la misma.</t>
  </si>
  <si>
    <t>Presenta más de una (1) oferta por un mismo OFERENTE o por interpuesta persona, o por empresas del mismo grupo empresarial, o ser el Representante Legal o Socio de más de una sociedad participante en el presente proceso.</t>
  </si>
  <si>
    <r>
      <t>el OFERENTE faltó a la verdad en la información suministrada en la propuesta.  No obstante, lo anterior, cuando se demuestre que el OFERENTE presentó documentos o información que no corresponda a la realidad, su propuesta será descalificada en cualquiera de las etapas en que se encuentre este proceso.  Cuando esté hecho se detecte, luego de celebrado el contrato, será causal de terminación del mismo, sin perjuicio de las acciones contractuales y penales a que hubiere lugar</t>
    </r>
    <r>
      <rPr>
        <sz val="10"/>
        <color rgb="FF000000"/>
        <rFont val="Calibri"/>
        <family val="2"/>
        <scheme val="minor"/>
      </rPr>
      <t>.</t>
    </r>
  </si>
  <si>
    <t>Ofertar cualquiera de los servicios requeridos o presentada sea en forma parcial</t>
  </si>
  <si>
    <t>Oferta bajo las condiciones técnicas requeridas.</t>
  </si>
  <si>
    <r>
      <t>el oferente omita la presentación del Anexo 4</t>
    </r>
    <r>
      <rPr>
        <sz val="10"/>
        <color rgb="FF00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</si>
</sst>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quot;$&quot;\ #,##0;[Red]\-&quot;$&quot;\ #,##0"/>
    <numFmt numFmtId="165" formatCode="_-&quot;$&quot;\ * #,##0_-;\-&quot;$&quot;\ * #,##0_-;_-&quot;$&quot;\ * &quot;-&quot;_-;_-@_-"/>
    <numFmt numFmtId="166" formatCode="_-&quot;$&quot;\ * #,##0.00_-;\-&quot;$&quot;\ * #,##0.00_-;_-&quot;$&quot;\ * &quot;-&quot;??_-;_-@_-"/>
    <numFmt numFmtId="167" formatCode="_(&quot;$&quot;\ * #,##0.00_);_(&quot;$&quot;\ * \(#,##0.00\);_(&quot;$&quot;\ * &quot;-&quot;??_);_(@_)"/>
    <numFmt numFmtId="168" formatCode="_(&quot;$&quot;\ * #,##0_);_(&quot;$&quot;\ * \(#,##0\);_(&quot;$&quot;\ * &quot;-&quot;??_);_(@_)"/>
  </numFmts>
  <fonts count="44">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0"/>
      <color theme="1"/>
      <name val="Arial"/>
      <family val="2"/>
    </font>
    <font>
      <sz val="11"/>
      <color theme="1"/>
      <name val="Arial"/>
      <family val="2"/>
    </font>
    <font>
      <b/>
      <sz val="7"/>
      <color rgb="FF000000"/>
      <name val="Arial"/>
      <family val="2"/>
    </font>
    <font>
      <sz val="11"/>
      <color rgb="FF000000"/>
      <name val="Arial"/>
      <family val="2"/>
    </font>
    <font>
      <b/>
      <sz val="11"/>
      <color rgb="FF000000"/>
      <name val="Arial"/>
      <family val="2"/>
    </font>
    <font>
      <sz val="11"/>
      <color rgb="FF222222"/>
      <name val="Arial"/>
      <family val="2"/>
    </font>
    <font>
      <b/>
      <sz val="9.5"/>
      <color theme="1"/>
      <name val="Calibri"/>
      <family val="2"/>
      <scheme val="minor"/>
    </font>
    <font>
      <sz val="9.5"/>
      <color theme="1"/>
      <name val="Arial"/>
      <family val="2"/>
    </font>
    <font>
      <sz val="9.5"/>
      <name val="Calibri"/>
      <family val="2"/>
      <scheme val="minor"/>
    </font>
    <font>
      <sz val="11"/>
      <name val="Calibri"/>
      <family val="2"/>
      <scheme val="minor"/>
    </font>
    <font>
      <b/>
      <sz val="9.5"/>
      <name val="Calibri"/>
      <family val="2"/>
      <scheme val="minor"/>
    </font>
    <font>
      <u/>
      <sz val="9.5"/>
      <name val="Calibri"/>
      <family val="2"/>
      <scheme val="minor"/>
    </font>
    <font>
      <sz val="9.5"/>
      <name val="Arial"/>
      <family val="2"/>
    </font>
    <font>
      <sz val="9.5"/>
      <color theme="1"/>
      <name val="Calibri"/>
      <family val="2"/>
      <scheme val="minor"/>
    </font>
    <font>
      <sz val="10"/>
      <color rgb="FF00000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0"/>
      <color rgb="FFFF0000"/>
      <name val="Calibri"/>
      <family val="2"/>
      <scheme val="minor"/>
    </font>
    <font>
      <sz val="10"/>
      <name val="Calibri"/>
      <family val="2"/>
      <scheme val="minor"/>
    </font>
    <font>
      <b/>
      <sz val="10"/>
      <color rgb="FFFF0000"/>
      <name val="Calibri"/>
      <family val="2"/>
      <scheme val="minor"/>
    </font>
    <font>
      <sz val="10"/>
      <color rgb="FF000000"/>
      <name val="Arial"/>
      <family val="2"/>
    </font>
    <font>
      <sz val="10"/>
      <color rgb="FF000000"/>
      <name val="Times New Roman"/>
      <family val="1"/>
    </font>
    <font>
      <b/>
      <sz val="12"/>
      <color rgb="FF000000"/>
      <name val="Times New Roman"/>
      <family val="1"/>
    </font>
    <font>
      <sz val="12"/>
      <color rgb="FF000000"/>
      <name val="Calibri"/>
      <family val="2"/>
    </font>
    <font>
      <b/>
      <sz val="11"/>
      <color rgb="FF000000"/>
      <name val="Calibri"/>
      <family val="2"/>
      <scheme val="minor"/>
    </font>
    <font>
      <sz val="11"/>
      <color rgb="FF000000"/>
      <name val="Calibri"/>
      <family val="2"/>
      <scheme val="minor"/>
    </font>
    <font>
      <sz val="12"/>
      <color rgb="FF000000"/>
      <name val="Calibri"/>
      <family val="2"/>
      <scheme val="minor"/>
    </font>
    <font>
      <b/>
      <sz val="10"/>
      <color rgb="FF000000"/>
      <name val="Arial"/>
      <family val="2"/>
    </font>
    <font>
      <b/>
      <sz val="10"/>
      <color rgb="FF000000"/>
      <name val="Aptos Narrow"/>
      <family val="2"/>
    </font>
    <font>
      <sz val="10"/>
      <color rgb="FF000000"/>
      <name val="Aptos Narrow"/>
      <family val="2"/>
    </font>
    <font>
      <sz val="11"/>
      <color rgb="FF000000"/>
      <name val="Aptos Narrow"/>
      <family val="2"/>
    </font>
    <font>
      <b/>
      <sz val="11"/>
      <color rgb="FF000000"/>
      <name val="Aptos Narrow"/>
      <family val="2"/>
    </font>
    <font>
      <sz val="12"/>
      <color rgb="FF000000"/>
      <name val="Times New Roman"/>
      <family val="1"/>
    </font>
    <font>
      <b/>
      <sz val="10"/>
      <color rgb="FF000000"/>
      <name val="Calibri"/>
      <charset val="1"/>
    </font>
    <font>
      <b/>
      <sz val="11"/>
      <color theme="1"/>
      <name val="Arial"/>
    </font>
    <font>
      <b/>
      <sz val="10"/>
      <color rgb="FF000000"/>
      <name val="Times New Roman"/>
      <family val="1"/>
    </font>
    <font>
      <b/>
      <sz val="12"/>
      <color rgb="FFFFFFFF"/>
      <name val="Times New Roman"/>
      <family val="1"/>
    </font>
    <font>
      <b/>
      <u/>
      <sz val="12"/>
      <color rgb="FF000000"/>
      <name val="Times New Roman"/>
      <family val="1"/>
    </font>
    <font>
      <b/>
      <sz val="9"/>
      <color rgb="FFFFFFFF"/>
      <name val="Times New Roman"/>
      <family val="1"/>
    </font>
  </fonts>
  <fills count="31">
    <fill>
      <patternFill patternType="none"/>
    </fill>
    <fill>
      <patternFill patternType="gray125"/>
    </fill>
    <fill>
      <patternFill patternType="solid">
        <fgColor rgb="FFFFFFFF"/>
        <bgColor indexed="64"/>
      </patternFill>
    </fill>
    <fill>
      <patternFill patternType="solid">
        <fgColor rgb="FF54823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D8D8D8"/>
        <bgColor rgb="FFD8D8D8"/>
      </patternFill>
    </fill>
    <fill>
      <patternFill patternType="solid">
        <fgColor rgb="FF00FF00"/>
        <bgColor rgb="FFFFFF00"/>
      </patternFill>
    </fill>
    <fill>
      <patternFill patternType="solid">
        <fgColor rgb="FF92D050"/>
        <bgColor rgb="FFD8D8D8"/>
      </patternFill>
    </fill>
    <fill>
      <patternFill patternType="solid">
        <fgColor rgb="FFBFBFBF"/>
        <bgColor rgb="FFBFBFBF"/>
      </patternFill>
    </fill>
    <fill>
      <patternFill patternType="solid">
        <fgColor rgb="FFFBD4B4"/>
        <bgColor rgb="FFFBD4B4"/>
      </patternFill>
    </fill>
    <fill>
      <patternFill patternType="solid">
        <fgColor rgb="FFF7CAAC"/>
        <bgColor rgb="FFF7CAAC"/>
      </patternFill>
    </fill>
    <fill>
      <patternFill patternType="solid">
        <fgColor rgb="FFF2F2F2"/>
        <bgColor rgb="FF000000"/>
      </patternFill>
    </fill>
    <fill>
      <patternFill patternType="solid">
        <fgColor rgb="FFFFFF00"/>
        <bgColor rgb="FF000000"/>
      </patternFill>
    </fill>
    <fill>
      <patternFill patternType="solid">
        <fgColor rgb="FFFFFFFF"/>
        <bgColor rgb="FF000000"/>
      </patternFill>
    </fill>
    <fill>
      <patternFill patternType="solid">
        <fgColor rgb="FFB5E6A2"/>
        <bgColor rgb="FF000000"/>
      </patternFill>
    </fill>
    <fill>
      <patternFill patternType="solid">
        <fgColor rgb="FFC1F0C8"/>
        <bgColor rgb="FFC1F0C8"/>
      </patternFill>
    </fill>
    <fill>
      <patternFill patternType="solid">
        <fgColor rgb="FFEDEDED"/>
        <bgColor rgb="FFEDEDED"/>
      </patternFill>
    </fill>
    <fill>
      <patternFill patternType="solid">
        <fgColor rgb="FF92D050"/>
        <bgColor rgb="FFC1F0C8"/>
      </patternFill>
    </fill>
    <fill>
      <patternFill patternType="solid">
        <fgColor rgb="FF70AD47"/>
        <bgColor rgb="FF70AD47"/>
      </patternFill>
    </fill>
    <fill>
      <patternFill patternType="solid">
        <fgColor rgb="FF92D050"/>
        <bgColor rgb="FF000000"/>
      </patternFill>
    </fill>
    <fill>
      <patternFill patternType="solid">
        <fgColor rgb="FFBFBFBF"/>
        <bgColor rgb="FF000000"/>
      </patternFill>
    </fill>
    <fill>
      <patternFill patternType="solid">
        <fgColor rgb="FFD9D9D9"/>
        <bgColor rgb="FF92D050"/>
      </patternFill>
    </fill>
    <fill>
      <patternFill patternType="solid">
        <fgColor rgb="FFFFFF00"/>
        <bgColor rgb="FFFFFF00"/>
      </patternFill>
    </fill>
    <fill>
      <patternFill patternType="solid">
        <fgColor rgb="FFFFFF00"/>
        <bgColor rgb="FFFBD4B4"/>
      </patternFill>
    </fill>
    <fill>
      <patternFill patternType="solid">
        <fgColor rgb="FF3C7D22"/>
        <bgColor rgb="FFFF6600"/>
      </patternFill>
    </fill>
    <fill>
      <patternFill patternType="solid">
        <fgColor rgb="FF3C7D22"/>
        <bgColor rgb="FFE97132"/>
      </patternFill>
    </fill>
    <fill>
      <patternFill patternType="solid">
        <fgColor rgb="FF3C7D22"/>
        <bgColor rgb="FFFBD4B4"/>
      </patternFill>
    </fill>
    <fill>
      <patternFill patternType="solid">
        <fgColor rgb="FF92D05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medium">
        <color rgb="FF000000"/>
      </right>
      <top/>
      <bottom/>
      <diagonal/>
    </border>
    <border>
      <left style="medium">
        <color rgb="FF000000"/>
      </left>
      <right style="medium">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medium">
        <color rgb="FF000000"/>
      </right>
      <top/>
      <bottom style="thin">
        <color rgb="FF000000"/>
      </bottom>
      <diagonal/>
    </border>
    <border>
      <left style="medium">
        <color rgb="FF000000"/>
      </left>
      <right style="medium">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top style="thin">
        <color rgb="FF000000"/>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rgb="FF000000"/>
      </bottom>
      <diagonal/>
    </border>
    <border>
      <left/>
      <right/>
      <top/>
      <bottom style="thin">
        <color indexed="64"/>
      </bottom>
      <diagonal/>
    </border>
    <border>
      <left style="thin">
        <color rgb="FF196B24"/>
      </left>
      <right style="thin">
        <color rgb="FF196B24"/>
      </right>
      <top style="thin">
        <color rgb="FF196B24"/>
      </top>
      <bottom style="medium">
        <color rgb="FF196B24"/>
      </bottom>
      <diagonal/>
    </border>
    <border>
      <left style="thin">
        <color rgb="FF196B24"/>
      </left>
      <right style="thin">
        <color rgb="FF196B24"/>
      </right>
      <top style="thin">
        <color rgb="FF196B24"/>
      </top>
      <bottom style="thin">
        <color rgb="FF196B24"/>
      </bottom>
      <diagonal/>
    </border>
    <border>
      <left style="thin">
        <color rgb="FF196B24"/>
      </left>
      <right style="thin">
        <color rgb="FF196B24"/>
      </right>
      <top style="thin">
        <color rgb="FF196B24"/>
      </top>
      <bottom style="thin">
        <color rgb="FF000000"/>
      </bottom>
      <diagonal/>
    </border>
    <border>
      <left/>
      <right style="thin">
        <color rgb="FF000000"/>
      </right>
      <top style="thin">
        <color indexed="64"/>
      </top>
      <bottom style="thin">
        <color indexed="64"/>
      </bottom>
      <diagonal/>
    </border>
    <border>
      <left style="thin">
        <color indexed="64"/>
      </left>
      <right/>
      <top/>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style="medium">
        <color indexed="64"/>
      </right>
      <top/>
      <bottom style="thin">
        <color rgb="FF000000"/>
      </bottom>
      <diagonal/>
    </border>
    <border>
      <left style="medium">
        <color indexed="64"/>
      </left>
      <right/>
      <top/>
      <bottom/>
      <diagonal/>
    </border>
    <border>
      <left/>
      <right style="medium">
        <color indexed="64"/>
      </right>
      <top/>
      <bottom/>
      <diagonal/>
    </border>
    <border>
      <left style="medium">
        <color indexed="64"/>
      </left>
      <right style="thin">
        <color rgb="FF000000"/>
      </right>
      <top/>
      <bottom/>
      <diagonal/>
    </border>
    <border>
      <left style="thin">
        <color rgb="FF000000"/>
      </left>
      <right/>
      <top/>
      <bottom/>
      <diagonal/>
    </border>
  </borders>
  <cellStyleXfs count="8">
    <xf numFmtId="0" fontId="0" fillId="0" borderId="0"/>
    <xf numFmtId="167" fontId="1" fillId="0" borderId="0" applyFont="0" applyFill="0" applyBorder="0" applyAlignment="0" applyProtection="0"/>
    <xf numFmtId="9" fontId="1" fillId="0" borderId="0" applyFont="0" applyFill="0" applyBorder="0" applyAlignment="0" applyProtection="0"/>
    <xf numFmtId="0" fontId="25" fillId="0" borderId="0"/>
    <xf numFmtId="165" fontId="25" fillId="0" borderId="0" applyFont="0" applyFill="0" applyBorder="0" applyAlignment="0" applyProtection="0"/>
    <xf numFmtId="41" fontId="25" fillId="0" borderId="0" applyFont="0" applyFill="0" applyBorder="0" applyAlignment="0" applyProtection="0"/>
    <xf numFmtId="166" fontId="25" fillId="0" borderId="0" applyFont="0" applyFill="0" applyBorder="0" applyAlignment="0" applyProtection="0"/>
    <xf numFmtId="43" fontId="25" fillId="0" borderId="0" applyFont="0" applyFill="0" applyBorder="0" applyAlignment="0" applyProtection="0"/>
  </cellStyleXfs>
  <cellXfs count="291">
    <xf numFmtId="0" fontId="0" fillId="0" borderId="0" xfId="0"/>
    <xf numFmtId="0" fontId="3" fillId="2"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5" fillId="2" borderId="1" xfId="0" applyFont="1" applyFill="1" applyBorder="1" applyAlignment="1">
      <alignment horizontal="justify"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3" xfId="0" applyFont="1" applyFill="1" applyBorder="1" applyAlignment="1">
      <alignment vertical="center"/>
    </xf>
    <xf numFmtId="0" fontId="7" fillId="0" borderId="4" xfId="0" applyFont="1" applyBorder="1" applyAlignment="1">
      <alignment vertical="center"/>
    </xf>
    <xf numFmtId="0" fontId="8" fillId="0" borderId="5" xfId="0" applyFont="1" applyBorder="1" applyAlignment="1">
      <alignment horizontal="center" vertical="center"/>
    </xf>
    <xf numFmtId="0" fontId="7" fillId="0" borderId="5" xfId="0" applyFont="1" applyBorder="1" applyAlignment="1">
      <alignment horizontal="center" vertical="center"/>
    </xf>
    <xf numFmtId="0" fontId="7" fillId="2" borderId="4" xfId="0" applyFont="1" applyFill="1" applyBorder="1" applyAlignment="1">
      <alignment vertical="center"/>
    </xf>
    <xf numFmtId="0" fontId="7" fillId="0" borderId="5" xfId="0" applyFont="1" applyBorder="1" applyAlignment="1">
      <alignment vertical="center"/>
    </xf>
    <xf numFmtId="0" fontId="8" fillId="2" borderId="4" xfId="0" applyFont="1" applyFill="1" applyBorder="1" applyAlignment="1">
      <alignment vertical="center"/>
    </xf>
    <xf numFmtId="0" fontId="9" fillId="0" borderId="0" xfId="0" applyFont="1"/>
    <xf numFmtId="0" fontId="7" fillId="0" borderId="0" xfId="0" applyFont="1" applyAlignment="1">
      <alignment horizontal="center" vertical="center"/>
    </xf>
    <xf numFmtId="0" fontId="9" fillId="4" borderId="0" xfId="0" applyFont="1" applyFill="1"/>
    <xf numFmtId="0" fontId="0" fillId="0" borderId="1" xfId="0" applyBorder="1"/>
    <xf numFmtId="0" fontId="7" fillId="0" borderId="0" xfId="0" applyFont="1" applyAlignment="1">
      <alignment horizontal="justify" vertical="center"/>
    </xf>
    <xf numFmtId="0" fontId="10" fillId="0" borderId="1" xfId="0" applyFont="1" applyBorder="1" applyAlignment="1">
      <alignment horizontal="center" wrapText="1"/>
    </xf>
    <xf numFmtId="0" fontId="10" fillId="0" borderId="1" xfId="0" applyFont="1" applyBorder="1" applyAlignment="1">
      <alignment horizontal="center" vertical="center" wrapText="1"/>
    </xf>
    <xf numFmtId="0" fontId="11" fillId="0" borderId="0" xfId="0" applyFont="1"/>
    <xf numFmtId="0" fontId="13" fillId="0" borderId="1" xfId="0" applyFont="1" applyBorder="1"/>
    <xf numFmtId="0" fontId="14" fillId="0" borderId="1" xfId="0" applyFont="1" applyBorder="1" applyAlignment="1">
      <alignment horizontal="center" wrapText="1"/>
    </xf>
    <xf numFmtId="0" fontId="12" fillId="0" borderId="1" xfId="0" applyFont="1" applyBorder="1" applyAlignment="1">
      <alignment wrapText="1"/>
    </xf>
    <xf numFmtId="0" fontId="12" fillId="0" borderId="1" xfId="0" applyFont="1" applyBorder="1" applyAlignment="1">
      <alignment horizontal="center" vertical="center" wrapText="1"/>
    </xf>
    <xf numFmtId="0" fontId="16" fillId="0" borderId="0" xfId="0" applyFont="1" applyAlignment="1">
      <alignment horizontal="center" vertical="center" wrapText="1"/>
    </xf>
    <xf numFmtId="0" fontId="12" fillId="0" borderId="1" xfId="0" applyFont="1" applyBorder="1" applyAlignment="1">
      <alignment horizontal="justify"/>
    </xf>
    <xf numFmtId="0" fontId="14" fillId="0" borderId="6" xfId="0" applyFont="1" applyBorder="1" applyAlignment="1">
      <alignment horizontal="center" wrapText="1"/>
    </xf>
    <xf numFmtId="0" fontId="12" fillId="0" borderId="7" xfId="0" applyFont="1" applyBorder="1" applyAlignment="1">
      <alignment horizontal="justify"/>
    </xf>
    <xf numFmtId="0" fontId="12" fillId="4" borderId="1" xfId="0" applyFont="1" applyFill="1" applyBorder="1" applyAlignment="1">
      <alignment horizontal="center" vertical="center" wrapText="1"/>
    </xf>
    <xf numFmtId="0" fontId="11" fillId="4" borderId="0" xfId="0" applyFont="1" applyFill="1"/>
    <xf numFmtId="0" fontId="16" fillId="0" borderId="0" xfId="0" applyFont="1"/>
    <xf numFmtId="0" fontId="12" fillId="0" borderId="1" xfId="0" applyFont="1" applyBorder="1"/>
    <xf numFmtId="0" fontId="16" fillId="0" borderId="0" xfId="0" applyFont="1" applyAlignment="1">
      <alignment horizontal="center"/>
    </xf>
    <xf numFmtId="168" fontId="11" fillId="0" borderId="0" xfId="1" applyNumberFormat="1" applyFont="1"/>
    <xf numFmtId="168" fontId="11" fillId="4" borderId="0" xfId="1" applyNumberFormat="1" applyFont="1" applyFill="1"/>
    <xf numFmtId="0" fontId="16" fillId="0" borderId="0" xfId="0" applyFont="1" applyAlignment="1">
      <alignment wrapText="1"/>
    </xf>
    <xf numFmtId="0" fontId="12" fillId="4" borderId="1" xfId="0" applyFont="1" applyFill="1" applyBorder="1" applyAlignment="1">
      <alignment horizontal="justify"/>
    </xf>
    <xf numFmtId="0" fontId="17" fillId="0" borderId="1" xfId="0" applyFont="1" applyBorder="1" applyAlignment="1">
      <alignment horizontal="justify"/>
    </xf>
    <xf numFmtId="168" fontId="17" fillId="0" borderId="1" xfId="1" applyNumberFormat="1" applyFont="1" applyBorder="1" applyAlignment="1">
      <alignment horizontal="center" vertical="center" wrapText="1"/>
    </xf>
    <xf numFmtId="0" fontId="17" fillId="0" borderId="1" xfId="0" applyFont="1" applyBorder="1"/>
    <xf numFmtId="0" fontId="11" fillId="0" borderId="0" xfId="0" applyFont="1" applyAlignment="1">
      <alignment wrapText="1"/>
    </xf>
    <xf numFmtId="0" fontId="11" fillId="0" borderId="0" xfId="0" applyFont="1" applyAlignment="1">
      <alignment horizontal="center" vertical="center" wrapText="1"/>
    </xf>
    <xf numFmtId="0" fontId="20" fillId="0" borderId="1" xfId="0" applyFont="1" applyBorder="1" applyAlignment="1">
      <alignment horizontal="center" vertical="top" wrapText="1"/>
    </xf>
    <xf numFmtId="0" fontId="19" fillId="0" borderId="0" xfId="0" applyFont="1"/>
    <xf numFmtId="0" fontId="19" fillId="0" borderId="0" xfId="0" applyFont="1" applyAlignment="1">
      <alignment vertical="top" wrapText="1"/>
    </xf>
    <xf numFmtId="0" fontId="19" fillId="0" borderId="1" xfId="0" applyFont="1" applyBorder="1" applyAlignment="1">
      <alignment vertical="top" wrapText="1"/>
    </xf>
    <xf numFmtId="0" fontId="21" fillId="0" borderId="1" xfId="0" applyFont="1" applyBorder="1" applyAlignment="1">
      <alignment horizontal="justify" vertical="top" wrapText="1"/>
    </xf>
    <xf numFmtId="0" fontId="18" fillId="0" borderId="1" xfId="0" applyFont="1" applyBorder="1" applyAlignment="1">
      <alignment horizontal="justify" vertical="top" wrapText="1"/>
    </xf>
    <xf numFmtId="0" fontId="20" fillId="5" borderId="1" xfId="0" applyFont="1" applyFill="1" applyBorder="1" applyAlignment="1">
      <alignment horizontal="center" vertical="top" wrapText="1"/>
    </xf>
    <xf numFmtId="0" fontId="0" fillId="0" borderId="12" xfId="0" applyBorder="1"/>
    <xf numFmtId="0" fontId="19" fillId="0" borderId="14" xfId="0" applyFont="1" applyBorder="1" applyAlignment="1">
      <alignment horizontal="justify" vertical="center" wrapText="1"/>
    </xf>
    <xf numFmtId="0" fontId="19" fillId="7" borderId="0" xfId="0" applyFont="1" applyFill="1"/>
    <xf numFmtId="0" fontId="19" fillId="7" borderId="0" xfId="0" applyFont="1" applyFill="1" applyAlignment="1">
      <alignment horizontal="justify" vertical="center" wrapText="1"/>
    </xf>
    <xf numFmtId="0" fontId="21" fillId="0" borderId="9" xfId="0" applyFont="1" applyBorder="1" applyAlignment="1">
      <alignment horizontal="justify" vertical="center" wrapText="1"/>
    </xf>
    <xf numFmtId="0" fontId="5" fillId="0" borderId="1" xfId="0" applyFont="1" applyBorder="1" applyAlignment="1">
      <alignment vertical="center" wrapText="1"/>
    </xf>
    <xf numFmtId="0" fontId="19" fillId="0" borderId="1" xfId="0" applyFont="1" applyBorder="1" applyAlignment="1">
      <alignment horizontal="center" vertical="center" wrapText="1"/>
    </xf>
    <xf numFmtId="0" fontId="19" fillId="7" borderId="0" xfId="0" applyFont="1" applyFill="1" applyAlignment="1">
      <alignment horizontal="right" vertical="center" wrapText="1"/>
    </xf>
    <xf numFmtId="0" fontId="0" fillId="7" borderId="0" xfId="0" applyFill="1" applyAlignment="1">
      <alignment horizontal="right" vertical="center" wrapText="1"/>
    </xf>
    <xf numFmtId="0" fontId="0" fillId="7" borderId="0" xfId="0" applyFill="1"/>
    <xf numFmtId="0" fontId="20" fillId="7" borderId="0" xfId="0" applyFont="1" applyFill="1" applyAlignment="1">
      <alignment horizontal="right" vertical="center" wrapText="1"/>
    </xf>
    <xf numFmtId="0" fontId="22" fillId="7" borderId="0" xfId="0" applyFont="1" applyFill="1"/>
    <xf numFmtId="0" fontId="0" fillId="0" borderId="8" xfId="0" applyBorder="1" applyAlignment="1">
      <alignment horizontal="center" vertical="center" wrapText="1"/>
    </xf>
    <xf numFmtId="0" fontId="19" fillId="7" borderId="0" xfId="0" applyFont="1" applyFill="1" applyAlignment="1">
      <alignment vertical="top" wrapText="1"/>
    </xf>
    <xf numFmtId="0" fontId="20" fillId="7" borderId="1" xfId="0" applyFont="1" applyFill="1" applyBorder="1" applyAlignment="1">
      <alignment horizontal="center" vertical="top" wrapText="1"/>
    </xf>
    <xf numFmtId="9" fontId="0" fillId="0" borderId="1" xfId="2" applyFont="1" applyBorder="1"/>
    <xf numFmtId="168" fontId="3" fillId="0" borderId="1" xfId="1" applyNumberFormat="1" applyFont="1" applyFill="1" applyBorder="1" applyAlignment="1">
      <alignment horizontal="justify" vertical="center" wrapText="1"/>
    </xf>
    <xf numFmtId="168" fontId="0" fillId="0" borderId="0" xfId="0" applyNumberFormat="1"/>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 fillId="0" borderId="0" xfId="0" applyFont="1" applyAlignment="1">
      <alignment horizontal="center" wrapText="1"/>
    </xf>
    <xf numFmtId="0" fontId="3" fillId="0" borderId="1" xfId="0" applyFont="1" applyBorder="1" applyAlignment="1">
      <alignment horizontal="center" vertical="center" wrapText="1"/>
    </xf>
    <xf numFmtId="0" fontId="0" fillId="0" borderId="0" xfId="0" applyAlignment="1">
      <alignment horizontal="center" wrapText="1"/>
    </xf>
    <xf numFmtId="0" fontId="8" fillId="0" borderId="1" xfId="0" applyFont="1" applyBorder="1" applyAlignment="1">
      <alignment horizontal="center" vertical="center" wrapText="1"/>
    </xf>
    <xf numFmtId="0" fontId="29" fillId="0" borderId="11" xfId="0" applyFont="1" applyBorder="1" applyAlignment="1">
      <alignment horizontal="center" vertical="center" wrapText="1"/>
    </xf>
    <xf numFmtId="0" fontId="30" fillId="0" borderId="0" xfId="0" applyFont="1"/>
    <xf numFmtId="0" fontId="30" fillId="0" borderId="1" xfId="0" applyFont="1" applyBorder="1" applyAlignment="1">
      <alignment horizontal="justify" vertical="center" wrapText="1"/>
    </xf>
    <xf numFmtId="0" fontId="29" fillId="0" borderId="1" xfId="0" applyFont="1" applyBorder="1" applyAlignment="1">
      <alignment horizontal="center" vertical="center" wrapText="1"/>
    </xf>
    <xf numFmtId="0" fontId="30" fillId="0" borderId="0" xfId="0" applyFont="1" applyAlignment="1">
      <alignment horizontal="center"/>
    </xf>
    <xf numFmtId="0" fontId="29" fillId="0" borderId="41" xfId="0" applyFont="1" applyBorder="1" applyAlignment="1">
      <alignment horizontal="center" vertical="center" wrapText="1"/>
    </xf>
    <xf numFmtId="0" fontId="32" fillId="0" borderId="1" xfId="0" applyFont="1" applyBorder="1" applyAlignment="1">
      <alignment horizontal="center" vertical="center" wrapText="1"/>
    </xf>
    <xf numFmtId="0" fontId="8" fillId="0" borderId="6" xfId="0" applyFont="1" applyBorder="1" applyAlignment="1">
      <alignment horizontal="center" vertical="center" wrapText="1"/>
    </xf>
    <xf numFmtId="0" fontId="30" fillId="0" borderId="6" xfId="0" applyFont="1" applyBorder="1" applyAlignment="1">
      <alignment horizontal="center" vertical="center"/>
    </xf>
    <xf numFmtId="164" fontId="29" fillId="0" borderId="41" xfId="0" applyNumberFormat="1" applyFont="1" applyBorder="1" applyAlignment="1">
      <alignment horizontal="center" vertical="center"/>
    </xf>
    <xf numFmtId="164" fontId="19" fillId="0" borderId="1" xfId="0" applyNumberFormat="1" applyFont="1" applyBorder="1"/>
    <xf numFmtId="0" fontId="19" fillId="0" borderId="1" xfId="0" applyFont="1" applyBorder="1"/>
    <xf numFmtId="0" fontId="19" fillId="0" borderId="42" xfId="0" applyFont="1" applyBorder="1" applyAlignment="1">
      <alignment horizontal="justify" vertical="center" wrapText="1"/>
    </xf>
    <xf numFmtId="0" fontId="3" fillId="0" borderId="13" xfId="0" applyFont="1" applyBorder="1" applyAlignment="1">
      <alignment horizontal="center" vertical="center" wrapText="1"/>
    </xf>
    <xf numFmtId="0" fontId="20" fillId="4" borderId="1" xfId="0" applyFont="1" applyFill="1" applyBorder="1" applyAlignment="1">
      <alignment horizontal="right" vertical="center" wrapText="1"/>
    </xf>
    <xf numFmtId="0" fontId="23" fillId="7" borderId="1" xfId="0" applyFont="1" applyFill="1" applyBorder="1"/>
    <xf numFmtId="0" fontId="20" fillId="4" borderId="15" xfId="0" applyFont="1" applyFill="1" applyBorder="1" applyAlignment="1">
      <alignment horizontal="center" vertical="center" wrapText="1"/>
    </xf>
    <xf numFmtId="0" fontId="2" fillId="0" borderId="8" xfId="0" applyFont="1" applyBorder="1" applyAlignment="1">
      <alignment horizontal="center" vertical="center" wrapText="1"/>
    </xf>
    <xf numFmtId="0" fontId="0" fillId="7" borderId="8" xfId="0" applyFill="1" applyBorder="1" applyAlignment="1">
      <alignment horizontal="center" vertical="center" wrapText="1"/>
    </xf>
    <xf numFmtId="0" fontId="18" fillId="0" borderId="1" xfId="0" applyFont="1" applyBorder="1" applyAlignment="1">
      <alignment horizontal="left" vertical="center" wrapText="1"/>
    </xf>
    <xf numFmtId="0" fontId="18" fillId="0" borderId="11" xfId="0" applyFont="1" applyBorder="1" applyAlignment="1">
      <alignment horizontal="left" vertical="center" wrapText="1"/>
    </xf>
    <xf numFmtId="0" fontId="3" fillId="6" borderId="6" xfId="0" applyFont="1" applyFill="1" applyBorder="1" applyAlignment="1">
      <alignment horizontal="center" vertical="center" wrapText="1"/>
    </xf>
    <xf numFmtId="0" fontId="34" fillId="0" borderId="8" xfId="0" applyFont="1" applyBorder="1"/>
    <xf numFmtId="0" fontId="33" fillId="0" borderId="10" xfId="0" applyFont="1" applyBorder="1" applyAlignment="1">
      <alignment wrapText="1"/>
    </xf>
    <xf numFmtId="0" fontId="33" fillId="14" borderId="23" xfId="0" applyFont="1" applyFill="1" applyBorder="1"/>
    <xf numFmtId="0" fontId="33" fillId="14" borderId="23" xfId="0" applyFont="1" applyFill="1" applyBorder="1" applyAlignment="1">
      <alignment wrapText="1"/>
    </xf>
    <xf numFmtId="0" fontId="35" fillId="0" borderId="10" xfId="0" applyFont="1" applyBorder="1"/>
    <xf numFmtId="0" fontId="36" fillId="0" borderId="23" xfId="0" applyFont="1" applyBorder="1"/>
    <xf numFmtId="0" fontId="36" fillId="0" borderId="23" xfId="0" applyFont="1" applyBorder="1" applyAlignment="1">
      <alignment wrapText="1"/>
    </xf>
    <xf numFmtId="0" fontId="35" fillId="0" borderId="23" xfId="0" applyFont="1" applyBorder="1" applyAlignment="1">
      <alignment wrapText="1"/>
    </xf>
    <xf numFmtId="0" fontId="35" fillId="0" borderId="23" xfId="0" applyFont="1" applyBorder="1"/>
    <xf numFmtId="0" fontId="35" fillId="15" borderId="23" xfId="0" applyFont="1" applyFill="1" applyBorder="1"/>
    <xf numFmtId="0" fontId="34" fillId="16" borderId="23" xfId="0" applyFont="1" applyFill="1" applyBorder="1" applyAlignment="1">
      <alignment wrapText="1"/>
    </xf>
    <xf numFmtId="0" fontId="37" fillId="0" borderId="23" xfId="0" applyFont="1" applyBorder="1" applyAlignment="1">
      <alignment wrapText="1"/>
    </xf>
    <xf numFmtId="0" fontId="35" fillId="0" borderId="8" xfId="0" applyFont="1" applyBorder="1" applyAlignment="1">
      <alignment wrapText="1"/>
    </xf>
    <xf numFmtId="0" fontId="35" fillId="16" borderId="23" xfId="0" applyFont="1" applyFill="1" applyBorder="1" applyAlignment="1">
      <alignment wrapText="1"/>
    </xf>
    <xf numFmtId="0" fontId="34" fillId="0" borderId="23" xfId="0" applyFont="1" applyBorder="1"/>
    <xf numFmtId="0" fontId="34" fillId="0" borderId="23" xfId="0" applyFont="1" applyBorder="1" applyAlignment="1">
      <alignment wrapText="1"/>
    </xf>
    <xf numFmtId="0" fontId="34" fillId="15" borderId="23" xfId="0" applyFont="1" applyFill="1" applyBorder="1"/>
    <xf numFmtId="0" fontId="35" fillId="0" borderId="10" xfId="0" applyFont="1" applyBorder="1" applyAlignment="1">
      <alignment wrapText="1"/>
    </xf>
    <xf numFmtId="0" fontId="35" fillId="0" borderId="23" xfId="0" applyFont="1" applyBorder="1" applyAlignment="1">
      <alignment horizontal="left" vertical="center" wrapText="1"/>
    </xf>
    <xf numFmtId="0" fontId="35" fillId="0" borderId="23" xfId="0" applyFont="1" applyBorder="1" applyAlignment="1">
      <alignment vertical="center" wrapText="1"/>
    </xf>
    <xf numFmtId="0" fontId="35" fillId="15" borderId="23" xfId="0" applyFont="1" applyFill="1" applyBorder="1" applyAlignment="1">
      <alignment vertical="center"/>
    </xf>
    <xf numFmtId="0" fontId="34" fillId="16" borderId="23" xfId="0" applyFont="1" applyFill="1" applyBorder="1" applyAlignment="1">
      <alignment vertical="center" wrapText="1"/>
    </xf>
    <xf numFmtId="0" fontId="34" fillId="0" borderId="0" xfId="0" applyFont="1" applyAlignment="1">
      <alignment vertical="center" wrapText="1"/>
    </xf>
    <xf numFmtId="0" fontId="35" fillId="15" borderId="10" xfId="0" applyFont="1" applyFill="1" applyBorder="1" applyAlignment="1">
      <alignment vertical="center"/>
    </xf>
    <xf numFmtId="0" fontId="21" fillId="0" borderId="1" xfId="0" applyFont="1" applyBorder="1" applyAlignment="1">
      <alignment horizontal="left" vertical="top" wrapText="1"/>
    </xf>
    <xf numFmtId="0" fontId="38" fillId="0" borderId="0" xfId="0" applyFont="1"/>
    <xf numFmtId="0" fontId="0" fillId="0" borderId="1" xfId="0" applyBorder="1" applyAlignment="1">
      <alignment horizontal="center"/>
    </xf>
    <xf numFmtId="9" fontId="0" fillId="0" borderId="1" xfId="2" applyFont="1" applyBorder="1" applyAlignment="1">
      <alignment horizontal="center"/>
    </xf>
    <xf numFmtId="0" fontId="39" fillId="0" borderId="1" xfId="0" applyFont="1" applyBorder="1" applyAlignment="1">
      <alignment vertical="center" wrapText="1"/>
    </xf>
    <xf numFmtId="0" fontId="0" fillId="0" borderId="29" xfId="0" applyBorder="1" applyAlignment="1">
      <alignment vertical="center"/>
    </xf>
    <xf numFmtId="0" fontId="39" fillId="0" borderId="6" xfId="0" applyFont="1" applyBorder="1" applyAlignment="1">
      <alignment vertical="center" wrapText="1"/>
    </xf>
    <xf numFmtId="0" fontId="0" fillId="0" borderId="10" xfId="0" applyBorder="1" applyAlignment="1">
      <alignment horizontal="center"/>
    </xf>
    <xf numFmtId="0" fontId="19" fillId="0" borderId="29" xfId="0" applyFont="1" applyBorder="1" applyAlignment="1">
      <alignment vertical="center" wrapText="1"/>
    </xf>
    <xf numFmtId="0" fontId="19" fillId="0" borderId="11" xfId="0" applyFont="1" applyBorder="1" applyAlignment="1">
      <alignment vertical="center" wrapText="1"/>
    </xf>
    <xf numFmtId="0" fontId="24" fillId="5" borderId="11" xfId="0" applyFont="1" applyFill="1" applyBorder="1" applyAlignment="1">
      <alignment horizontal="center" vertical="top" wrapText="1"/>
    </xf>
    <xf numFmtId="0" fontId="19" fillId="0" borderId="29" xfId="0" applyFont="1" applyBorder="1" applyAlignment="1">
      <alignment vertical="top" wrapText="1"/>
    </xf>
    <xf numFmtId="0" fontId="19" fillId="0" borderId="29" xfId="0" applyFont="1" applyBorder="1" applyAlignment="1">
      <alignment horizontal="center" vertical="top" wrapText="1"/>
    </xf>
    <xf numFmtId="0" fontId="18" fillId="0" borderId="6" xfId="0" applyFont="1" applyBorder="1" applyAlignment="1">
      <alignment horizontal="justify" vertical="top" wrapText="1"/>
    </xf>
    <xf numFmtId="0" fontId="19" fillId="0" borderId="28" xfId="0" applyFont="1" applyBorder="1" applyAlignment="1">
      <alignment vertical="top" wrapText="1"/>
    </xf>
    <xf numFmtId="0" fontId="19" fillId="0" borderId="18" xfId="0" applyFont="1" applyBorder="1" applyAlignment="1">
      <alignment horizontal="center" vertical="top" wrapText="1"/>
    </xf>
    <xf numFmtId="0" fontId="19" fillId="7" borderId="21" xfId="0" applyFont="1" applyFill="1" applyBorder="1" applyAlignment="1">
      <alignment vertical="top" wrapText="1"/>
    </xf>
    <xf numFmtId="0" fontId="19" fillId="7" borderId="28" xfId="0" applyFont="1" applyFill="1" applyBorder="1" applyAlignment="1">
      <alignment vertical="top" wrapText="1"/>
    </xf>
    <xf numFmtId="0" fontId="2" fillId="6" borderId="7" xfId="0" applyFont="1" applyFill="1" applyBorder="1" applyAlignment="1">
      <alignment horizontal="center" vertical="center" wrapText="1"/>
    </xf>
    <xf numFmtId="0" fontId="40" fillId="17" borderId="47" xfId="0" applyFont="1" applyFill="1" applyBorder="1" applyAlignment="1">
      <alignment wrapText="1"/>
    </xf>
    <xf numFmtId="0" fontId="35" fillId="0" borderId="0" xfId="0" applyFont="1" applyAlignment="1">
      <alignment wrapText="1"/>
    </xf>
    <xf numFmtId="0" fontId="26" fillId="18" borderId="1" xfId="0" applyFont="1" applyFill="1" applyBorder="1" applyAlignment="1">
      <alignment wrapText="1"/>
    </xf>
    <xf numFmtId="0" fontId="26" fillId="19" borderId="48" xfId="0" applyFont="1" applyFill="1" applyBorder="1" applyAlignment="1">
      <alignment wrapText="1"/>
    </xf>
    <xf numFmtId="0" fontId="40" fillId="20" borderId="1" xfId="0" applyFont="1" applyFill="1" applyBorder="1" applyAlignment="1">
      <alignment wrapText="1"/>
    </xf>
    <xf numFmtId="0" fontId="40" fillId="18" borderId="1" xfId="0" applyFont="1" applyFill="1" applyBorder="1" applyAlignment="1">
      <alignment wrapText="1"/>
    </xf>
    <xf numFmtId="0" fontId="26" fillId="0" borderId="45" xfId="0" applyFont="1" applyBorder="1" applyAlignment="1">
      <alignment wrapText="1"/>
    </xf>
    <xf numFmtId="0" fontId="26" fillId="0" borderId="49" xfId="0" applyFont="1" applyBorder="1" applyAlignment="1">
      <alignment wrapText="1"/>
    </xf>
    <xf numFmtId="0" fontId="40" fillId="22" borderId="45" xfId="0" applyFont="1" applyFill="1" applyBorder="1" applyAlignment="1">
      <alignment wrapText="1"/>
    </xf>
    <xf numFmtId="0" fontId="40" fillId="0" borderId="45" xfId="0" applyFont="1" applyBorder="1" applyAlignment="1">
      <alignment wrapText="1"/>
    </xf>
    <xf numFmtId="0" fontId="43" fillId="21" borderId="10" xfId="0" applyFont="1" applyFill="1" applyBorder="1" applyAlignment="1">
      <alignment wrapText="1"/>
    </xf>
    <xf numFmtId="0" fontId="43" fillId="21" borderId="23" xfId="0" applyFont="1" applyFill="1" applyBorder="1" applyAlignment="1">
      <alignment wrapText="1"/>
    </xf>
    <xf numFmtId="0" fontId="40" fillId="9" borderId="8" xfId="0" applyFont="1" applyFill="1" applyBorder="1" applyAlignment="1">
      <alignment wrapText="1"/>
    </xf>
    <xf numFmtId="0" fontId="40" fillId="11" borderId="38" xfId="0" applyFont="1" applyFill="1" applyBorder="1" applyAlignment="1">
      <alignment wrapText="1"/>
    </xf>
    <xf numFmtId="0" fontId="40" fillId="11" borderId="25" xfId="0" applyFont="1" applyFill="1" applyBorder="1" applyAlignment="1">
      <alignment wrapText="1"/>
    </xf>
    <xf numFmtId="0" fontId="40" fillId="11" borderId="37" xfId="0" applyFont="1" applyFill="1" applyBorder="1" applyAlignment="1">
      <alignment wrapText="1"/>
    </xf>
    <xf numFmtId="0" fontId="40" fillId="11" borderId="26" xfId="0" applyFont="1" applyFill="1" applyBorder="1" applyAlignment="1">
      <alignment wrapText="1"/>
    </xf>
    <xf numFmtId="0" fontId="40" fillId="11" borderId="24" xfId="0" applyFont="1" applyFill="1" applyBorder="1" applyAlignment="1">
      <alignment wrapText="1"/>
    </xf>
    <xf numFmtId="0" fontId="40" fillId="11" borderId="55" xfId="0" applyFont="1" applyFill="1" applyBorder="1" applyAlignment="1">
      <alignment wrapText="1"/>
    </xf>
    <xf numFmtId="0" fontId="40" fillId="26" borderId="29" xfId="0" applyFont="1" applyFill="1" applyBorder="1" applyAlignment="1">
      <alignment wrapText="1"/>
    </xf>
    <xf numFmtId="0" fontId="40" fillId="12" borderId="38" xfId="0" applyFont="1" applyFill="1" applyBorder="1" applyAlignment="1">
      <alignment wrapText="1"/>
    </xf>
    <xf numFmtId="0" fontId="26" fillId="11" borderId="25" xfId="0" applyFont="1" applyFill="1" applyBorder="1" applyAlignment="1">
      <alignment wrapText="1"/>
    </xf>
    <xf numFmtId="4" fontId="40" fillId="11" borderId="38" xfId="0" applyNumberFormat="1" applyFont="1" applyFill="1" applyBorder="1" applyAlignment="1">
      <alignment wrapText="1"/>
    </xf>
    <xf numFmtId="0" fontId="40" fillId="11" borderId="53" xfId="0" applyFont="1" applyFill="1" applyBorder="1" applyAlignment="1">
      <alignment wrapText="1"/>
    </xf>
    <xf numFmtId="0" fontId="40" fillId="29" borderId="29" xfId="0" applyFont="1" applyFill="1" applyBorder="1" applyAlignment="1">
      <alignment wrapText="1"/>
    </xf>
    <xf numFmtId="0" fontId="41" fillId="21" borderId="10" xfId="0" applyFont="1" applyFill="1" applyBorder="1" applyAlignment="1">
      <alignment wrapText="1"/>
    </xf>
    <xf numFmtId="0" fontId="41" fillId="21" borderId="23" xfId="0" applyFont="1" applyFill="1" applyBorder="1" applyAlignment="1">
      <alignment wrapText="1"/>
    </xf>
    <xf numFmtId="0" fontId="27" fillId="15" borderId="10" xfId="0" applyFont="1" applyFill="1" applyBorder="1" applyAlignment="1">
      <alignment wrapText="1"/>
    </xf>
    <xf numFmtId="0" fontId="27" fillId="15" borderId="23" xfId="0" applyFont="1" applyFill="1" applyBorder="1" applyAlignment="1">
      <alignment wrapText="1"/>
    </xf>
    <xf numFmtId="0" fontId="2" fillId="0" borderId="0" xfId="0" applyFont="1" applyAlignment="1">
      <alignment horizontal="center" vertical="center" wrapText="1"/>
    </xf>
    <xf numFmtId="164" fontId="19" fillId="0" borderId="0" xfId="0" applyNumberFormat="1" applyFont="1"/>
    <xf numFmtId="2" fontId="0" fillId="7" borderId="0" xfId="0" applyNumberFormat="1" applyFill="1"/>
    <xf numFmtId="164" fontId="19" fillId="0" borderId="1" xfId="0" applyNumberFormat="1" applyFont="1" applyBorder="1" applyAlignment="1">
      <alignment horizontal="center"/>
    </xf>
    <xf numFmtId="2" fontId="0" fillId="7" borderId="1" xfId="0" applyNumberFormat="1" applyFill="1" applyBorder="1" applyAlignment="1">
      <alignment horizontal="center"/>
    </xf>
    <xf numFmtId="0" fontId="0" fillId="7" borderId="1" xfId="0" applyFill="1" applyBorder="1" applyAlignment="1">
      <alignment horizontal="center" wrapText="1"/>
    </xf>
    <xf numFmtId="0" fontId="5" fillId="30" borderId="1" xfId="0" applyFont="1" applyFill="1" applyBorder="1" applyAlignment="1">
      <alignment horizontal="justify" vertical="center" wrapText="1"/>
    </xf>
    <xf numFmtId="2" fontId="0" fillId="30" borderId="1" xfId="0" applyNumberFormat="1" applyFill="1" applyBorder="1" applyAlignment="1">
      <alignment horizontal="center"/>
    </xf>
    <xf numFmtId="0" fontId="0" fillId="30" borderId="1" xfId="0" applyFill="1" applyBorder="1" applyAlignment="1">
      <alignment horizontal="justify" vertical="center" wrapText="1"/>
    </xf>
    <xf numFmtId="0" fontId="19" fillId="30" borderId="1" xfId="0" applyFont="1" applyFill="1" applyBorder="1" applyAlignment="1">
      <alignment horizontal="center" vertical="center" wrapText="1"/>
    </xf>
    <xf numFmtId="2" fontId="0" fillId="30" borderId="1" xfId="0" applyNumberFormat="1" applyFill="1" applyBorder="1" applyAlignment="1">
      <alignment horizontal="justify" vertical="center" wrapText="1"/>
    </xf>
    <xf numFmtId="0" fontId="40" fillId="11" borderId="0" xfId="0" applyFont="1" applyFill="1" applyAlignment="1">
      <alignment wrapText="1"/>
    </xf>
    <xf numFmtId="0" fontId="40" fillId="11" borderId="33" xfId="0" applyFont="1" applyFill="1" applyBorder="1" applyAlignment="1">
      <alignment wrapText="1"/>
    </xf>
    <xf numFmtId="0" fontId="40" fillId="11" borderId="57" xfId="0" applyFont="1" applyFill="1" applyBorder="1" applyAlignment="1">
      <alignment wrapText="1"/>
    </xf>
    <xf numFmtId="0" fontId="27" fillId="15" borderId="29" xfId="0" applyFont="1" applyFill="1" applyBorder="1" applyAlignment="1">
      <alignment wrapText="1"/>
    </xf>
    <xf numFmtId="0" fontId="40" fillId="11" borderId="58" xfId="0" applyFont="1" applyFill="1" applyBorder="1" applyAlignment="1">
      <alignment wrapText="1"/>
    </xf>
    <xf numFmtId="0" fontId="40" fillId="11" borderId="59" xfId="0" applyFont="1" applyFill="1" applyBorder="1" applyAlignment="1">
      <alignment wrapText="1"/>
    </xf>
    <xf numFmtId="0" fontId="3" fillId="6" borderId="6" xfId="0" applyFont="1" applyFill="1" applyBorder="1" applyAlignment="1">
      <alignment horizontal="right" vertical="center" wrapText="1"/>
    </xf>
    <xf numFmtId="0" fontId="0" fillId="6" borderId="7" xfId="0" applyFill="1" applyBorder="1" applyAlignment="1">
      <alignment wrapText="1"/>
    </xf>
    <xf numFmtId="0" fontId="0" fillId="6" borderId="18" xfId="0" applyFill="1" applyBorder="1" applyAlignment="1">
      <alignment wrapText="1"/>
    </xf>
    <xf numFmtId="0" fontId="40" fillId="25" borderId="27" xfId="0" applyFont="1" applyFill="1" applyBorder="1" applyAlignment="1">
      <alignment wrapText="1"/>
    </xf>
    <xf numFmtId="0" fontId="40" fillId="25" borderId="32" xfId="0" applyFont="1" applyFill="1" applyBorder="1" applyAlignment="1">
      <alignment wrapText="1"/>
    </xf>
    <xf numFmtId="0" fontId="40" fillId="0" borderId="31" xfId="0" applyFont="1" applyBorder="1" applyAlignment="1">
      <alignment wrapText="1"/>
    </xf>
    <xf numFmtId="0" fontId="40" fillId="0" borderId="35" xfId="0" applyFont="1" applyBorder="1" applyAlignment="1">
      <alignment wrapText="1"/>
    </xf>
    <xf numFmtId="0" fontId="40" fillId="4" borderId="27" xfId="0" applyFont="1" applyFill="1" applyBorder="1" applyAlignment="1">
      <alignment wrapText="1"/>
    </xf>
    <xf numFmtId="0" fontId="40" fillId="4" borderId="32" xfId="0" applyFont="1" applyFill="1" applyBorder="1" applyAlignment="1">
      <alignment wrapText="1"/>
    </xf>
    <xf numFmtId="9" fontId="40" fillId="4" borderId="27" xfId="0" applyNumberFormat="1" applyFont="1" applyFill="1" applyBorder="1" applyAlignment="1">
      <alignment wrapText="1"/>
    </xf>
    <xf numFmtId="0" fontId="40" fillId="4" borderId="28" xfId="0" applyFont="1" applyFill="1" applyBorder="1" applyAlignment="1">
      <alignment wrapText="1"/>
    </xf>
    <xf numFmtId="0" fontId="40" fillId="4" borderId="33" xfId="0" applyFont="1" applyFill="1" applyBorder="1" applyAlignment="1">
      <alignment wrapText="1"/>
    </xf>
    <xf numFmtId="0" fontId="26" fillId="0" borderId="29" xfId="0" applyFont="1" applyBorder="1" applyAlignment="1">
      <alignment wrapText="1"/>
    </xf>
    <xf numFmtId="0" fontId="26" fillId="0" borderId="33" xfId="0" applyFont="1" applyBorder="1" applyAlignment="1">
      <alignment wrapText="1"/>
    </xf>
    <xf numFmtId="0" fontId="26" fillId="0" borderId="24" xfId="0" applyFont="1" applyBorder="1" applyAlignment="1">
      <alignment wrapText="1"/>
    </xf>
    <xf numFmtId="0" fontId="40" fillId="28" borderId="28" xfId="0" applyFont="1" applyFill="1" applyBorder="1" applyAlignment="1">
      <alignment wrapText="1"/>
    </xf>
    <xf numFmtId="0" fontId="40" fillId="28" borderId="33" xfId="0" applyFont="1" applyFill="1" applyBorder="1" applyAlignment="1">
      <alignment wrapText="1"/>
    </xf>
    <xf numFmtId="0" fontId="40" fillId="25" borderId="28" xfId="0" applyFont="1" applyFill="1" applyBorder="1" applyAlignment="1">
      <alignment wrapText="1"/>
    </xf>
    <xf numFmtId="0" fontId="40" fillId="25" borderId="33" xfId="0" applyFont="1" applyFill="1" applyBorder="1" applyAlignment="1">
      <alignment wrapText="1"/>
    </xf>
    <xf numFmtId="0" fontId="40" fillId="28" borderId="29" xfId="0" applyFont="1" applyFill="1" applyBorder="1" applyAlignment="1">
      <alignment wrapText="1"/>
    </xf>
    <xf numFmtId="0" fontId="40" fillId="25" borderId="29" xfId="0" applyFont="1" applyFill="1" applyBorder="1" applyAlignment="1">
      <alignment wrapText="1"/>
    </xf>
    <xf numFmtId="0" fontId="40" fillId="4" borderId="29" xfId="0" applyFont="1" applyFill="1" applyBorder="1" applyAlignment="1">
      <alignment wrapText="1"/>
    </xf>
    <xf numFmtId="0" fontId="40" fillId="0" borderId="29" xfId="0" applyFont="1" applyBorder="1" applyAlignment="1">
      <alignment wrapText="1"/>
    </xf>
    <xf numFmtId="9" fontId="40" fillId="4" borderId="29" xfId="0" applyNumberFormat="1" applyFont="1" applyFill="1" applyBorder="1" applyAlignment="1">
      <alignment wrapText="1"/>
    </xf>
    <xf numFmtId="0" fontId="27" fillId="0" borderId="6" xfId="0" applyFont="1" applyBorder="1" applyAlignment="1">
      <alignment wrapText="1"/>
    </xf>
    <xf numFmtId="0" fontId="27" fillId="0" borderId="7" xfId="0" applyFont="1" applyBorder="1" applyAlignment="1">
      <alignment wrapText="1"/>
    </xf>
    <xf numFmtId="0" fontId="27" fillId="0" borderId="8" xfId="0" applyFont="1" applyBorder="1" applyAlignment="1">
      <alignment wrapText="1"/>
    </xf>
    <xf numFmtId="0" fontId="27" fillId="23" borderId="6" xfId="0" applyFont="1" applyFill="1" applyBorder="1" applyAlignment="1">
      <alignment wrapText="1"/>
    </xf>
    <xf numFmtId="0" fontId="27" fillId="23" borderId="7" xfId="0" applyFont="1" applyFill="1" applyBorder="1" applyAlignment="1">
      <alignment wrapText="1"/>
    </xf>
    <xf numFmtId="0" fontId="27" fillId="23" borderId="50" xfId="0" applyFont="1" applyFill="1" applyBorder="1" applyAlignment="1">
      <alignment wrapText="1"/>
    </xf>
    <xf numFmtId="0" fontId="27" fillId="23" borderId="8" xfId="0" applyFont="1" applyFill="1" applyBorder="1" applyAlignment="1">
      <alignment wrapText="1"/>
    </xf>
    <xf numFmtId="0" fontId="37" fillId="15" borderId="21" xfId="0" applyFont="1" applyFill="1" applyBorder="1" applyAlignment="1">
      <alignment wrapText="1"/>
    </xf>
    <xf numFmtId="0" fontId="37" fillId="15" borderId="17" xfId="0" applyFont="1" applyFill="1" applyBorder="1" applyAlignment="1">
      <alignment wrapText="1"/>
    </xf>
    <xf numFmtId="0" fontId="37" fillId="15" borderId="18" xfId="0" applyFont="1" applyFill="1" applyBorder="1" applyAlignment="1">
      <alignment wrapText="1"/>
    </xf>
    <xf numFmtId="0" fontId="37" fillId="15" borderId="51" xfId="0" applyFont="1" applyFill="1" applyBorder="1" applyAlignment="1">
      <alignment wrapText="1"/>
    </xf>
    <xf numFmtId="0" fontId="37" fillId="15" borderId="0" xfId="0" applyFont="1" applyFill="1" applyAlignment="1">
      <alignment wrapText="1"/>
    </xf>
    <xf numFmtId="0" fontId="37" fillId="15" borderId="16" xfId="0" applyFont="1" applyFill="1" applyBorder="1" applyAlignment="1">
      <alignment wrapText="1"/>
    </xf>
    <xf numFmtId="0" fontId="37" fillId="15" borderId="22" xfId="0" applyFont="1" applyFill="1" applyBorder="1" applyAlignment="1">
      <alignment wrapText="1"/>
    </xf>
    <xf numFmtId="0" fontId="37" fillId="15" borderId="46" xfId="0" applyFont="1" applyFill="1" applyBorder="1" applyAlignment="1">
      <alignment wrapText="1"/>
    </xf>
    <xf numFmtId="0" fontId="37" fillId="15" borderId="23" xfId="0" applyFont="1" applyFill="1" applyBorder="1" applyAlignment="1">
      <alignment wrapText="1"/>
    </xf>
    <xf numFmtId="0" fontId="42" fillId="15" borderId="21" xfId="0" applyFont="1" applyFill="1" applyBorder="1" applyAlignment="1">
      <alignment wrapText="1"/>
    </xf>
    <xf numFmtId="0" fontId="42" fillId="15" borderId="17" xfId="0" applyFont="1" applyFill="1" applyBorder="1" applyAlignment="1">
      <alignment wrapText="1"/>
    </xf>
    <xf numFmtId="0" fontId="42" fillId="15" borderId="18" xfId="0" applyFont="1" applyFill="1" applyBorder="1" applyAlignment="1">
      <alignment wrapText="1"/>
    </xf>
    <xf numFmtId="0" fontId="42" fillId="15" borderId="51" xfId="0" applyFont="1" applyFill="1" applyBorder="1" applyAlignment="1">
      <alignment wrapText="1"/>
    </xf>
    <xf numFmtId="0" fontId="42" fillId="15" borderId="0" xfId="0" applyFont="1" applyFill="1" applyAlignment="1">
      <alignment wrapText="1"/>
    </xf>
    <xf numFmtId="0" fontId="42" fillId="15" borderId="16" xfId="0" applyFont="1" applyFill="1" applyBorder="1" applyAlignment="1">
      <alignment wrapText="1"/>
    </xf>
    <xf numFmtId="0" fontId="42" fillId="15" borderId="22" xfId="0" applyFont="1" applyFill="1" applyBorder="1" applyAlignment="1">
      <alignment wrapText="1"/>
    </xf>
    <xf numFmtId="0" fontId="42" fillId="15" borderId="46" xfId="0" applyFont="1" applyFill="1" applyBorder="1" applyAlignment="1">
      <alignment wrapText="1"/>
    </xf>
    <xf numFmtId="0" fontId="42" fillId="15" borderId="23" xfId="0" applyFont="1" applyFill="1" applyBorder="1" applyAlignment="1">
      <alignment wrapText="1"/>
    </xf>
    <xf numFmtId="0" fontId="27" fillId="15" borderId="21" xfId="0" applyFont="1" applyFill="1" applyBorder="1" applyAlignment="1">
      <alignment wrapText="1"/>
    </xf>
    <xf numFmtId="0" fontId="27" fillId="15" borderId="17" xfId="0" applyFont="1" applyFill="1" applyBorder="1" applyAlignment="1">
      <alignment wrapText="1"/>
    </xf>
    <xf numFmtId="0" fontId="27" fillId="15" borderId="52" xfId="0" applyFont="1" applyFill="1" applyBorder="1" applyAlignment="1">
      <alignment wrapText="1"/>
    </xf>
    <xf numFmtId="0" fontId="27" fillId="15" borderId="51" xfId="0" applyFont="1" applyFill="1" applyBorder="1" applyAlignment="1">
      <alignment wrapText="1"/>
    </xf>
    <xf numFmtId="0" fontId="27" fillId="15" borderId="0" xfId="0" applyFont="1" applyFill="1" applyAlignment="1">
      <alignment wrapText="1"/>
    </xf>
    <xf numFmtId="0" fontId="27" fillId="15" borderId="53" xfId="0" applyFont="1" applyFill="1" applyBorder="1" applyAlignment="1">
      <alignment wrapText="1"/>
    </xf>
    <xf numFmtId="0" fontId="27" fillId="15" borderId="54" xfId="0" applyFont="1" applyFill="1" applyBorder="1" applyAlignment="1">
      <alignment wrapText="1"/>
    </xf>
    <xf numFmtId="0" fontId="27" fillId="15" borderId="37" xfId="0" applyFont="1" applyFill="1" applyBorder="1" applyAlignment="1">
      <alignment wrapText="1"/>
    </xf>
    <xf numFmtId="0" fontId="27" fillId="15" borderId="38" xfId="0" applyFont="1" applyFill="1" applyBorder="1" applyAlignment="1">
      <alignment wrapText="1"/>
    </xf>
    <xf numFmtId="9" fontId="40" fillId="25" borderId="27" xfId="0" applyNumberFormat="1" applyFont="1" applyFill="1" applyBorder="1" applyAlignment="1">
      <alignment wrapText="1"/>
    </xf>
    <xf numFmtId="0" fontId="40" fillId="8" borderId="6" xfId="0" applyFont="1" applyFill="1" applyBorder="1" applyAlignment="1">
      <alignment wrapText="1"/>
    </xf>
    <xf numFmtId="0" fontId="40" fillId="8" borderId="8" xfId="0" applyFont="1" applyFill="1" applyBorder="1" applyAlignment="1">
      <alignment wrapText="1"/>
    </xf>
    <xf numFmtId="0" fontId="40" fillId="8" borderId="7" xfId="0" applyFont="1" applyFill="1" applyBorder="1" applyAlignment="1">
      <alignment wrapText="1"/>
    </xf>
    <xf numFmtId="0" fontId="40" fillId="10" borderId="7" xfId="0" applyFont="1" applyFill="1" applyBorder="1" applyAlignment="1">
      <alignment wrapText="1"/>
    </xf>
    <xf numFmtId="0" fontId="40" fillId="10" borderId="8" xfId="0" applyFont="1" applyFill="1" applyBorder="1" applyAlignment="1">
      <alignment wrapText="1"/>
    </xf>
    <xf numFmtId="0" fontId="40" fillId="24" borderId="7" xfId="0" applyFont="1" applyFill="1" applyBorder="1" applyAlignment="1">
      <alignment wrapText="1"/>
    </xf>
    <xf numFmtId="0" fontId="40" fillId="24" borderId="8" xfId="0" applyFont="1" applyFill="1" applyBorder="1" applyAlignment="1">
      <alignment wrapText="1"/>
    </xf>
    <xf numFmtId="0" fontId="40" fillId="25" borderId="30" xfId="0" applyFont="1" applyFill="1" applyBorder="1" applyAlignment="1">
      <alignment wrapText="1"/>
    </xf>
    <xf numFmtId="0" fontId="40" fillId="25" borderId="34" xfId="0" applyFont="1" applyFill="1" applyBorder="1" applyAlignment="1">
      <alignment wrapText="1"/>
    </xf>
    <xf numFmtId="0" fontId="40" fillId="0" borderId="32" xfId="0" applyFont="1" applyBorder="1" applyAlignment="1">
      <alignment wrapText="1"/>
    </xf>
    <xf numFmtId="0" fontId="40" fillId="0" borderId="36" xfId="0" applyFont="1" applyBorder="1" applyAlignment="1">
      <alignment wrapText="1"/>
    </xf>
    <xf numFmtId="0" fontId="40" fillId="12" borderId="28" xfId="0" applyFont="1" applyFill="1" applyBorder="1" applyAlignment="1">
      <alignment wrapText="1"/>
    </xf>
    <xf numFmtId="0" fontId="40" fillId="12" borderId="33" xfId="0" applyFont="1" applyFill="1" applyBorder="1" applyAlignment="1">
      <alignment wrapText="1"/>
    </xf>
    <xf numFmtId="0" fontId="40" fillId="27" borderId="30" xfId="0" applyFont="1" applyFill="1" applyBorder="1" applyAlignment="1">
      <alignment wrapText="1"/>
    </xf>
    <xf numFmtId="0" fontId="40" fillId="27" borderId="34" xfId="0" applyFont="1" applyFill="1" applyBorder="1" applyAlignment="1">
      <alignment wrapText="1"/>
    </xf>
    <xf numFmtId="0" fontId="40" fillId="11" borderId="37" xfId="0" applyFont="1" applyFill="1" applyBorder="1" applyAlignment="1">
      <alignment wrapText="1"/>
    </xf>
    <xf numFmtId="0" fontId="40" fillId="11" borderId="38" xfId="0" applyFont="1" applyFill="1" applyBorder="1" applyAlignment="1">
      <alignment wrapText="1"/>
    </xf>
    <xf numFmtId="0" fontId="40" fillId="25" borderId="39" xfId="0" applyFont="1" applyFill="1" applyBorder="1" applyAlignment="1">
      <alignment wrapText="1"/>
    </xf>
    <xf numFmtId="0" fontId="40" fillId="25" borderId="40" xfId="0" applyFont="1" applyFill="1" applyBorder="1" applyAlignment="1">
      <alignment wrapText="1"/>
    </xf>
    <xf numFmtId="0" fontId="40" fillId="25" borderId="56" xfId="0" applyFont="1" applyFill="1" applyBorder="1" applyAlignment="1">
      <alignment wrapText="1"/>
    </xf>
    <xf numFmtId="0" fontId="40" fillId="25" borderId="0" xfId="0" applyFont="1" applyFill="1" applyAlignment="1">
      <alignment wrapText="1"/>
    </xf>
    <xf numFmtId="0" fontId="40" fillId="25" borderId="11" xfId="0" applyFont="1" applyFill="1" applyBorder="1" applyAlignment="1">
      <alignment wrapText="1"/>
    </xf>
    <xf numFmtId="0" fontId="40" fillId="25" borderId="10" xfId="0" applyFont="1" applyFill="1" applyBorder="1" applyAlignment="1">
      <alignment wrapText="1"/>
    </xf>
    <xf numFmtId="0" fontId="40" fillId="12" borderId="24" xfId="0" applyFont="1" applyFill="1" applyBorder="1" applyAlignment="1">
      <alignment wrapText="1"/>
    </xf>
    <xf numFmtId="0" fontId="40" fillId="13" borderId="33" xfId="0" applyFont="1" applyFill="1" applyBorder="1" applyAlignment="1">
      <alignment wrapText="1"/>
    </xf>
    <xf numFmtId="0" fontId="40" fillId="13" borderId="24" xfId="0" applyFont="1" applyFill="1" applyBorder="1" applyAlignment="1">
      <alignment wrapText="1"/>
    </xf>
    <xf numFmtId="0" fontId="3" fillId="6" borderId="19" xfId="0" applyFont="1" applyFill="1" applyBorder="1" applyAlignment="1">
      <alignment horizontal="right" vertical="center" wrapText="1"/>
    </xf>
    <xf numFmtId="0" fontId="0" fillId="6" borderId="19" xfId="0" applyFill="1" applyBorder="1" applyAlignment="1">
      <alignment vertical="center" wrapText="1"/>
    </xf>
    <xf numFmtId="0" fontId="0" fillId="6" borderId="20" xfId="0" applyFill="1" applyBorder="1" applyAlignment="1">
      <alignment vertical="center" wrapText="1"/>
    </xf>
    <xf numFmtId="0" fontId="29" fillId="0" borderId="11"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20" fillId="4" borderId="43" xfId="0" applyFont="1" applyFill="1" applyBorder="1" applyAlignment="1">
      <alignment horizontal="right" vertical="center" wrapText="1"/>
    </xf>
    <xf numFmtId="0" fontId="20" fillId="4" borderId="44" xfId="0" applyFont="1" applyFill="1" applyBorder="1" applyAlignment="1">
      <alignment horizontal="right" vertical="center" wrapText="1"/>
    </xf>
    <xf numFmtId="0" fontId="3" fillId="6" borderId="6"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ill="1" applyBorder="1" applyAlignment="1">
      <alignment horizontal="right" vertical="center" wrapText="1"/>
    </xf>
    <xf numFmtId="0" fontId="4" fillId="2" borderId="1" xfId="0" applyFont="1" applyFill="1" applyBorder="1" applyAlignment="1">
      <alignment horizontal="justify" vertical="center" wrapText="1"/>
    </xf>
    <xf numFmtId="0" fontId="12" fillId="5" borderId="1" xfId="0" applyFont="1" applyFill="1" applyBorder="1" applyAlignment="1">
      <alignment horizontal="left" wrapText="1"/>
    </xf>
    <xf numFmtId="0" fontId="12" fillId="5" borderId="6" xfId="0" applyFont="1" applyFill="1" applyBorder="1" applyAlignment="1">
      <alignment horizontal="center" wrapText="1"/>
    </xf>
    <xf numFmtId="0" fontId="12" fillId="5" borderId="7" xfId="0" applyFont="1" applyFill="1" applyBorder="1" applyAlignment="1">
      <alignment horizontal="center" wrapText="1"/>
    </xf>
    <xf numFmtId="0" fontId="12" fillId="5" borderId="8" xfId="0" applyFont="1" applyFill="1" applyBorder="1" applyAlignment="1">
      <alignment horizontal="center" wrapText="1"/>
    </xf>
    <xf numFmtId="0" fontId="12" fillId="5" borderId="1" xfId="0" applyFont="1" applyFill="1" applyBorder="1" applyAlignment="1">
      <alignment horizontal="center" wrapText="1"/>
    </xf>
    <xf numFmtId="0" fontId="33" fillId="0" borderId="6" xfId="0" applyFont="1" applyBorder="1" applyAlignment="1"/>
    <xf numFmtId="0" fontId="33" fillId="0" borderId="7" xfId="0" applyFont="1" applyBorder="1" applyAlignment="1"/>
    <xf numFmtId="0" fontId="33" fillId="0" borderId="8" xfId="0" applyFont="1" applyBorder="1" applyAlignment="1"/>
  </cellXfs>
  <cellStyles count="8">
    <cellStyle name="Millares [0] 2" xfId="5" xr:uid="{5853BC44-9767-4E30-A01A-703318F4934D}"/>
    <cellStyle name="Millares 2" xfId="7" xr:uid="{3D782366-92C6-4A79-8784-2B839FAA3CE9}"/>
    <cellStyle name="Moneda" xfId="1" builtinId="4"/>
    <cellStyle name="Moneda [0] 2" xfId="4" xr:uid="{D21D2DAF-0E13-4114-A773-68A362AF310C}"/>
    <cellStyle name="Moneda 2" xfId="6" xr:uid="{3D867424-942D-41C6-BB48-C4F6A2D96C44}"/>
    <cellStyle name="Normal" xfId="0" builtinId="0"/>
    <cellStyle name="Normal 2" xfId="3" xr:uid="{9D2C0291-44FB-4E98-AAC8-61C4D0FBF36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171450</xdr:colOff>
      <xdr:row>4</xdr:row>
      <xdr:rowOff>95251</xdr:rowOff>
    </xdr:from>
    <xdr:ext cx="1388201" cy="491314"/>
    <xdr:sp macro="" textlink="">
      <xdr:nvSpPr>
        <xdr:cNvPr id="2" name="CuadroTexto 1">
          <a:extLst>
            <a:ext uri="{FF2B5EF4-FFF2-40B4-BE49-F238E27FC236}">
              <a16:creationId xmlns:a16="http://schemas.microsoft.com/office/drawing/2014/main" id="{A6064E11-04AA-41BC-AB9B-5B0E0B473063}"/>
            </a:ext>
          </a:extLst>
        </xdr:cNvPr>
        <xdr:cNvSpPr txBox="1"/>
      </xdr:nvSpPr>
      <xdr:spPr>
        <a:xfrm>
          <a:off x="2419350" y="2314576"/>
          <a:ext cx="1388201" cy="4913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CO" sz="1100"/>
            <a:t>𝐶1𝑝𝑖 = (𝑃1𝑏𝑖 𝑥 80)/𝑃1𝑒𝑖</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_0_Evaluacion_VA_035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IESGOS%20OCUPACIONALES_Margarita\1RiesgosOcupacionales\Emergencias\AreaProtegida\2019\Modelospara2020\7.1.CalificacionPropuestasRecibidas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ENTREGA"/>
      <sheetName val="2_APERTURA DE SOBRES"/>
      <sheetName val="3_REQUISITOS JURÍDICOS"/>
      <sheetName val="4_EXPERIENCIA GRAL"/>
      <sheetName val="5.2.2 EXPERIENCIA ESP"/>
      <sheetName val="5_CAP FINANCIERA"/>
      <sheetName val="6_CUMP NORM  AMBIENTAL Y SST"/>
      <sheetName val="7_REQUISITOS COMERCIALES"/>
      <sheetName val="7A_REQUISITOS_TÉCNICOS"/>
      <sheetName val="8_PRESUPUESTOS"/>
      <sheetName val="5.7 REQUISITOS ESPECIFICOS"/>
      <sheetName val="9_COND_RECHAZO"/>
      <sheetName val="10_RESUMEN"/>
      <sheetName val="11 CALCULO PT2 DESVIACION"/>
      <sheetName val="12. EVALUACIÓN"/>
      <sheetName val="2_0_Evaluacion_VA_035_2023"/>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sProponente1"/>
      <sheetName val="PuntajeProponenteUnico"/>
      <sheetName val="CumpleRequisitos"/>
      <sheetName val="ComparaEconomica"/>
      <sheetName val="ValoresProponente1"/>
      <sheetName val="Puntajes"/>
      <sheetName val="Polizas"/>
    </sheetNames>
    <sheetDataSet>
      <sheetData sheetId="0">
        <row r="6">
          <cell r="B6">
            <v>167093146.34999999</v>
          </cell>
          <cell r="K6">
            <v>16750000</v>
          </cell>
        </row>
      </sheetData>
      <sheetData sheetId="1"/>
      <sheetData sheetId="2"/>
      <sheetData sheetId="3">
        <row r="8">
          <cell r="C8">
            <v>-406853.65000000596</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3ECA-4BD0-4BB6-A9C0-8B853A7430ED}">
  <dimension ref="A1:H15"/>
  <sheetViews>
    <sheetView topLeftCell="A10" workbookViewId="0">
      <selection activeCell="B3" sqref="B3"/>
    </sheetView>
  </sheetViews>
  <sheetFormatPr defaultRowHeight="15"/>
  <cols>
    <col min="1" max="1" width="16.140625" customWidth="1"/>
    <col min="2" max="2" width="17.85546875" customWidth="1"/>
    <col min="3" max="3" width="86.28515625" customWidth="1"/>
    <col min="4" max="4" width="75.28515625" customWidth="1"/>
    <col min="5" max="5" width="33" customWidth="1"/>
    <col min="6" max="6" width="13.85546875" customWidth="1"/>
    <col min="7" max="7" width="37.42578125" customWidth="1"/>
  </cols>
  <sheetData>
    <row r="1" spans="1:8">
      <c r="A1" s="288" t="s">
        <v>0</v>
      </c>
      <c r="B1" s="289"/>
      <c r="C1" s="289"/>
      <c r="D1" s="290"/>
      <c r="E1" s="97" t="s">
        <v>1</v>
      </c>
      <c r="F1" s="97" t="s">
        <v>2</v>
      </c>
      <c r="G1" s="97" t="s">
        <v>2</v>
      </c>
      <c r="H1" s="97" t="s">
        <v>2</v>
      </c>
    </row>
    <row r="2" spans="1:8" ht="50.25">
      <c r="A2" s="98" t="s">
        <v>3</v>
      </c>
      <c r="B2" s="99" t="s">
        <v>4</v>
      </c>
      <c r="C2" s="100" t="s">
        <v>5</v>
      </c>
      <c r="D2" s="100" t="s">
        <v>6</v>
      </c>
      <c r="E2" s="100" t="s">
        <v>7</v>
      </c>
      <c r="F2" s="100" t="s">
        <v>8</v>
      </c>
      <c r="G2" s="100" t="s">
        <v>9</v>
      </c>
      <c r="H2" s="100" t="s">
        <v>10</v>
      </c>
    </row>
    <row r="3" spans="1:8" ht="57.75">
      <c r="A3" s="101" t="s">
        <v>2</v>
      </c>
      <c r="B3" s="102" t="s">
        <v>11</v>
      </c>
      <c r="C3" s="103" t="s">
        <v>12</v>
      </c>
      <c r="D3" s="104" t="s">
        <v>2</v>
      </c>
      <c r="E3" s="105" t="s">
        <v>13</v>
      </c>
      <c r="F3" s="105" t="s">
        <v>2</v>
      </c>
      <c r="G3" s="104" t="s">
        <v>14</v>
      </c>
      <c r="H3" s="105" t="s">
        <v>2</v>
      </c>
    </row>
    <row r="4" spans="1:8" ht="409.6">
      <c r="A4" s="101" t="s">
        <v>15</v>
      </c>
      <c r="B4" s="105" t="s">
        <v>16</v>
      </c>
      <c r="C4" s="104" t="s">
        <v>17</v>
      </c>
      <c r="D4" s="104" t="s">
        <v>18</v>
      </c>
      <c r="E4" s="115" t="s">
        <v>19</v>
      </c>
      <c r="F4" s="117" t="s">
        <v>1</v>
      </c>
      <c r="G4" s="116" t="s">
        <v>20</v>
      </c>
      <c r="H4" s="117" t="s">
        <v>1</v>
      </c>
    </row>
    <row r="5" spans="1:8" ht="159">
      <c r="A5" s="101" t="s">
        <v>15</v>
      </c>
      <c r="B5" s="105">
        <v>2</v>
      </c>
      <c r="C5" s="104" t="s">
        <v>21</v>
      </c>
      <c r="D5" s="104" t="s">
        <v>22</v>
      </c>
      <c r="E5" s="118" t="s">
        <v>23</v>
      </c>
      <c r="F5" s="117" t="s">
        <v>1</v>
      </c>
      <c r="G5" s="116" t="s">
        <v>24</v>
      </c>
      <c r="H5" s="117" t="s">
        <v>1</v>
      </c>
    </row>
    <row r="6" spans="1:8" ht="113.25">
      <c r="A6" s="101" t="s">
        <v>15</v>
      </c>
      <c r="B6" s="105">
        <v>3</v>
      </c>
      <c r="C6" s="108" t="s">
        <v>25</v>
      </c>
      <c r="D6" s="108" t="s">
        <v>26</v>
      </c>
      <c r="E6" s="118" t="s">
        <v>27</v>
      </c>
      <c r="F6" s="117" t="s">
        <v>1</v>
      </c>
      <c r="G6" s="119" t="s">
        <v>28</v>
      </c>
      <c r="H6" s="120" t="s">
        <v>1</v>
      </c>
    </row>
    <row r="7" spans="1:8" ht="153.75" customHeight="1">
      <c r="A7" s="101" t="s">
        <v>15</v>
      </c>
      <c r="B7" s="105">
        <v>4</v>
      </c>
      <c r="C7" s="104" t="s">
        <v>29</v>
      </c>
      <c r="D7" s="104" t="s">
        <v>30</v>
      </c>
      <c r="E7" s="107" t="s">
        <v>31</v>
      </c>
      <c r="F7" s="106" t="s">
        <v>1</v>
      </c>
      <c r="G7" s="109" t="s">
        <v>32</v>
      </c>
      <c r="H7" s="106" t="s">
        <v>1</v>
      </c>
    </row>
    <row r="8" spans="1:8" ht="115.5">
      <c r="A8" s="101" t="s">
        <v>15</v>
      </c>
      <c r="B8" s="105">
        <v>5</v>
      </c>
      <c r="C8" s="104" t="s">
        <v>33</v>
      </c>
      <c r="D8" s="104" t="s">
        <v>34</v>
      </c>
      <c r="E8" s="118" t="s">
        <v>35</v>
      </c>
      <c r="F8" s="117" t="s">
        <v>1</v>
      </c>
      <c r="G8" s="116" t="s">
        <v>36</v>
      </c>
      <c r="H8" s="117" t="s">
        <v>1</v>
      </c>
    </row>
    <row r="9" spans="1:8" ht="409.6">
      <c r="A9" s="101" t="s">
        <v>15</v>
      </c>
      <c r="B9" s="105">
        <v>6</v>
      </c>
      <c r="C9" s="104" t="s">
        <v>37</v>
      </c>
      <c r="D9" s="104" t="s">
        <v>38</v>
      </c>
      <c r="E9" s="104" t="s">
        <v>39</v>
      </c>
      <c r="F9" s="106" t="s">
        <v>1</v>
      </c>
      <c r="G9" s="104" t="s">
        <v>40</v>
      </c>
      <c r="H9" s="106" t="s">
        <v>1</v>
      </c>
    </row>
    <row r="10" spans="1:8" ht="409.6">
      <c r="A10" s="101" t="s">
        <v>15</v>
      </c>
      <c r="B10" s="105">
        <v>7</v>
      </c>
      <c r="C10" s="104" t="s">
        <v>41</v>
      </c>
      <c r="D10" s="104" t="s">
        <v>42</v>
      </c>
      <c r="E10" s="104" t="s">
        <v>43</v>
      </c>
      <c r="F10" s="106" t="s">
        <v>1</v>
      </c>
      <c r="G10" s="104" t="s">
        <v>44</v>
      </c>
      <c r="H10" s="106" t="s">
        <v>1</v>
      </c>
    </row>
    <row r="11" spans="1:8" ht="409.6">
      <c r="A11" s="101" t="s">
        <v>15</v>
      </c>
      <c r="B11" s="105">
        <v>8</v>
      </c>
      <c r="C11" s="104" t="s">
        <v>45</v>
      </c>
      <c r="D11" s="104" t="s">
        <v>46</v>
      </c>
      <c r="E11" s="104" t="s">
        <v>47</v>
      </c>
      <c r="F11" s="106" t="s">
        <v>1</v>
      </c>
      <c r="G11" s="104" t="s">
        <v>48</v>
      </c>
      <c r="H11" s="106" t="s">
        <v>1</v>
      </c>
    </row>
    <row r="12" spans="1:8" ht="409.6">
      <c r="A12" s="101" t="s">
        <v>15</v>
      </c>
      <c r="B12" s="105">
        <v>9</v>
      </c>
      <c r="C12" s="104" t="s">
        <v>49</v>
      </c>
      <c r="D12" s="104" t="s">
        <v>50</v>
      </c>
      <c r="E12" s="104" t="s">
        <v>51</v>
      </c>
      <c r="F12" s="106" t="s">
        <v>1</v>
      </c>
      <c r="G12" s="104" t="s">
        <v>52</v>
      </c>
      <c r="H12" s="106" t="s">
        <v>1</v>
      </c>
    </row>
    <row r="13" spans="1:8" ht="43.5">
      <c r="A13" s="101" t="s">
        <v>15</v>
      </c>
      <c r="B13" s="105">
        <v>10</v>
      </c>
      <c r="C13" s="104" t="s">
        <v>53</v>
      </c>
      <c r="D13" s="104" t="s">
        <v>54</v>
      </c>
      <c r="E13" s="104" t="s">
        <v>55</v>
      </c>
      <c r="F13" s="106" t="s">
        <v>1</v>
      </c>
      <c r="G13" s="110" t="s">
        <v>56</v>
      </c>
      <c r="H13" s="106" t="s">
        <v>1</v>
      </c>
    </row>
    <row r="14" spans="1:8" ht="38.25">
      <c r="A14" s="101" t="s">
        <v>15</v>
      </c>
      <c r="B14" s="111">
        <v>11</v>
      </c>
      <c r="C14" s="112" t="s">
        <v>57</v>
      </c>
      <c r="D14" s="111" t="s">
        <v>58</v>
      </c>
      <c r="E14" s="113" t="s">
        <v>59</v>
      </c>
      <c r="F14" s="106" t="s">
        <v>60</v>
      </c>
      <c r="G14" s="111" t="s">
        <v>2</v>
      </c>
      <c r="H14" s="106" t="s">
        <v>61</v>
      </c>
    </row>
    <row r="15" spans="1:8" ht="50.25">
      <c r="A15" s="101" t="s">
        <v>15</v>
      </c>
      <c r="B15" s="111">
        <v>12</v>
      </c>
      <c r="C15" s="112" t="s">
        <v>62</v>
      </c>
      <c r="D15" s="112" t="s">
        <v>62</v>
      </c>
      <c r="E15" s="113" t="s">
        <v>63</v>
      </c>
      <c r="F15" s="106" t="s">
        <v>60</v>
      </c>
      <c r="G15" s="114" t="s">
        <v>64</v>
      </c>
      <c r="H15" s="106" t="s">
        <v>61</v>
      </c>
    </row>
  </sheetData>
  <mergeCells count="1">
    <mergeCell ref="A1:D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2"/>
  <sheetViews>
    <sheetView zoomScale="85" zoomScaleNormal="85" workbookViewId="0">
      <selection activeCell="B9" sqref="B9"/>
    </sheetView>
  </sheetViews>
  <sheetFormatPr defaultColWidth="11.42578125" defaultRowHeight="12.75"/>
  <cols>
    <col min="1" max="1" width="14.5703125" style="42" customWidth="1"/>
    <col min="2" max="2" width="75" style="42" customWidth="1"/>
    <col min="3" max="3" width="33.7109375" style="43" customWidth="1"/>
    <col min="4" max="4" width="17.7109375" style="21" bestFit="1" customWidth="1"/>
    <col min="5" max="5" width="25.28515625" style="21" bestFit="1" customWidth="1"/>
    <col min="6" max="6" width="11.42578125" style="21"/>
    <col min="7" max="8" width="11.42578125" style="21" customWidth="1"/>
    <col min="9" max="16384" width="11.42578125" style="21"/>
  </cols>
  <sheetData>
    <row r="1" spans="1:6" ht="38.25">
      <c r="A1" s="19" t="s">
        <v>333</v>
      </c>
      <c r="B1" s="19" t="s">
        <v>5</v>
      </c>
      <c r="C1" s="20" t="s">
        <v>68</v>
      </c>
      <c r="E1" s="21" t="s">
        <v>1</v>
      </c>
      <c r="F1" s="21" t="s">
        <v>334</v>
      </c>
    </row>
    <row r="2" spans="1:6" ht="15">
      <c r="A2" s="283" t="s">
        <v>335</v>
      </c>
      <c r="B2" s="283"/>
      <c r="C2" s="22"/>
      <c r="E2" s="21" t="s">
        <v>93</v>
      </c>
      <c r="F2" s="21" t="s">
        <v>336</v>
      </c>
    </row>
    <row r="3" spans="1:6">
      <c r="A3" s="23" t="s">
        <v>337</v>
      </c>
      <c r="B3" s="24" t="s">
        <v>338</v>
      </c>
      <c r="C3" s="25" t="s">
        <v>1</v>
      </c>
      <c r="E3" s="21" t="s">
        <v>339</v>
      </c>
      <c r="F3" s="21" t="s">
        <v>340</v>
      </c>
    </row>
    <row r="4" spans="1:6" ht="63.75">
      <c r="A4" s="23" t="s">
        <v>337</v>
      </c>
      <c r="B4" s="24" t="s">
        <v>341</v>
      </c>
      <c r="C4" s="25" t="s">
        <v>1</v>
      </c>
      <c r="F4" s="21" t="s">
        <v>342</v>
      </c>
    </row>
    <row r="5" spans="1:6" ht="76.5">
      <c r="A5" s="23" t="s">
        <v>337</v>
      </c>
      <c r="B5" s="24" t="s">
        <v>343</v>
      </c>
      <c r="C5" s="25" t="s">
        <v>1</v>
      </c>
      <c r="E5" s="18"/>
      <c r="F5" s="21" t="s">
        <v>344</v>
      </c>
    </row>
    <row r="6" spans="1:6" ht="38.25">
      <c r="A6" s="23" t="s">
        <v>337</v>
      </c>
      <c r="B6" s="24" t="s">
        <v>345</v>
      </c>
      <c r="C6" s="25" t="s">
        <v>1</v>
      </c>
      <c r="F6" s="21" t="s">
        <v>0</v>
      </c>
    </row>
    <row r="7" spans="1:6" ht="25.5">
      <c r="A7" s="23" t="s">
        <v>337</v>
      </c>
      <c r="B7" s="24" t="s">
        <v>346</v>
      </c>
      <c r="C7" s="26" t="s">
        <v>1</v>
      </c>
      <c r="E7" s="18"/>
    </row>
    <row r="8" spans="1:6" ht="14.25">
      <c r="A8" s="23" t="s">
        <v>337</v>
      </c>
      <c r="B8" s="24" t="s">
        <v>347</v>
      </c>
      <c r="C8" s="26" t="s">
        <v>1</v>
      </c>
      <c r="E8" s="18"/>
    </row>
    <row r="9" spans="1:6" ht="156.75" customHeight="1">
      <c r="A9" s="23" t="s">
        <v>337</v>
      </c>
      <c r="B9" s="27" t="s">
        <v>348</v>
      </c>
      <c r="C9" s="25" t="s">
        <v>1</v>
      </c>
      <c r="E9" s="18"/>
    </row>
    <row r="10" spans="1:6" ht="38.25">
      <c r="A10" s="23" t="s">
        <v>337</v>
      </c>
      <c r="B10" s="27" t="s">
        <v>349</v>
      </c>
      <c r="C10" s="25" t="s">
        <v>1</v>
      </c>
      <c r="E10" s="18"/>
    </row>
    <row r="11" spans="1:6" ht="14.25">
      <c r="A11" s="23" t="s">
        <v>337</v>
      </c>
      <c r="B11" s="27" t="s">
        <v>350</v>
      </c>
      <c r="C11" s="25" t="s">
        <v>1</v>
      </c>
      <c r="E11" s="18"/>
    </row>
    <row r="12" spans="1:6" ht="142.5" customHeight="1">
      <c r="A12" s="23" t="s">
        <v>337</v>
      </c>
      <c r="B12" s="27" t="s">
        <v>351</v>
      </c>
      <c r="C12" s="26" t="s">
        <v>1</v>
      </c>
      <c r="E12" s="18"/>
    </row>
    <row r="13" spans="1:6" ht="89.25" customHeight="1">
      <c r="A13" s="28"/>
      <c r="B13" s="29"/>
      <c r="C13" s="26"/>
      <c r="E13" s="18"/>
    </row>
    <row r="14" spans="1:6" ht="14.25">
      <c r="A14" s="284" t="s">
        <v>352</v>
      </c>
      <c r="B14" s="285"/>
      <c r="C14" s="286"/>
      <c r="E14" s="18"/>
    </row>
    <row r="15" spans="1:6" ht="12.75" customHeight="1">
      <c r="A15" s="23" t="s">
        <v>337</v>
      </c>
      <c r="B15" s="27" t="s">
        <v>353</v>
      </c>
      <c r="C15" s="25" t="s">
        <v>1</v>
      </c>
    </row>
    <row r="16" spans="1:6" ht="14.25">
      <c r="A16" s="23" t="s">
        <v>337</v>
      </c>
      <c r="B16" s="27" t="s">
        <v>354</v>
      </c>
      <c r="C16" s="25" t="s">
        <v>1</v>
      </c>
      <c r="E16" s="18"/>
    </row>
    <row r="17" spans="1:4" ht="15.75" customHeight="1">
      <c r="A17" s="23" t="s">
        <v>337</v>
      </c>
      <c r="B17" s="27" t="s">
        <v>355</v>
      </c>
      <c r="C17" s="30" t="s">
        <v>93</v>
      </c>
      <c r="D17" s="31" t="s">
        <v>356</v>
      </c>
    </row>
    <row r="18" spans="1:4">
      <c r="A18" s="23" t="s">
        <v>337</v>
      </c>
      <c r="B18" s="27" t="s">
        <v>357</v>
      </c>
      <c r="C18" s="25" t="s">
        <v>1</v>
      </c>
    </row>
    <row r="19" spans="1:4">
      <c r="A19" s="23" t="s">
        <v>337</v>
      </c>
      <c r="B19" s="32" t="s">
        <v>358</v>
      </c>
      <c r="C19" s="25" t="s">
        <v>1</v>
      </c>
    </row>
    <row r="20" spans="1:4" ht="90" customHeight="1">
      <c r="A20" s="23" t="s">
        <v>337</v>
      </c>
      <c r="B20" s="27" t="s">
        <v>359</v>
      </c>
      <c r="C20" s="25" t="s">
        <v>1</v>
      </c>
      <c r="D20" s="31" t="s">
        <v>360</v>
      </c>
    </row>
    <row r="21" spans="1:4" ht="43.5" customHeight="1">
      <c r="A21" s="23" t="s">
        <v>337</v>
      </c>
      <c r="B21" s="33" t="s">
        <v>361</v>
      </c>
      <c r="C21" s="25" t="s">
        <v>1</v>
      </c>
    </row>
    <row r="22" spans="1:4">
      <c r="A22" s="23" t="s">
        <v>337</v>
      </c>
      <c r="B22" s="33" t="s">
        <v>362</v>
      </c>
      <c r="C22" s="25" t="s">
        <v>1</v>
      </c>
    </row>
    <row r="23" spans="1:4">
      <c r="A23" s="32"/>
      <c r="B23" s="32"/>
      <c r="C23" s="32"/>
    </row>
    <row r="24" spans="1:4" ht="85.5" customHeight="1">
      <c r="A24" s="287" t="s">
        <v>363</v>
      </c>
      <c r="B24" s="287"/>
      <c r="C24" s="287"/>
    </row>
    <row r="25" spans="1:4" ht="38.25">
      <c r="A25" s="23" t="s">
        <v>337</v>
      </c>
      <c r="B25" s="27" t="s">
        <v>364</v>
      </c>
      <c r="C25" s="25" t="s">
        <v>1</v>
      </c>
      <c r="D25" s="21">
        <v>2009</v>
      </c>
    </row>
    <row r="26" spans="1:4" ht="90" customHeight="1">
      <c r="A26" s="23" t="s">
        <v>337</v>
      </c>
      <c r="B26" s="24" t="s">
        <v>365</v>
      </c>
      <c r="C26" s="25" t="s">
        <v>1</v>
      </c>
    </row>
    <row r="27" spans="1:4" ht="25.5">
      <c r="A27" s="23" t="s">
        <v>337</v>
      </c>
      <c r="B27" s="27" t="s">
        <v>366</v>
      </c>
      <c r="C27" s="25" t="s">
        <v>1</v>
      </c>
      <c r="D27" s="21" t="s">
        <v>367</v>
      </c>
    </row>
    <row r="28" spans="1:4" ht="256.5" customHeight="1">
      <c r="A28" s="23" t="s">
        <v>337</v>
      </c>
      <c r="B28" s="27" t="s">
        <v>368</v>
      </c>
      <c r="C28" s="25" t="s">
        <v>1</v>
      </c>
    </row>
    <row r="29" spans="1:4">
      <c r="A29" s="23" t="s">
        <v>337</v>
      </c>
      <c r="B29" s="27" t="s">
        <v>369</v>
      </c>
      <c r="C29" s="34" t="s">
        <v>1</v>
      </c>
    </row>
    <row r="30" spans="1:4" ht="171" customHeight="1">
      <c r="A30" s="23" t="s">
        <v>337</v>
      </c>
      <c r="B30" s="27" t="s">
        <v>370</v>
      </c>
      <c r="C30" s="25" t="s">
        <v>1</v>
      </c>
    </row>
    <row r="31" spans="1:4">
      <c r="A31" s="23" t="s">
        <v>337</v>
      </c>
      <c r="B31" s="27" t="s">
        <v>371</v>
      </c>
      <c r="C31" s="25" t="s">
        <v>1</v>
      </c>
    </row>
    <row r="32" spans="1:4" ht="25.5">
      <c r="A32" s="23" t="s">
        <v>337</v>
      </c>
      <c r="B32" s="27" t="s">
        <v>372</v>
      </c>
      <c r="C32" s="25" t="s">
        <v>1</v>
      </c>
      <c r="D32" s="21" t="s">
        <v>373</v>
      </c>
    </row>
    <row r="33" spans="1:5" ht="128.25" customHeight="1">
      <c r="A33" s="23" t="s">
        <v>337</v>
      </c>
      <c r="B33" s="27" t="s">
        <v>374</v>
      </c>
      <c r="C33" s="25" t="s">
        <v>1</v>
      </c>
    </row>
    <row r="34" spans="1:5" ht="38.25">
      <c r="A34" s="23" t="s">
        <v>337</v>
      </c>
      <c r="B34" s="27" t="s">
        <v>375</v>
      </c>
      <c r="C34" s="25" t="s">
        <v>1</v>
      </c>
      <c r="D34" s="35">
        <f>+C54*10%</f>
        <v>16709314.635</v>
      </c>
      <c r="E34" s="36">
        <f>+[2]DetallesProponente1!K6</f>
        <v>16750000</v>
      </c>
    </row>
    <row r="35" spans="1:5" ht="25.5">
      <c r="A35" s="23" t="s">
        <v>337</v>
      </c>
      <c r="B35" s="27" t="s">
        <v>376</v>
      </c>
      <c r="C35" s="25" t="s">
        <v>1</v>
      </c>
    </row>
    <row r="36" spans="1:5" ht="25.5">
      <c r="A36" s="23" t="s">
        <v>337</v>
      </c>
      <c r="B36" s="27" t="s">
        <v>377</v>
      </c>
      <c r="C36" s="25" t="s">
        <v>1</v>
      </c>
      <c r="D36" s="21" t="s">
        <v>378</v>
      </c>
    </row>
    <row r="37" spans="1:5" ht="57" customHeight="1">
      <c r="A37" s="32"/>
      <c r="B37" s="32"/>
      <c r="C37" s="32"/>
    </row>
    <row r="38" spans="1:5">
      <c r="A38" s="37"/>
      <c r="B38" s="37"/>
      <c r="C38" s="26"/>
    </row>
    <row r="39" spans="1:5">
      <c r="A39" s="287" t="s">
        <v>379</v>
      </c>
      <c r="B39" s="287"/>
      <c r="C39" s="287"/>
    </row>
    <row r="40" spans="1:5">
      <c r="A40" s="23" t="s">
        <v>380</v>
      </c>
      <c r="B40" s="27" t="s">
        <v>381</v>
      </c>
      <c r="C40" s="30" t="s">
        <v>1</v>
      </c>
      <c r="D40" s="31" t="s">
        <v>382</v>
      </c>
    </row>
    <row r="41" spans="1:5" ht="300" customHeight="1">
      <c r="A41" s="23" t="s">
        <v>380</v>
      </c>
      <c r="B41" s="27" t="s">
        <v>383</v>
      </c>
      <c r="C41" s="25" t="s">
        <v>93</v>
      </c>
    </row>
    <row r="42" spans="1:5">
      <c r="A42" s="23" t="s">
        <v>380</v>
      </c>
      <c r="B42" s="27" t="s">
        <v>384</v>
      </c>
      <c r="C42" s="25" t="s">
        <v>93</v>
      </c>
    </row>
    <row r="43" spans="1:5" ht="25.5">
      <c r="A43" s="23" t="s">
        <v>380</v>
      </c>
      <c r="B43" s="27" t="s">
        <v>385</v>
      </c>
      <c r="C43" s="25" t="s">
        <v>93</v>
      </c>
    </row>
    <row r="44" spans="1:5" ht="25.5">
      <c r="A44" s="23" t="s">
        <v>380</v>
      </c>
      <c r="B44" s="27" t="s">
        <v>386</v>
      </c>
      <c r="C44" s="25" t="s">
        <v>93</v>
      </c>
    </row>
    <row r="45" spans="1:5" ht="25.5">
      <c r="A45" s="23" t="s">
        <v>380</v>
      </c>
      <c r="B45" s="27" t="s">
        <v>387</v>
      </c>
      <c r="C45" s="25" t="s">
        <v>93</v>
      </c>
    </row>
    <row r="46" spans="1:5" ht="25.5">
      <c r="A46" s="23" t="s">
        <v>380</v>
      </c>
      <c r="B46" s="27" t="s">
        <v>388</v>
      </c>
      <c r="C46" s="25" t="s">
        <v>93</v>
      </c>
    </row>
    <row r="47" spans="1:5">
      <c r="A47" s="23" t="s">
        <v>380</v>
      </c>
      <c r="B47" s="27" t="s">
        <v>389</v>
      </c>
      <c r="C47" s="25" t="s">
        <v>93</v>
      </c>
    </row>
    <row r="48" spans="1:5" ht="38.25">
      <c r="A48" s="23" t="s">
        <v>380</v>
      </c>
      <c r="B48" s="27" t="s">
        <v>390</v>
      </c>
      <c r="C48" s="25" t="s">
        <v>93</v>
      </c>
    </row>
    <row r="49" spans="1:4">
      <c r="A49" s="23" t="s">
        <v>380</v>
      </c>
      <c r="B49" s="27" t="s">
        <v>391</v>
      </c>
      <c r="C49" s="25" t="s">
        <v>93</v>
      </c>
    </row>
    <row r="50" spans="1:4" ht="25.5">
      <c r="A50" s="23" t="s">
        <v>380</v>
      </c>
      <c r="B50" s="27" t="s">
        <v>392</v>
      </c>
      <c r="C50" s="25" t="s">
        <v>93</v>
      </c>
    </row>
    <row r="51" spans="1:4" ht="51">
      <c r="A51" s="23" t="s">
        <v>380</v>
      </c>
      <c r="B51" s="38" t="s">
        <v>393</v>
      </c>
      <c r="C51" s="30"/>
      <c r="D51" s="31" t="s">
        <v>394</v>
      </c>
    </row>
    <row r="52" spans="1:4">
      <c r="A52" s="23" t="s">
        <v>337</v>
      </c>
      <c r="B52" s="27" t="s">
        <v>395</v>
      </c>
      <c r="C52" s="25" t="s">
        <v>1</v>
      </c>
    </row>
    <row r="53" spans="1:4" ht="25.5">
      <c r="A53" s="23" t="s">
        <v>337</v>
      </c>
      <c r="B53" s="27" t="s">
        <v>396</v>
      </c>
      <c r="C53" s="25" t="s">
        <v>1</v>
      </c>
    </row>
    <row r="54" spans="1:4" ht="25.5">
      <c r="A54" s="19" t="s">
        <v>397</v>
      </c>
      <c r="B54" s="39" t="s">
        <v>398</v>
      </c>
      <c r="C54" s="40">
        <f>+[2]DetallesProponente1!B6</f>
        <v>167093146.34999999</v>
      </c>
    </row>
    <row r="55" spans="1:4" ht="51">
      <c r="A55" s="19" t="s">
        <v>399</v>
      </c>
      <c r="B55" s="41" t="s">
        <v>400</v>
      </c>
      <c r="C55" s="40">
        <f>+[2]ComparaEconomica!C8</f>
        <v>-406853.65000000596</v>
      </c>
    </row>
    <row r="56" spans="1:4" ht="25.5">
      <c r="A56" s="19" t="s">
        <v>337</v>
      </c>
      <c r="B56" s="27" t="s">
        <v>401</v>
      </c>
      <c r="C56" s="25" t="s">
        <v>339</v>
      </c>
    </row>
    <row r="57" spans="1:4" ht="38.25">
      <c r="A57" s="19" t="s">
        <v>380</v>
      </c>
      <c r="B57" s="27" t="s">
        <v>402</v>
      </c>
      <c r="C57" s="25" t="s">
        <v>93</v>
      </c>
    </row>
    <row r="58" spans="1:4" ht="38.25">
      <c r="A58" s="19" t="s">
        <v>380</v>
      </c>
      <c r="B58" s="27" t="s">
        <v>403</v>
      </c>
      <c r="C58" s="25" t="s">
        <v>93</v>
      </c>
    </row>
    <row r="59" spans="1:4" ht="25.5">
      <c r="A59" s="19" t="s">
        <v>380</v>
      </c>
      <c r="B59" s="27" t="s">
        <v>404</v>
      </c>
      <c r="C59" s="25" t="s">
        <v>93</v>
      </c>
    </row>
    <row r="60" spans="1:4" ht="38.25">
      <c r="A60" s="19" t="s">
        <v>380</v>
      </c>
      <c r="B60" s="27" t="s">
        <v>405</v>
      </c>
      <c r="C60" s="25" t="s">
        <v>93</v>
      </c>
    </row>
    <row r="61" spans="1:4" ht="38.25">
      <c r="A61" s="19" t="s">
        <v>380</v>
      </c>
      <c r="B61" s="27" t="s">
        <v>406</v>
      </c>
      <c r="C61" s="25" t="s">
        <v>93</v>
      </c>
    </row>
    <row r="62" spans="1:4" ht="76.5">
      <c r="A62" s="19" t="s">
        <v>380</v>
      </c>
      <c r="B62" s="27" t="s">
        <v>407</v>
      </c>
      <c r="C62" s="25" t="s">
        <v>93</v>
      </c>
    </row>
    <row r="63" spans="1:4">
      <c r="A63" s="19" t="s">
        <v>380</v>
      </c>
      <c r="B63" s="27" t="s">
        <v>408</v>
      </c>
      <c r="C63" s="25" t="s">
        <v>93</v>
      </c>
    </row>
    <row r="64" spans="1:4">
      <c r="A64" s="19" t="s">
        <v>337</v>
      </c>
      <c r="B64" s="27" t="s">
        <v>409</v>
      </c>
      <c r="C64" s="25" t="s">
        <v>1</v>
      </c>
    </row>
    <row r="65" spans="1:3">
      <c r="A65" s="19" t="s">
        <v>380</v>
      </c>
      <c r="B65" s="27" t="s">
        <v>410</v>
      </c>
      <c r="C65" s="25" t="s">
        <v>93</v>
      </c>
    </row>
    <row r="67" spans="1:3">
      <c r="A67" s="21"/>
      <c r="B67" s="21"/>
      <c r="C67" s="21"/>
    </row>
    <row r="68" spans="1:3">
      <c r="A68" s="21"/>
      <c r="B68" s="21"/>
      <c r="C68" s="21"/>
    </row>
    <row r="69" spans="1:3">
      <c r="A69" s="21"/>
      <c r="B69" s="21"/>
      <c r="C69" s="21"/>
    </row>
    <row r="71" spans="1:3">
      <c r="A71" s="21"/>
      <c r="B71" s="21"/>
      <c r="C71" s="21"/>
    </row>
    <row r="72" spans="1:3">
      <c r="A72" s="21"/>
      <c r="B72" s="21"/>
      <c r="C72" s="21"/>
    </row>
  </sheetData>
  <mergeCells count="4">
    <mergeCell ref="A2:B2"/>
    <mergeCell ref="A14:C14"/>
    <mergeCell ref="A24:C24"/>
    <mergeCell ref="A39:C39"/>
  </mergeCells>
  <dataValidations count="2">
    <dataValidation type="list" allowBlank="1" showInputMessage="1" showErrorMessage="1" sqref="C56" xr:uid="{00000000-0002-0000-0900-000000000000}">
      <formula1>$E$1:$E$32</formula1>
    </dataValidation>
    <dataValidation type="list" allowBlank="1" showInputMessage="1" showErrorMessage="1" sqref="C21:C22 C15:C18 C9:C11 C3:C6 C30:C35 C25:C28 C40:C53 C57:C65" xr:uid="{00000000-0002-0000-0900-000001000000}">
      <formula1>$E$1:$E$2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
  <sheetViews>
    <sheetView topLeftCell="D15" zoomScaleNormal="100" workbookViewId="0">
      <selection activeCell="E5" sqref="E5"/>
    </sheetView>
  </sheetViews>
  <sheetFormatPr defaultColWidth="11.42578125" defaultRowHeight="12.75"/>
  <cols>
    <col min="1" max="1" width="12.140625" style="46" customWidth="1"/>
    <col min="2" max="2" width="8.140625" style="46" customWidth="1"/>
    <col min="3" max="3" width="122.28515625" style="46" customWidth="1"/>
    <col min="4" max="4" width="65.140625" style="46" customWidth="1"/>
    <col min="5" max="5" width="23.140625" style="46" customWidth="1"/>
    <col min="6" max="6" width="35.5703125" style="46" customWidth="1"/>
    <col min="7" max="7" width="27.42578125" style="64" customWidth="1"/>
    <col min="8" max="8" width="46.42578125" style="64" customWidth="1"/>
    <col min="9" max="16384" width="11.42578125" style="46"/>
  </cols>
  <sheetData>
    <row r="1" spans="1:8">
      <c r="E1" s="46" t="s">
        <v>65</v>
      </c>
      <c r="F1" s="46" t="s">
        <v>66</v>
      </c>
    </row>
    <row r="2" spans="1:8" ht="87" customHeight="1">
      <c r="A2" s="44" t="s">
        <v>3</v>
      </c>
      <c r="B2" s="48" t="s">
        <v>4</v>
      </c>
      <c r="C2" s="121" t="s">
        <v>67</v>
      </c>
      <c r="D2" s="48" t="s">
        <v>6</v>
      </c>
      <c r="E2" s="50" t="s">
        <v>68</v>
      </c>
      <c r="F2" s="50" t="s">
        <v>69</v>
      </c>
      <c r="G2" s="65" t="s">
        <v>70</v>
      </c>
      <c r="H2" s="65" t="s">
        <v>71</v>
      </c>
    </row>
    <row r="3" spans="1:8" ht="15">
      <c r="A3" s="186" t="s">
        <v>72</v>
      </c>
      <c r="B3" s="187"/>
      <c r="C3" s="187"/>
      <c r="D3" s="188"/>
      <c r="E3" s="50" t="s">
        <v>13</v>
      </c>
      <c r="G3" s="50" t="s">
        <v>14</v>
      </c>
      <c r="H3" s="131"/>
    </row>
    <row r="4" spans="1:8" ht="159.75" customHeight="1">
      <c r="A4" s="47" t="s">
        <v>15</v>
      </c>
      <c r="B4" s="49" t="s">
        <v>73</v>
      </c>
      <c r="C4" s="46" t="s">
        <v>74</v>
      </c>
      <c r="D4" s="135" t="s">
        <v>75</v>
      </c>
      <c r="E4" s="136" t="s">
        <v>65</v>
      </c>
      <c r="F4" s="130" t="s">
        <v>76</v>
      </c>
      <c r="G4" s="137" t="s">
        <v>65</v>
      </c>
      <c r="H4" s="138" t="s">
        <v>77</v>
      </c>
    </row>
    <row r="5" spans="1:8" ht="409.5" customHeight="1">
      <c r="A5" s="47" t="s">
        <v>15</v>
      </c>
      <c r="B5" s="134">
        <v>2</v>
      </c>
      <c r="C5" s="132" t="s">
        <v>78</v>
      </c>
      <c r="D5" s="132" t="s">
        <v>75</v>
      </c>
      <c r="E5" s="133" t="s">
        <v>65</v>
      </c>
      <c r="F5" s="129" t="s">
        <v>79</v>
      </c>
      <c r="G5" s="133" t="s">
        <v>65</v>
      </c>
      <c r="H5" s="129" t="s">
        <v>80</v>
      </c>
    </row>
  </sheetData>
  <mergeCells count="1">
    <mergeCell ref="A3:D3"/>
  </mergeCells>
  <dataValidations count="2">
    <dataValidation type="list" allowBlank="1" showInputMessage="1" showErrorMessage="1" sqref="E4" xr:uid="{00000000-0002-0000-0100-000000000000}">
      <formula1>$E$1:$F$1</formula1>
    </dataValidation>
    <dataValidation type="list" allowBlank="1" showInputMessage="1" showErrorMessage="1" sqref="G4" xr:uid="{00000000-0002-0000-0100-000001000000}">
      <formula1>$E$1:$G$1</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46FAC-FB86-40F2-9DBF-48F018781AAD}">
  <dimension ref="A1:P78"/>
  <sheetViews>
    <sheetView tabSelected="1" topLeftCell="A66" workbookViewId="0">
      <selection activeCell="M3" sqref="M3"/>
    </sheetView>
  </sheetViews>
  <sheetFormatPr defaultRowHeight="15"/>
  <cols>
    <col min="1" max="1" width="12.42578125" customWidth="1"/>
    <col min="2" max="2" width="14.85546875" bestFit="1" customWidth="1"/>
    <col min="3" max="3" width="16.140625" bestFit="1" customWidth="1"/>
    <col min="4" max="4" width="11.85546875" customWidth="1"/>
    <col min="5" max="5" width="22.140625" customWidth="1"/>
    <col min="6" max="9" width="9.7109375" bestFit="1" customWidth="1"/>
    <col min="11" max="11" width="11.85546875" customWidth="1"/>
    <col min="13" max="13" width="13.28515625" customWidth="1"/>
  </cols>
  <sheetData>
    <row r="1" spans="1:16" ht="15.75">
      <c r="A1" s="140" t="s">
        <v>81</v>
      </c>
      <c r="B1" s="140" t="s">
        <v>82</v>
      </c>
      <c r="C1" s="140" t="s">
        <v>83</v>
      </c>
      <c r="D1" s="140" t="s">
        <v>84</v>
      </c>
      <c r="E1" s="141"/>
      <c r="F1" s="210" t="s">
        <v>85</v>
      </c>
      <c r="G1" s="211"/>
      <c r="H1" s="211"/>
      <c r="I1" s="212"/>
      <c r="J1" s="141"/>
      <c r="K1" s="141"/>
      <c r="L1" s="141"/>
      <c r="M1" s="141"/>
      <c r="N1" s="141"/>
      <c r="O1" s="141"/>
      <c r="P1" s="141"/>
    </row>
    <row r="2" spans="1:16" ht="36.75">
      <c r="A2" s="142">
        <v>1</v>
      </c>
      <c r="B2" s="143" t="s">
        <v>86</v>
      </c>
      <c r="C2" s="144" t="s">
        <v>87</v>
      </c>
      <c r="D2" s="145" t="s">
        <v>88</v>
      </c>
      <c r="E2" s="141"/>
      <c r="F2" s="165" t="s">
        <v>89</v>
      </c>
      <c r="G2" s="166" t="s">
        <v>90</v>
      </c>
      <c r="H2" s="166" t="s">
        <v>91</v>
      </c>
      <c r="I2" s="166" t="s">
        <v>92</v>
      </c>
      <c r="J2" s="141"/>
      <c r="K2" s="141"/>
      <c r="L2" s="141"/>
      <c r="M2" s="141"/>
      <c r="N2" s="141"/>
      <c r="O2" s="141"/>
      <c r="P2" s="141"/>
    </row>
    <row r="3" spans="1:16" ht="29.25">
      <c r="A3" s="146">
        <v>2</v>
      </c>
      <c r="B3" s="147" t="s">
        <v>14</v>
      </c>
      <c r="C3" s="148" t="s">
        <v>93</v>
      </c>
      <c r="D3" s="149" t="s">
        <v>94</v>
      </c>
      <c r="E3" s="141"/>
      <c r="F3" s="167" t="s">
        <v>95</v>
      </c>
      <c r="G3" s="168" t="s">
        <v>96</v>
      </c>
      <c r="H3" s="168" t="s">
        <v>97</v>
      </c>
      <c r="I3" s="168" t="s">
        <v>98</v>
      </c>
      <c r="J3" s="141"/>
      <c r="K3" s="141"/>
      <c r="L3" s="141"/>
      <c r="M3" s="141"/>
      <c r="N3" s="141"/>
      <c r="O3" s="141"/>
      <c r="P3" s="141"/>
    </row>
    <row r="4" spans="1:16">
      <c r="A4" s="141"/>
      <c r="B4" s="141"/>
      <c r="C4" s="141"/>
      <c r="D4" s="141"/>
      <c r="E4" s="141"/>
      <c r="F4" s="141"/>
      <c r="G4" s="141"/>
      <c r="H4" s="141"/>
      <c r="I4" s="141"/>
      <c r="J4" s="141"/>
      <c r="K4" s="141"/>
      <c r="L4" s="141"/>
      <c r="M4" s="141"/>
      <c r="N4" s="141"/>
      <c r="O4" s="141"/>
      <c r="P4" s="141"/>
    </row>
    <row r="5" spans="1:16" ht="15" customHeight="1">
      <c r="A5" s="213" t="s">
        <v>99</v>
      </c>
      <c r="B5" s="214"/>
      <c r="C5" s="214"/>
      <c r="D5" s="215"/>
      <c r="E5" s="214" t="s">
        <v>100</v>
      </c>
      <c r="F5" s="214"/>
      <c r="G5" s="215"/>
      <c r="H5" s="214" t="s">
        <v>101</v>
      </c>
      <c r="I5" s="214"/>
      <c r="J5" s="214"/>
      <c r="K5" s="216"/>
      <c r="L5" s="141"/>
      <c r="M5" s="141"/>
      <c r="N5" s="141"/>
      <c r="O5" s="141"/>
      <c r="P5" s="141"/>
    </row>
    <row r="6" spans="1:16">
      <c r="A6" s="217" t="s">
        <v>102</v>
      </c>
      <c r="B6" s="218"/>
      <c r="C6" s="218"/>
      <c r="D6" s="219"/>
      <c r="E6" s="226" t="s">
        <v>103</v>
      </c>
      <c r="F6" s="227"/>
      <c r="G6" s="228"/>
      <c r="H6" s="235" t="s">
        <v>104</v>
      </c>
      <c r="I6" s="236"/>
      <c r="J6" s="236"/>
      <c r="K6" s="237"/>
      <c r="L6" s="141"/>
      <c r="M6" s="141"/>
      <c r="N6" s="141"/>
      <c r="O6" s="141"/>
      <c r="P6" s="141"/>
    </row>
    <row r="7" spans="1:16">
      <c r="A7" s="220"/>
      <c r="B7" s="221"/>
      <c r="C7" s="221"/>
      <c r="D7" s="222"/>
      <c r="E7" s="229"/>
      <c r="F7" s="230"/>
      <c r="G7" s="231"/>
      <c r="H7" s="238"/>
      <c r="I7" s="239"/>
      <c r="J7" s="239"/>
      <c r="K7" s="240"/>
      <c r="L7" s="141"/>
      <c r="M7" s="141"/>
      <c r="N7" s="141"/>
      <c r="O7" s="141"/>
      <c r="P7" s="141"/>
    </row>
    <row r="8" spans="1:16">
      <c r="A8" s="220"/>
      <c r="B8" s="221"/>
      <c r="C8" s="221"/>
      <c r="D8" s="222"/>
      <c r="E8" s="229"/>
      <c r="F8" s="230"/>
      <c r="G8" s="231"/>
      <c r="H8" s="238"/>
      <c r="I8" s="239"/>
      <c r="J8" s="239"/>
      <c r="K8" s="240"/>
      <c r="L8" s="141"/>
      <c r="M8" s="141"/>
      <c r="N8" s="141"/>
      <c r="O8" s="141"/>
      <c r="P8" s="141"/>
    </row>
    <row r="9" spans="1:16">
      <c r="A9" s="220"/>
      <c r="B9" s="221"/>
      <c r="C9" s="221"/>
      <c r="D9" s="222"/>
      <c r="E9" s="229"/>
      <c r="F9" s="230"/>
      <c r="G9" s="231"/>
      <c r="H9" s="238"/>
      <c r="I9" s="239"/>
      <c r="J9" s="239"/>
      <c r="K9" s="240"/>
      <c r="L9" s="141"/>
      <c r="M9" s="141"/>
      <c r="N9" s="141"/>
      <c r="O9" s="141"/>
      <c r="P9" s="141"/>
    </row>
    <row r="10" spans="1:16">
      <c r="A10" s="220"/>
      <c r="B10" s="221"/>
      <c r="C10" s="221"/>
      <c r="D10" s="222"/>
      <c r="E10" s="229"/>
      <c r="F10" s="230"/>
      <c r="G10" s="231"/>
      <c r="H10" s="238"/>
      <c r="I10" s="239"/>
      <c r="J10" s="239"/>
      <c r="K10" s="240"/>
      <c r="L10" s="141"/>
      <c r="M10" s="141"/>
      <c r="N10" s="141"/>
      <c r="O10" s="141"/>
      <c r="P10" s="141"/>
    </row>
    <row r="11" spans="1:16">
      <c r="A11" s="220"/>
      <c r="B11" s="221"/>
      <c r="C11" s="221"/>
      <c r="D11" s="222"/>
      <c r="E11" s="229"/>
      <c r="F11" s="230"/>
      <c r="G11" s="231"/>
      <c r="H11" s="238"/>
      <c r="I11" s="239"/>
      <c r="J11" s="239"/>
      <c r="K11" s="240"/>
      <c r="L11" s="141"/>
      <c r="M11" s="141"/>
      <c r="N11" s="141"/>
      <c r="O11" s="141"/>
      <c r="P11" s="141"/>
    </row>
    <row r="12" spans="1:16">
      <c r="A12" s="220"/>
      <c r="B12" s="221"/>
      <c r="C12" s="221"/>
      <c r="D12" s="222"/>
      <c r="E12" s="229"/>
      <c r="F12" s="230"/>
      <c r="G12" s="231"/>
      <c r="H12" s="238"/>
      <c r="I12" s="239"/>
      <c r="J12" s="239"/>
      <c r="K12" s="240"/>
      <c r="L12" s="141"/>
      <c r="M12" s="141"/>
      <c r="N12" s="141"/>
      <c r="O12" s="141"/>
      <c r="P12" s="141"/>
    </row>
    <row r="13" spans="1:16">
      <c r="A13" s="220"/>
      <c r="B13" s="221"/>
      <c r="C13" s="221"/>
      <c r="D13" s="222"/>
      <c r="E13" s="229"/>
      <c r="F13" s="230"/>
      <c r="G13" s="231"/>
      <c r="H13" s="238"/>
      <c r="I13" s="239"/>
      <c r="J13" s="239"/>
      <c r="K13" s="240"/>
      <c r="L13" s="141"/>
      <c r="M13" s="141"/>
      <c r="N13" s="141"/>
      <c r="O13" s="141"/>
      <c r="P13" s="141"/>
    </row>
    <row r="14" spans="1:16">
      <c r="A14" s="220"/>
      <c r="B14" s="221"/>
      <c r="C14" s="221"/>
      <c r="D14" s="222"/>
      <c r="E14" s="229"/>
      <c r="F14" s="230"/>
      <c r="G14" s="231"/>
      <c r="H14" s="238"/>
      <c r="I14" s="239"/>
      <c r="J14" s="239"/>
      <c r="K14" s="240"/>
      <c r="L14" s="141"/>
      <c r="M14" s="141"/>
      <c r="N14" s="141"/>
      <c r="O14" s="141"/>
      <c r="P14" s="141"/>
    </row>
    <row r="15" spans="1:16">
      <c r="A15" s="220"/>
      <c r="B15" s="221"/>
      <c r="C15" s="221"/>
      <c r="D15" s="222"/>
      <c r="E15" s="229"/>
      <c r="F15" s="230"/>
      <c r="G15" s="231"/>
      <c r="H15" s="238"/>
      <c r="I15" s="239"/>
      <c r="J15" s="239"/>
      <c r="K15" s="240"/>
      <c r="L15" s="141"/>
      <c r="M15" s="141"/>
      <c r="N15" s="141"/>
      <c r="O15" s="141"/>
      <c r="P15" s="141"/>
    </row>
    <row r="16" spans="1:16">
      <c r="A16" s="223"/>
      <c r="B16" s="224"/>
      <c r="C16" s="224"/>
      <c r="D16" s="225"/>
      <c r="E16" s="232"/>
      <c r="F16" s="233"/>
      <c r="G16" s="234"/>
      <c r="H16" s="241"/>
      <c r="I16" s="242"/>
      <c r="J16" s="242"/>
      <c r="K16" s="243"/>
      <c r="L16" s="141"/>
      <c r="M16" s="141"/>
      <c r="N16" s="141"/>
      <c r="O16" s="141"/>
      <c r="P16" s="141"/>
    </row>
    <row r="17" spans="1:16">
      <c r="A17" s="141"/>
      <c r="B17" s="141"/>
      <c r="C17" s="141"/>
      <c r="D17" s="141"/>
      <c r="E17" s="141"/>
      <c r="F17" s="141"/>
      <c r="G17" s="141"/>
      <c r="H17" s="141"/>
      <c r="I17" s="141"/>
      <c r="J17" s="141"/>
      <c r="K17" s="141"/>
      <c r="L17" s="141"/>
      <c r="M17" s="141"/>
      <c r="N17" s="141"/>
      <c r="O17" s="141"/>
      <c r="P17" s="141"/>
    </row>
    <row r="18" spans="1:16" ht="15.75">
      <c r="A18" s="213" t="s">
        <v>105</v>
      </c>
      <c r="B18" s="214"/>
      <c r="C18" s="214"/>
      <c r="D18" s="215"/>
      <c r="E18" s="141"/>
      <c r="F18" s="141"/>
      <c r="G18" s="141"/>
      <c r="H18" s="141"/>
      <c r="I18" s="141"/>
      <c r="J18" s="141"/>
      <c r="K18" s="141"/>
      <c r="L18" s="141"/>
      <c r="M18" s="141"/>
      <c r="N18" s="141"/>
      <c r="O18" s="141"/>
      <c r="P18" s="141"/>
    </row>
    <row r="19" spans="1:16" ht="42.75">
      <c r="A19" s="150" t="s">
        <v>106</v>
      </c>
      <c r="B19" s="151" t="s">
        <v>107</v>
      </c>
      <c r="C19" s="151" t="s">
        <v>108</v>
      </c>
      <c r="D19" s="151" t="s">
        <v>109</v>
      </c>
      <c r="E19" s="141"/>
      <c r="F19" s="141"/>
      <c r="G19" s="141"/>
      <c r="H19" s="141"/>
      <c r="I19" s="141"/>
      <c r="J19" s="141"/>
      <c r="K19" s="141"/>
      <c r="L19" s="141"/>
      <c r="M19" s="141"/>
      <c r="N19" s="141"/>
      <c r="O19" s="141"/>
      <c r="P19" s="141"/>
    </row>
    <row r="20" spans="1:16">
      <c r="A20" s="114" t="s">
        <v>110</v>
      </c>
      <c r="B20" s="104" t="s">
        <v>111</v>
      </c>
      <c r="C20" s="104">
        <v>237.91</v>
      </c>
      <c r="D20" s="104">
        <v>2</v>
      </c>
      <c r="E20" s="141"/>
      <c r="F20" s="141"/>
      <c r="G20" s="141"/>
      <c r="H20" s="141"/>
      <c r="I20" s="141"/>
      <c r="J20" s="141"/>
      <c r="K20" s="141"/>
      <c r="L20" s="141"/>
      <c r="M20" s="141"/>
      <c r="N20" s="141"/>
      <c r="O20" s="141"/>
      <c r="P20" s="141"/>
    </row>
    <row r="21" spans="1:16">
      <c r="A21" s="141"/>
      <c r="B21" s="141"/>
      <c r="C21" s="141"/>
      <c r="D21" s="141"/>
      <c r="E21" s="141"/>
      <c r="F21" s="141"/>
      <c r="G21" s="141"/>
      <c r="H21" s="141"/>
      <c r="I21" s="141"/>
      <c r="J21" s="141"/>
      <c r="K21" s="141"/>
      <c r="L21" s="141"/>
      <c r="M21" s="141"/>
      <c r="N21" s="141"/>
      <c r="O21" s="141"/>
      <c r="P21" s="141"/>
    </row>
    <row r="22" spans="1:16">
      <c r="A22" s="141"/>
      <c r="B22" s="141"/>
      <c r="C22" s="141"/>
      <c r="D22" s="141"/>
      <c r="E22" s="141"/>
      <c r="F22" s="141"/>
      <c r="G22" s="141"/>
      <c r="H22" s="141"/>
      <c r="I22" s="141"/>
      <c r="J22" s="141"/>
      <c r="K22" s="141"/>
      <c r="L22" s="141"/>
      <c r="M22" s="141"/>
      <c r="N22" s="141"/>
      <c r="O22" s="141"/>
      <c r="P22" s="141"/>
    </row>
    <row r="23" spans="1:16">
      <c r="A23" s="245" t="s">
        <v>112</v>
      </c>
      <c r="B23" s="246"/>
      <c r="C23" s="152">
        <v>1</v>
      </c>
      <c r="D23" s="247" t="s">
        <v>113</v>
      </c>
      <c r="E23" s="246"/>
      <c r="F23" s="248" t="s">
        <v>86</v>
      </c>
      <c r="G23" s="248"/>
      <c r="H23" s="248"/>
      <c r="I23" s="248"/>
      <c r="J23" s="249"/>
      <c r="K23" s="250" t="s">
        <v>114</v>
      </c>
      <c r="L23" s="250"/>
      <c r="M23" s="250"/>
      <c r="N23" s="250"/>
      <c r="O23" s="251"/>
      <c r="P23" s="152">
        <v>4</v>
      </c>
    </row>
    <row r="24" spans="1:16" ht="36.75">
      <c r="A24" s="245" t="s">
        <v>115</v>
      </c>
      <c r="B24" s="247"/>
      <c r="C24" s="247"/>
      <c r="D24" s="247"/>
      <c r="E24" s="247"/>
      <c r="F24" s="247"/>
      <c r="G24" s="247"/>
      <c r="H24" s="246"/>
      <c r="I24" s="247" t="s">
        <v>116</v>
      </c>
      <c r="J24" s="246"/>
      <c r="K24" s="247" t="s">
        <v>117</v>
      </c>
      <c r="L24" s="247"/>
      <c r="M24" s="247"/>
      <c r="N24" s="247"/>
      <c r="O24" s="246"/>
      <c r="P24" s="153" t="s">
        <v>118</v>
      </c>
    </row>
    <row r="25" spans="1:16" ht="159">
      <c r="A25" s="154" t="s">
        <v>119</v>
      </c>
      <c r="B25" s="153" t="s">
        <v>120</v>
      </c>
      <c r="C25" s="153" t="s">
        <v>121</v>
      </c>
      <c r="D25" s="153" t="s">
        <v>122</v>
      </c>
      <c r="E25" s="153" t="s">
        <v>123</v>
      </c>
      <c r="F25" s="153" t="s">
        <v>124</v>
      </c>
      <c r="G25" s="153" t="s">
        <v>125</v>
      </c>
      <c r="H25" s="153" t="s">
        <v>126</v>
      </c>
      <c r="I25" s="155" t="s">
        <v>127</v>
      </c>
      <c r="J25" s="156" t="s">
        <v>128</v>
      </c>
      <c r="K25" s="157" t="s">
        <v>129</v>
      </c>
      <c r="L25" s="153" t="s">
        <v>130</v>
      </c>
      <c r="M25" s="153" t="s">
        <v>131</v>
      </c>
      <c r="N25" s="153" t="s">
        <v>132</v>
      </c>
      <c r="O25" s="153" t="s">
        <v>133</v>
      </c>
      <c r="P25" s="158" t="s">
        <v>134</v>
      </c>
    </row>
    <row r="26" spans="1:16" ht="15" customHeight="1">
      <c r="A26" s="191">
        <v>1</v>
      </c>
      <c r="B26" s="189">
        <v>8</v>
      </c>
      <c r="C26" s="189">
        <v>9</v>
      </c>
      <c r="D26" s="189" t="s">
        <v>135</v>
      </c>
      <c r="E26" s="189" t="s">
        <v>136</v>
      </c>
      <c r="F26" s="244">
        <v>1</v>
      </c>
      <c r="G26" s="189">
        <v>120.08</v>
      </c>
      <c r="H26" s="189">
        <v>120.08</v>
      </c>
      <c r="I26" s="167" t="s">
        <v>95</v>
      </c>
      <c r="J26" s="159" t="s">
        <v>65</v>
      </c>
      <c r="K26" s="203" t="s">
        <v>137</v>
      </c>
      <c r="L26" s="199" t="s">
        <v>2</v>
      </c>
      <c r="M26" s="199" t="s">
        <v>2</v>
      </c>
      <c r="N26" s="203" t="s">
        <v>138</v>
      </c>
      <c r="O26" s="203" t="s">
        <v>135</v>
      </c>
      <c r="P26" s="252">
        <v>120.08</v>
      </c>
    </row>
    <row r="27" spans="1:16">
      <c r="A27" s="191"/>
      <c r="B27" s="190"/>
      <c r="C27" s="190"/>
      <c r="D27" s="190"/>
      <c r="E27" s="190"/>
      <c r="F27" s="190"/>
      <c r="G27" s="190"/>
      <c r="H27" s="190"/>
      <c r="I27" s="167" t="s">
        <v>96</v>
      </c>
      <c r="J27" s="159" t="s">
        <v>65</v>
      </c>
      <c r="K27" s="204"/>
      <c r="L27" s="199"/>
      <c r="M27" s="199"/>
      <c r="N27" s="204"/>
      <c r="O27" s="204"/>
      <c r="P27" s="253"/>
    </row>
    <row r="28" spans="1:16">
      <c r="A28" s="191"/>
      <c r="B28" s="190"/>
      <c r="C28" s="190"/>
      <c r="D28" s="190"/>
      <c r="E28" s="190"/>
      <c r="F28" s="190"/>
      <c r="G28" s="190"/>
      <c r="H28" s="190"/>
      <c r="I28" s="167" t="s">
        <v>97</v>
      </c>
      <c r="J28" s="159" t="s">
        <v>65</v>
      </c>
      <c r="K28" s="204"/>
      <c r="L28" s="199"/>
      <c r="M28" s="199"/>
      <c r="N28" s="204"/>
      <c r="O28" s="204"/>
      <c r="P28" s="253"/>
    </row>
    <row r="29" spans="1:16">
      <c r="A29" s="192"/>
      <c r="B29" s="190"/>
      <c r="C29" s="190"/>
      <c r="D29" s="190"/>
      <c r="E29" s="190"/>
      <c r="F29" s="190"/>
      <c r="G29" s="190"/>
      <c r="H29" s="190"/>
      <c r="I29" s="167" t="s">
        <v>98</v>
      </c>
      <c r="J29" s="159" t="s">
        <v>65</v>
      </c>
      <c r="K29" s="204"/>
      <c r="L29" s="200"/>
      <c r="M29" s="200"/>
      <c r="N29" s="204"/>
      <c r="O29" s="204"/>
      <c r="P29" s="253"/>
    </row>
    <row r="30" spans="1:16" ht="15" customHeight="1">
      <c r="A30" s="191">
        <v>2</v>
      </c>
      <c r="B30" s="189">
        <v>9</v>
      </c>
      <c r="C30" s="189">
        <v>9</v>
      </c>
      <c r="D30" s="189" t="s">
        <v>135</v>
      </c>
      <c r="E30" s="189" t="s">
        <v>139</v>
      </c>
      <c r="F30" s="244">
        <v>1</v>
      </c>
      <c r="G30" s="189">
        <v>207.26</v>
      </c>
      <c r="H30" s="189">
        <v>207.26</v>
      </c>
      <c r="I30" s="167" t="s">
        <v>95</v>
      </c>
      <c r="J30" s="159" t="s">
        <v>65</v>
      </c>
      <c r="K30" s="203" t="s">
        <v>137</v>
      </c>
      <c r="L30" s="199" t="s">
        <v>2</v>
      </c>
      <c r="M30" s="199" t="s">
        <v>2</v>
      </c>
      <c r="N30" s="203" t="s">
        <v>138</v>
      </c>
      <c r="O30" s="203" t="s">
        <v>135</v>
      </c>
      <c r="P30" s="252">
        <v>207.26</v>
      </c>
    </row>
    <row r="31" spans="1:16">
      <c r="A31" s="191"/>
      <c r="B31" s="190"/>
      <c r="C31" s="190"/>
      <c r="D31" s="190"/>
      <c r="E31" s="190"/>
      <c r="F31" s="190"/>
      <c r="G31" s="190"/>
      <c r="H31" s="190"/>
      <c r="I31" s="167" t="s">
        <v>96</v>
      </c>
      <c r="J31" s="159" t="s">
        <v>65</v>
      </c>
      <c r="K31" s="204"/>
      <c r="L31" s="199"/>
      <c r="M31" s="199"/>
      <c r="N31" s="204"/>
      <c r="O31" s="204"/>
      <c r="P31" s="253"/>
    </row>
    <row r="32" spans="1:16">
      <c r="A32" s="191"/>
      <c r="B32" s="190"/>
      <c r="C32" s="190"/>
      <c r="D32" s="190"/>
      <c r="E32" s="190"/>
      <c r="F32" s="190"/>
      <c r="G32" s="190"/>
      <c r="H32" s="190"/>
      <c r="I32" s="167" t="s">
        <v>97</v>
      </c>
      <c r="J32" s="159" t="s">
        <v>65</v>
      </c>
      <c r="K32" s="204"/>
      <c r="L32" s="199"/>
      <c r="M32" s="199"/>
      <c r="N32" s="204"/>
      <c r="O32" s="204"/>
      <c r="P32" s="253"/>
    </row>
    <row r="33" spans="1:16">
      <c r="A33" s="192"/>
      <c r="B33" s="190"/>
      <c r="C33" s="190"/>
      <c r="D33" s="190"/>
      <c r="E33" s="190"/>
      <c r="F33" s="190"/>
      <c r="G33" s="190"/>
      <c r="H33" s="190"/>
      <c r="I33" s="167" t="s">
        <v>98</v>
      </c>
      <c r="J33" s="159" t="s">
        <v>65</v>
      </c>
      <c r="K33" s="204"/>
      <c r="L33" s="200"/>
      <c r="M33" s="200"/>
      <c r="N33" s="204"/>
      <c r="O33" s="204"/>
      <c r="P33" s="253"/>
    </row>
    <row r="34" spans="1:16" ht="15" customHeight="1">
      <c r="A34" s="191">
        <v>3</v>
      </c>
      <c r="B34" s="189">
        <v>11</v>
      </c>
      <c r="C34" s="189">
        <v>10</v>
      </c>
      <c r="D34" s="189" t="s">
        <v>140</v>
      </c>
      <c r="E34" s="189" t="s">
        <v>141</v>
      </c>
      <c r="F34" s="244">
        <v>1</v>
      </c>
      <c r="G34" s="189">
        <v>193.66</v>
      </c>
      <c r="H34" s="189">
        <v>193.66</v>
      </c>
      <c r="I34" s="167" t="s">
        <v>95</v>
      </c>
      <c r="J34" s="159" t="s">
        <v>65</v>
      </c>
      <c r="K34" s="203" t="s">
        <v>137</v>
      </c>
      <c r="L34" s="199" t="s">
        <v>2</v>
      </c>
      <c r="M34" s="199" t="s">
        <v>2</v>
      </c>
      <c r="N34" s="203" t="s">
        <v>138</v>
      </c>
      <c r="O34" s="203" t="s">
        <v>135</v>
      </c>
      <c r="P34" s="252">
        <v>193.66</v>
      </c>
    </row>
    <row r="35" spans="1:16">
      <c r="A35" s="191"/>
      <c r="B35" s="190"/>
      <c r="C35" s="190"/>
      <c r="D35" s="190"/>
      <c r="E35" s="190"/>
      <c r="F35" s="190"/>
      <c r="G35" s="190"/>
      <c r="H35" s="190"/>
      <c r="I35" s="167" t="s">
        <v>96</v>
      </c>
      <c r="J35" s="159" t="s">
        <v>65</v>
      </c>
      <c r="K35" s="204"/>
      <c r="L35" s="199"/>
      <c r="M35" s="199"/>
      <c r="N35" s="204"/>
      <c r="O35" s="204"/>
      <c r="P35" s="253"/>
    </row>
    <row r="36" spans="1:16">
      <c r="A36" s="191"/>
      <c r="B36" s="190"/>
      <c r="C36" s="190"/>
      <c r="D36" s="190"/>
      <c r="E36" s="190"/>
      <c r="F36" s="190"/>
      <c r="G36" s="190"/>
      <c r="H36" s="190"/>
      <c r="I36" s="167" t="s">
        <v>97</v>
      </c>
      <c r="J36" s="159" t="s">
        <v>65</v>
      </c>
      <c r="K36" s="204"/>
      <c r="L36" s="199"/>
      <c r="M36" s="199"/>
      <c r="N36" s="204"/>
      <c r="O36" s="204"/>
      <c r="P36" s="253"/>
    </row>
    <row r="37" spans="1:16">
      <c r="A37" s="192"/>
      <c r="B37" s="190"/>
      <c r="C37" s="190"/>
      <c r="D37" s="190"/>
      <c r="E37" s="190"/>
      <c r="F37" s="190"/>
      <c r="G37" s="190"/>
      <c r="H37" s="190"/>
      <c r="I37" s="167" t="s">
        <v>98</v>
      </c>
      <c r="J37" s="159" t="s">
        <v>65</v>
      </c>
      <c r="K37" s="204"/>
      <c r="L37" s="200"/>
      <c r="M37" s="200"/>
      <c r="N37" s="204"/>
      <c r="O37" s="204"/>
      <c r="P37" s="253"/>
    </row>
    <row r="38" spans="1:16" ht="15" customHeight="1">
      <c r="A38" s="191">
        <v>4</v>
      </c>
      <c r="B38" s="189">
        <v>16</v>
      </c>
      <c r="C38" s="189">
        <v>12</v>
      </c>
      <c r="D38" s="189">
        <v>3207050014</v>
      </c>
      <c r="E38" s="189" t="s">
        <v>142</v>
      </c>
      <c r="F38" s="244">
        <v>1</v>
      </c>
      <c r="G38" s="189">
        <v>690.44</v>
      </c>
      <c r="H38" s="189">
        <v>690.44</v>
      </c>
      <c r="I38" s="167" t="s">
        <v>95</v>
      </c>
      <c r="J38" s="159" t="s">
        <v>65</v>
      </c>
      <c r="K38" s="203" t="s">
        <v>137</v>
      </c>
      <c r="L38" s="199" t="s">
        <v>2</v>
      </c>
      <c r="M38" s="199" t="s">
        <v>2</v>
      </c>
      <c r="N38" s="203" t="s">
        <v>138</v>
      </c>
      <c r="O38" s="203" t="s">
        <v>135</v>
      </c>
      <c r="P38" s="252">
        <v>690.44</v>
      </c>
    </row>
    <row r="39" spans="1:16">
      <c r="A39" s="191"/>
      <c r="B39" s="190"/>
      <c r="C39" s="190"/>
      <c r="D39" s="190"/>
      <c r="E39" s="190"/>
      <c r="F39" s="190"/>
      <c r="G39" s="190"/>
      <c r="H39" s="190"/>
      <c r="I39" s="167" t="s">
        <v>96</v>
      </c>
      <c r="J39" s="159" t="s">
        <v>65</v>
      </c>
      <c r="K39" s="204"/>
      <c r="L39" s="199"/>
      <c r="M39" s="199"/>
      <c r="N39" s="204"/>
      <c r="O39" s="204"/>
      <c r="P39" s="253"/>
    </row>
    <row r="40" spans="1:16">
      <c r="A40" s="191"/>
      <c r="B40" s="190"/>
      <c r="C40" s="190"/>
      <c r="D40" s="190"/>
      <c r="E40" s="190"/>
      <c r="F40" s="190"/>
      <c r="G40" s="190"/>
      <c r="H40" s="190"/>
      <c r="I40" s="167" t="s">
        <v>97</v>
      </c>
      <c r="J40" s="159" t="s">
        <v>65</v>
      </c>
      <c r="K40" s="204"/>
      <c r="L40" s="199"/>
      <c r="M40" s="199"/>
      <c r="N40" s="204"/>
      <c r="O40" s="204"/>
      <c r="P40" s="253"/>
    </row>
    <row r="41" spans="1:16">
      <c r="A41" s="192"/>
      <c r="B41" s="190"/>
      <c r="C41" s="190"/>
      <c r="D41" s="190"/>
      <c r="E41" s="190"/>
      <c r="F41" s="190"/>
      <c r="G41" s="190"/>
      <c r="H41" s="190"/>
      <c r="I41" s="167" t="s">
        <v>98</v>
      </c>
      <c r="J41" s="159" t="s">
        <v>65</v>
      </c>
      <c r="K41" s="204"/>
      <c r="L41" s="200"/>
      <c r="M41" s="200"/>
      <c r="N41" s="204"/>
      <c r="O41" s="204"/>
      <c r="P41" s="253"/>
    </row>
    <row r="42" spans="1:16" ht="15" customHeight="1">
      <c r="A42" s="191">
        <v>5</v>
      </c>
      <c r="B42" s="254" t="s">
        <v>2</v>
      </c>
      <c r="C42" s="254" t="s">
        <v>2</v>
      </c>
      <c r="D42" s="254" t="s">
        <v>2</v>
      </c>
      <c r="E42" s="254" t="s">
        <v>2</v>
      </c>
      <c r="F42" s="254" t="s">
        <v>2</v>
      </c>
      <c r="G42" s="254" t="s">
        <v>2</v>
      </c>
      <c r="H42" s="254" t="s">
        <v>2</v>
      </c>
      <c r="I42" s="167" t="s">
        <v>2</v>
      </c>
      <c r="J42" s="160" t="s">
        <v>2</v>
      </c>
      <c r="K42" s="257" t="s">
        <v>2</v>
      </c>
      <c r="L42" s="199" t="s">
        <v>2</v>
      </c>
      <c r="M42" s="199" t="s">
        <v>2</v>
      </c>
      <c r="N42" s="269" t="s">
        <v>2</v>
      </c>
      <c r="O42" s="256" t="s">
        <v>2</v>
      </c>
      <c r="P42" s="258" t="s">
        <v>2</v>
      </c>
    </row>
    <row r="43" spans="1:16">
      <c r="A43" s="191"/>
      <c r="B43" s="254"/>
      <c r="C43" s="254"/>
      <c r="D43" s="254"/>
      <c r="E43" s="254"/>
      <c r="F43" s="254"/>
      <c r="G43" s="254"/>
      <c r="H43" s="254"/>
      <c r="I43" s="167" t="s">
        <v>2</v>
      </c>
      <c r="J43" s="160" t="s">
        <v>2</v>
      </c>
      <c r="K43" s="257"/>
      <c r="L43" s="199"/>
      <c r="M43" s="199"/>
      <c r="N43" s="269"/>
      <c r="O43" s="257"/>
      <c r="P43" s="259"/>
    </row>
    <row r="44" spans="1:16">
      <c r="A44" s="191"/>
      <c r="B44" s="254"/>
      <c r="C44" s="254"/>
      <c r="D44" s="254"/>
      <c r="E44" s="254"/>
      <c r="F44" s="254"/>
      <c r="G44" s="254"/>
      <c r="H44" s="254"/>
      <c r="I44" s="167" t="s">
        <v>2</v>
      </c>
      <c r="J44" s="160" t="s">
        <v>2</v>
      </c>
      <c r="K44" s="257"/>
      <c r="L44" s="199"/>
      <c r="M44" s="199"/>
      <c r="N44" s="269"/>
      <c r="O44" s="257"/>
      <c r="P44" s="259"/>
    </row>
    <row r="45" spans="1:16">
      <c r="A45" s="192"/>
      <c r="B45" s="255"/>
      <c r="C45" s="255"/>
      <c r="D45" s="255"/>
      <c r="E45" s="255"/>
      <c r="F45" s="255"/>
      <c r="G45" s="255"/>
      <c r="H45" s="255"/>
      <c r="I45" s="167" t="s">
        <v>2</v>
      </c>
      <c r="J45" s="160" t="s">
        <v>2</v>
      </c>
      <c r="K45" s="268"/>
      <c r="L45" s="200"/>
      <c r="M45" s="200"/>
      <c r="N45" s="270"/>
      <c r="O45" s="257"/>
      <c r="P45" s="259"/>
    </row>
    <row r="46" spans="1:16">
      <c r="A46" s="161" t="s">
        <v>2</v>
      </c>
      <c r="B46" s="260" t="s">
        <v>143</v>
      </c>
      <c r="C46" s="260"/>
      <c r="D46" s="260"/>
      <c r="E46" s="260"/>
      <c r="F46" s="260"/>
      <c r="G46" s="260"/>
      <c r="H46" s="260"/>
      <c r="I46" s="260"/>
      <c r="J46" s="260"/>
      <c r="K46" s="260"/>
      <c r="L46" s="260"/>
      <c r="M46" s="260"/>
      <c r="N46" s="260"/>
      <c r="O46" s="261"/>
      <c r="P46" s="162">
        <f>SUM(P26:P45)</f>
        <v>1211.44</v>
      </c>
    </row>
    <row r="47" spans="1:16">
      <c r="A47" s="161" t="s">
        <v>2</v>
      </c>
      <c r="B47" s="260" t="s">
        <v>144</v>
      </c>
      <c r="C47" s="260"/>
      <c r="D47" s="260"/>
      <c r="E47" s="260"/>
      <c r="F47" s="260"/>
      <c r="G47" s="260"/>
      <c r="H47" s="260"/>
      <c r="I47" s="260"/>
      <c r="J47" s="260"/>
      <c r="K47" s="260"/>
      <c r="L47" s="260"/>
      <c r="M47" s="260"/>
      <c r="N47" s="260"/>
      <c r="O47" s="261"/>
      <c r="P47" s="163">
        <f>P46/C20</f>
        <v>5.0920095834559289</v>
      </c>
    </row>
    <row r="48" spans="1:16">
      <c r="A48" s="262" t="s">
        <v>145</v>
      </c>
      <c r="B48" s="263"/>
      <c r="C48" s="263"/>
      <c r="D48" s="263"/>
      <c r="E48" s="263"/>
      <c r="F48" s="263"/>
      <c r="G48" s="263"/>
      <c r="H48" s="263"/>
      <c r="I48" s="263"/>
      <c r="J48" s="263"/>
      <c r="K48" s="263"/>
      <c r="L48" s="263"/>
      <c r="M48" s="263"/>
      <c r="N48" s="263"/>
      <c r="O48" s="263"/>
      <c r="P48" s="266" t="s">
        <v>146</v>
      </c>
    </row>
    <row r="49" spans="1:16">
      <c r="A49" s="264"/>
      <c r="B49" s="265"/>
      <c r="C49" s="265"/>
      <c r="D49" s="265"/>
      <c r="E49" s="265"/>
      <c r="F49" s="265"/>
      <c r="G49" s="265"/>
      <c r="H49" s="265"/>
      <c r="I49" s="265"/>
      <c r="J49" s="265"/>
      <c r="K49" s="265"/>
      <c r="L49" s="265"/>
      <c r="M49" s="265"/>
      <c r="N49" s="265"/>
      <c r="O49" s="265"/>
      <c r="P49" s="267"/>
    </row>
    <row r="50" spans="1:16">
      <c r="A50" s="141"/>
      <c r="B50" s="141"/>
      <c r="C50" s="141"/>
      <c r="D50" s="141"/>
      <c r="E50" s="141"/>
      <c r="F50" s="141"/>
      <c r="G50" s="141"/>
      <c r="H50" s="141"/>
      <c r="I50" s="141"/>
      <c r="J50" s="141"/>
      <c r="K50" s="141"/>
      <c r="L50" s="141"/>
      <c r="M50" s="141"/>
      <c r="N50" s="141"/>
      <c r="O50" s="141"/>
      <c r="P50" s="141"/>
    </row>
    <row r="51" spans="1:16">
      <c r="A51" s="141"/>
      <c r="B51" s="141"/>
      <c r="C51" s="141"/>
      <c r="D51" s="141"/>
      <c r="E51" s="141"/>
      <c r="F51" s="141"/>
      <c r="G51" s="141"/>
      <c r="H51" s="141"/>
      <c r="I51" s="141"/>
      <c r="J51" s="141"/>
      <c r="K51" s="141"/>
      <c r="L51" s="141"/>
      <c r="M51" s="141"/>
      <c r="N51" s="141"/>
      <c r="O51" s="141"/>
      <c r="P51" s="141"/>
    </row>
    <row r="52" spans="1:16">
      <c r="A52" s="245" t="s">
        <v>112</v>
      </c>
      <c r="B52" s="246"/>
      <c r="C52" s="152">
        <v>2</v>
      </c>
      <c r="D52" s="247" t="s">
        <v>113</v>
      </c>
      <c r="E52" s="246"/>
      <c r="F52" s="248" t="s">
        <v>14</v>
      </c>
      <c r="G52" s="248"/>
      <c r="H52" s="248"/>
      <c r="I52" s="248"/>
      <c r="J52" s="249"/>
      <c r="K52" s="250" t="s">
        <v>114</v>
      </c>
      <c r="L52" s="250"/>
      <c r="M52" s="250"/>
      <c r="N52" s="250"/>
      <c r="O52" s="251"/>
      <c r="P52" s="152">
        <v>5</v>
      </c>
    </row>
    <row r="53" spans="1:16" ht="36.75">
      <c r="A53" s="245" t="s">
        <v>115</v>
      </c>
      <c r="B53" s="247"/>
      <c r="C53" s="247"/>
      <c r="D53" s="247"/>
      <c r="E53" s="247"/>
      <c r="F53" s="247"/>
      <c r="G53" s="247"/>
      <c r="H53" s="246"/>
      <c r="I53" s="247" t="s">
        <v>116</v>
      </c>
      <c r="J53" s="246"/>
      <c r="K53" s="247" t="s">
        <v>117</v>
      </c>
      <c r="L53" s="247"/>
      <c r="M53" s="247"/>
      <c r="N53" s="247"/>
      <c r="O53" s="246"/>
      <c r="P53" s="153" t="s">
        <v>118</v>
      </c>
    </row>
    <row r="54" spans="1:16" ht="159">
      <c r="A54" s="184" t="s">
        <v>119</v>
      </c>
      <c r="B54" s="163" t="s">
        <v>120</v>
      </c>
      <c r="C54" s="163" t="s">
        <v>121</v>
      </c>
      <c r="D54" s="163" t="s">
        <v>122</v>
      </c>
      <c r="E54" s="163" t="s">
        <v>123</v>
      </c>
      <c r="F54" s="163" t="s">
        <v>124</v>
      </c>
      <c r="G54" s="163" t="s">
        <v>125</v>
      </c>
      <c r="H54" s="163" t="s">
        <v>126</v>
      </c>
      <c r="I54" s="180" t="s">
        <v>127</v>
      </c>
      <c r="J54" s="185" t="s">
        <v>128</v>
      </c>
      <c r="K54" s="181" t="s">
        <v>129</v>
      </c>
      <c r="L54" s="163" t="s">
        <v>130</v>
      </c>
      <c r="M54" s="163" t="s">
        <v>131</v>
      </c>
      <c r="N54" s="163" t="s">
        <v>132</v>
      </c>
      <c r="O54" s="163" t="s">
        <v>133</v>
      </c>
      <c r="P54" s="182" t="s">
        <v>134</v>
      </c>
    </row>
    <row r="55" spans="1:16" ht="29.25">
      <c r="A55" s="208">
        <v>1</v>
      </c>
      <c r="B55" s="207">
        <v>17</v>
      </c>
      <c r="C55" s="207">
        <v>10</v>
      </c>
      <c r="D55" s="207" t="s">
        <v>147</v>
      </c>
      <c r="E55" s="207" t="s">
        <v>148</v>
      </c>
      <c r="F55" s="209">
        <v>1</v>
      </c>
      <c r="G55" s="207">
        <v>479.27</v>
      </c>
      <c r="H55" s="207">
        <v>479.27</v>
      </c>
      <c r="I55" s="183" t="s">
        <v>95</v>
      </c>
      <c r="J55" s="164" t="s">
        <v>66</v>
      </c>
      <c r="K55" s="207" t="s">
        <v>149</v>
      </c>
      <c r="L55" s="198" t="s">
        <v>150</v>
      </c>
      <c r="M55" s="198" t="s">
        <v>2</v>
      </c>
      <c r="N55" s="205" t="s">
        <v>151</v>
      </c>
      <c r="O55" s="206" t="s">
        <v>135</v>
      </c>
      <c r="P55" s="207">
        <v>479.27</v>
      </c>
    </row>
    <row r="56" spans="1:16" ht="29.25">
      <c r="A56" s="208"/>
      <c r="B56" s="207"/>
      <c r="C56" s="207"/>
      <c r="D56" s="207"/>
      <c r="E56" s="207"/>
      <c r="F56" s="207"/>
      <c r="G56" s="207"/>
      <c r="H56" s="207"/>
      <c r="I56" s="183" t="s">
        <v>96</v>
      </c>
      <c r="J56" s="164" t="s">
        <v>66</v>
      </c>
      <c r="K56" s="207"/>
      <c r="L56" s="198"/>
      <c r="M56" s="198"/>
      <c r="N56" s="205"/>
      <c r="O56" s="206"/>
      <c r="P56" s="207"/>
    </row>
    <row r="57" spans="1:16" ht="29.25">
      <c r="A57" s="208"/>
      <c r="B57" s="207"/>
      <c r="C57" s="207"/>
      <c r="D57" s="207"/>
      <c r="E57" s="207"/>
      <c r="F57" s="207"/>
      <c r="G57" s="207"/>
      <c r="H57" s="207"/>
      <c r="I57" s="183" t="s">
        <v>97</v>
      </c>
      <c r="J57" s="159" t="s">
        <v>65</v>
      </c>
      <c r="K57" s="207"/>
      <c r="L57" s="198"/>
      <c r="M57" s="198"/>
      <c r="N57" s="205"/>
      <c r="O57" s="206"/>
      <c r="P57" s="207"/>
    </row>
    <row r="58" spans="1:16" ht="29.25">
      <c r="A58" s="208"/>
      <c r="B58" s="207"/>
      <c r="C58" s="207"/>
      <c r="D58" s="207"/>
      <c r="E58" s="207"/>
      <c r="F58" s="207"/>
      <c r="G58" s="207"/>
      <c r="H58" s="207"/>
      <c r="I58" s="183" t="s">
        <v>98</v>
      </c>
      <c r="J58" s="159" t="s">
        <v>65</v>
      </c>
      <c r="K58" s="207"/>
      <c r="L58" s="198"/>
      <c r="M58" s="198"/>
      <c r="N58" s="205"/>
      <c r="O58" s="206"/>
      <c r="P58" s="207"/>
    </row>
    <row r="59" spans="1:16" ht="29.25">
      <c r="A59" s="208">
        <v>2</v>
      </c>
      <c r="B59" s="207">
        <v>18</v>
      </c>
      <c r="C59" s="207">
        <v>10</v>
      </c>
      <c r="D59" s="207" t="s">
        <v>152</v>
      </c>
      <c r="E59" s="207" t="s">
        <v>153</v>
      </c>
      <c r="F59" s="209">
        <v>1</v>
      </c>
      <c r="G59" s="207">
        <v>439.45</v>
      </c>
      <c r="H59" s="207">
        <v>439.45</v>
      </c>
      <c r="I59" s="183" t="s">
        <v>95</v>
      </c>
      <c r="J59" s="164" t="s">
        <v>66</v>
      </c>
      <c r="K59" s="207" t="s">
        <v>149</v>
      </c>
      <c r="L59" s="198" t="s">
        <v>150</v>
      </c>
      <c r="M59" s="198" t="s">
        <v>2</v>
      </c>
      <c r="N59" s="205" t="s">
        <v>151</v>
      </c>
      <c r="O59" s="206" t="s">
        <v>135</v>
      </c>
      <c r="P59" s="207">
        <v>439.45</v>
      </c>
    </row>
    <row r="60" spans="1:16" ht="29.25">
      <c r="A60" s="208"/>
      <c r="B60" s="207"/>
      <c r="C60" s="207"/>
      <c r="D60" s="207"/>
      <c r="E60" s="207"/>
      <c r="F60" s="207"/>
      <c r="G60" s="207"/>
      <c r="H60" s="207"/>
      <c r="I60" s="183" t="s">
        <v>96</v>
      </c>
      <c r="J60" s="164" t="s">
        <v>66</v>
      </c>
      <c r="K60" s="207"/>
      <c r="L60" s="198"/>
      <c r="M60" s="198"/>
      <c r="N60" s="205"/>
      <c r="O60" s="206"/>
      <c r="P60" s="207"/>
    </row>
    <row r="61" spans="1:16" ht="29.25">
      <c r="A61" s="208"/>
      <c r="B61" s="207"/>
      <c r="C61" s="207"/>
      <c r="D61" s="207"/>
      <c r="E61" s="207"/>
      <c r="F61" s="207"/>
      <c r="G61" s="207"/>
      <c r="H61" s="207"/>
      <c r="I61" s="183" t="s">
        <v>97</v>
      </c>
      <c r="J61" s="159" t="s">
        <v>65</v>
      </c>
      <c r="K61" s="207"/>
      <c r="L61" s="198"/>
      <c r="M61" s="198"/>
      <c r="N61" s="205"/>
      <c r="O61" s="206"/>
      <c r="P61" s="207"/>
    </row>
    <row r="62" spans="1:16" ht="29.25">
      <c r="A62" s="208"/>
      <c r="B62" s="207"/>
      <c r="C62" s="207"/>
      <c r="D62" s="207"/>
      <c r="E62" s="207"/>
      <c r="F62" s="207"/>
      <c r="G62" s="207"/>
      <c r="H62" s="207"/>
      <c r="I62" s="183" t="s">
        <v>98</v>
      </c>
      <c r="J62" s="159" t="s">
        <v>65</v>
      </c>
      <c r="K62" s="207"/>
      <c r="L62" s="198"/>
      <c r="M62" s="198"/>
      <c r="N62" s="205"/>
      <c r="O62" s="206"/>
      <c r="P62" s="207"/>
    </row>
    <row r="63" spans="1:16" ht="29.25">
      <c r="A63" s="191">
        <v>3</v>
      </c>
      <c r="B63" s="193">
        <v>12</v>
      </c>
      <c r="C63" s="193">
        <v>8</v>
      </c>
      <c r="D63" s="193" t="s">
        <v>152</v>
      </c>
      <c r="E63" s="193" t="s">
        <v>154</v>
      </c>
      <c r="F63" s="195">
        <v>1</v>
      </c>
      <c r="G63" s="193">
        <v>440.27</v>
      </c>
      <c r="H63" s="193">
        <v>440.27</v>
      </c>
      <c r="I63" s="167" t="s">
        <v>95</v>
      </c>
      <c r="J63" s="159" t="s">
        <v>65</v>
      </c>
      <c r="K63" s="196" t="s">
        <v>149</v>
      </c>
      <c r="L63" s="199" t="s">
        <v>155</v>
      </c>
      <c r="M63" s="199" t="s">
        <v>2</v>
      </c>
      <c r="N63" s="201" t="s">
        <v>156</v>
      </c>
      <c r="O63" s="203" t="s">
        <v>135</v>
      </c>
      <c r="P63" s="252">
        <v>440.27</v>
      </c>
    </row>
    <row r="64" spans="1:16" ht="29.25">
      <c r="A64" s="191"/>
      <c r="B64" s="194"/>
      <c r="C64" s="194"/>
      <c r="D64" s="194"/>
      <c r="E64" s="194"/>
      <c r="F64" s="194"/>
      <c r="G64" s="194"/>
      <c r="H64" s="194"/>
      <c r="I64" s="167" t="s">
        <v>96</v>
      </c>
      <c r="J64" s="164" t="s">
        <v>66</v>
      </c>
      <c r="K64" s="197"/>
      <c r="L64" s="199"/>
      <c r="M64" s="199"/>
      <c r="N64" s="202"/>
      <c r="O64" s="204"/>
      <c r="P64" s="253"/>
    </row>
    <row r="65" spans="1:16" ht="29.25">
      <c r="A65" s="191"/>
      <c r="B65" s="194"/>
      <c r="C65" s="194"/>
      <c r="D65" s="194"/>
      <c r="E65" s="194"/>
      <c r="F65" s="194"/>
      <c r="G65" s="194"/>
      <c r="H65" s="194"/>
      <c r="I65" s="167" t="s">
        <v>97</v>
      </c>
      <c r="J65" s="159" t="s">
        <v>65</v>
      </c>
      <c r="K65" s="197"/>
      <c r="L65" s="199"/>
      <c r="M65" s="199"/>
      <c r="N65" s="202"/>
      <c r="O65" s="204"/>
      <c r="P65" s="253"/>
    </row>
    <row r="66" spans="1:16" ht="29.25">
      <c r="A66" s="192"/>
      <c r="B66" s="194"/>
      <c r="C66" s="194"/>
      <c r="D66" s="194"/>
      <c r="E66" s="194"/>
      <c r="F66" s="194"/>
      <c r="G66" s="194"/>
      <c r="H66" s="194"/>
      <c r="I66" s="167" t="s">
        <v>98</v>
      </c>
      <c r="J66" s="159" t="s">
        <v>65</v>
      </c>
      <c r="K66" s="197"/>
      <c r="L66" s="200"/>
      <c r="M66" s="200"/>
      <c r="N66" s="202"/>
      <c r="O66" s="204"/>
      <c r="P66" s="253"/>
    </row>
    <row r="67" spans="1:16" ht="15.75" customHeight="1">
      <c r="A67" s="191">
        <v>4</v>
      </c>
      <c r="B67" s="193">
        <v>1</v>
      </c>
      <c r="C67" s="193">
        <v>5</v>
      </c>
      <c r="D67" s="193" t="s">
        <v>157</v>
      </c>
      <c r="E67" s="193" t="s">
        <v>158</v>
      </c>
      <c r="F67" s="195">
        <v>1</v>
      </c>
      <c r="G67" s="193">
        <v>978.97</v>
      </c>
      <c r="H67" s="193">
        <v>978.97</v>
      </c>
      <c r="I67" s="167" t="s">
        <v>95</v>
      </c>
      <c r="J67" s="164" t="s">
        <v>66</v>
      </c>
      <c r="K67" s="196" t="s">
        <v>149</v>
      </c>
      <c r="L67" s="198" t="s">
        <v>150</v>
      </c>
      <c r="M67" s="199"/>
      <c r="N67" s="201" t="s">
        <v>151</v>
      </c>
      <c r="O67" s="203" t="s">
        <v>135</v>
      </c>
      <c r="P67" s="189">
        <v>978.97</v>
      </c>
    </row>
    <row r="68" spans="1:16" ht="29.25">
      <c r="A68" s="191"/>
      <c r="B68" s="194"/>
      <c r="C68" s="194"/>
      <c r="D68" s="194"/>
      <c r="E68" s="194"/>
      <c r="F68" s="194"/>
      <c r="G68" s="194"/>
      <c r="H68" s="194"/>
      <c r="I68" s="167" t="s">
        <v>96</v>
      </c>
      <c r="J68" s="164" t="s">
        <v>66</v>
      </c>
      <c r="K68" s="197"/>
      <c r="L68" s="198"/>
      <c r="M68" s="199"/>
      <c r="N68" s="202"/>
      <c r="O68" s="204"/>
      <c r="P68" s="190"/>
    </row>
    <row r="69" spans="1:16" ht="29.25">
      <c r="A69" s="191"/>
      <c r="B69" s="194"/>
      <c r="C69" s="194"/>
      <c r="D69" s="194"/>
      <c r="E69" s="194"/>
      <c r="F69" s="194"/>
      <c r="G69" s="194"/>
      <c r="H69" s="194"/>
      <c r="I69" s="167" t="s">
        <v>97</v>
      </c>
      <c r="J69" s="159" t="s">
        <v>65</v>
      </c>
      <c r="K69" s="197"/>
      <c r="L69" s="198"/>
      <c r="M69" s="199"/>
      <c r="N69" s="202"/>
      <c r="O69" s="204"/>
      <c r="P69" s="190"/>
    </row>
    <row r="70" spans="1:16" ht="29.25">
      <c r="A70" s="192"/>
      <c r="B70" s="194"/>
      <c r="C70" s="194"/>
      <c r="D70" s="194"/>
      <c r="E70" s="194"/>
      <c r="F70" s="194"/>
      <c r="G70" s="194"/>
      <c r="H70" s="194"/>
      <c r="I70" s="167" t="s">
        <v>98</v>
      </c>
      <c r="J70" s="159" t="s">
        <v>65</v>
      </c>
      <c r="K70" s="197"/>
      <c r="L70" s="198"/>
      <c r="M70" s="200"/>
      <c r="N70" s="202"/>
      <c r="O70" s="204"/>
      <c r="P70" s="190"/>
    </row>
    <row r="71" spans="1:16" ht="29.25">
      <c r="A71" s="191">
        <v>5</v>
      </c>
      <c r="B71" s="193">
        <v>13</v>
      </c>
      <c r="C71" s="193">
        <v>9</v>
      </c>
      <c r="D71" s="193" t="s">
        <v>159</v>
      </c>
      <c r="E71" s="193" t="s">
        <v>160</v>
      </c>
      <c r="F71" s="195">
        <v>1</v>
      </c>
      <c r="G71" s="193">
        <v>140.80000000000001</v>
      </c>
      <c r="H71" s="193">
        <v>140.80000000000001</v>
      </c>
      <c r="I71" s="167" t="s">
        <v>95</v>
      </c>
      <c r="J71" s="159" t="s">
        <v>65</v>
      </c>
      <c r="K71" s="196" t="s">
        <v>149</v>
      </c>
      <c r="L71" s="198" t="s">
        <v>155</v>
      </c>
      <c r="M71" s="199"/>
      <c r="N71" s="201" t="s">
        <v>156</v>
      </c>
      <c r="O71" s="203" t="s">
        <v>135</v>
      </c>
      <c r="P71" s="189">
        <v>140.80000000000001</v>
      </c>
    </row>
    <row r="72" spans="1:16" ht="29.25">
      <c r="A72" s="191"/>
      <c r="B72" s="194"/>
      <c r="C72" s="194"/>
      <c r="D72" s="194"/>
      <c r="E72" s="194"/>
      <c r="F72" s="194"/>
      <c r="G72" s="194"/>
      <c r="H72" s="194"/>
      <c r="I72" s="167" t="s">
        <v>96</v>
      </c>
      <c r="J72" s="164" t="s">
        <v>66</v>
      </c>
      <c r="K72" s="197"/>
      <c r="L72" s="198"/>
      <c r="M72" s="199"/>
      <c r="N72" s="202"/>
      <c r="O72" s="204"/>
      <c r="P72" s="190"/>
    </row>
    <row r="73" spans="1:16" ht="29.25">
      <c r="A73" s="191"/>
      <c r="B73" s="194"/>
      <c r="C73" s="194"/>
      <c r="D73" s="194"/>
      <c r="E73" s="194"/>
      <c r="F73" s="194"/>
      <c r="G73" s="194"/>
      <c r="H73" s="194"/>
      <c r="I73" s="167" t="s">
        <v>97</v>
      </c>
      <c r="J73" s="159" t="s">
        <v>65</v>
      </c>
      <c r="K73" s="197"/>
      <c r="L73" s="198"/>
      <c r="M73" s="199"/>
      <c r="N73" s="202"/>
      <c r="O73" s="204"/>
      <c r="P73" s="190"/>
    </row>
    <row r="74" spans="1:16" ht="29.25">
      <c r="A74" s="192"/>
      <c r="B74" s="194"/>
      <c r="C74" s="194"/>
      <c r="D74" s="194"/>
      <c r="E74" s="194"/>
      <c r="F74" s="194"/>
      <c r="G74" s="194"/>
      <c r="H74" s="194"/>
      <c r="I74" s="167" t="s">
        <v>98</v>
      </c>
      <c r="J74" s="159" t="s">
        <v>65</v>
      </c>
      <c r="K74" s="197"/>
      <c r="L74" s="198"/>
      <c r="M74" s="200"/>
      <c r="N74" s="202"/>
      <c r="O74" s="204"/>
      <c r="P74" s="190"/>
    </row>
    <row r="75" spans="1:16">
      <c r="A75" s="161" t="s">
        <v>2</v>
      </c>
      <c r="B75" s="260" t="s">
        <v>143</v>
      </c>
      <c r="C75" s="260"/>
      <c r="D75" s="260"/>
      <c r="E75" s="260"/>
      <c r="F75" s="260"/>
      <c r="G75" s="260"/>
      <c r="H75" s="260"/>
      <c r="I75" s="260"/>
      <c r="J75" s="260"/>
      <c r="K75" s="260"/>
      <c r="L75" s="260"/>
      <c r="M75" s="260"/>
      <c r="N75" s="260"/>
      <c r="O75" s="261"/>
      <c r="P75" s="162">
        <f>SUM(P55:P74)</f>
        <v>2478.7600000000002</v>
      </c>
    </row>
    <row r="76" spans="1:16">
      <c r="A76" s="161" t="s">
        <v>2</v>
      </c>
      <c r="B76" s="260" t="s">
        <v>144</v>
      </c>
      <c r="C76" s="260"/>
      <c r="D76" s="260"/>
      <c r="E76" s="260"/>
      <c r="F76" s="260"/>
      <c r="G76" s="260"/>
      <c r="H76" s="260"/>
      <c r="I76" s="260"/>
      <c r="J76" s="260"/>
      <c r="K76" s="260"/>
      <c r="L76" s="260"/>
      <c r="M76" s="260"/>
      <c r="N76" s="260"/>
      <c r="O76" s="261"/>
      <c r="P76" s="163">
        <f>P75/C20</f>
        <v>10.418897902568199</v>
      </c>
    </row>
    <row r="77" spans="1:16">
      <c r="A77" s="262" t="s">
        <v>161</v>
      </c>
      <c r="B77" s="263"/>
      <c r="C77" s="263"/>
      <c r="D77" s="263"/>
      <c r="E77" s="263"/>
      <c r="F77" s="263"/>
      <c r="G77" s="263"/>
      <c r="H77" s="263"/>
      <c r="I77" s="263"/>
      <c r="J77" s="263"/>
      <c r="K77" s="263"/>
      <c r="L77" s="263"/>
      <c r="M77" s="263"/>
      <c r="N77" s="263"/>
      <c r="O77" s="263"/>
      <c r="P77" s="266" t="s">
        <v>162</v>
      </c>
    </row>
    <row r="78" spans="1:16">
      <c r="A78" s="264"/>
      <c r="B78" s="265"/>
      <c r="C78" s="265"/>
      <c r="D78" s="265"/>
      <c r="E78" s="265"/>
      <c r="F78" s="265"/>
      <c r="G78" s="265"/>
      <c r="H78" s="265"/>
      <c r="I78" s="265"/>
      <c r="J78" s="265"/>
      <c r="K78" s="265"/>
      <c r="L78" s="265"/>
      <c r="M78" s="265"/>
      <c r="N78" s="265"/>
      <c r="O78" s="265"/>
      <c r="P78" s="267"/>
    </row>
  </sheetData>
  <mergeCells count="170">
    <mergeCell ref="A63:A66"/>
    <mergeCell ref="B63:B66"/>
    <mergeCell ref="B75:O75"/>
    <mergeCell ref="B76:O76"/>
    <mergeCell ref="A77:O78"/>
    <mergeCell ref="P77:P78"/>
    <mergeCell ref="C63:C66"/>
    <mergeCell ref="D63:D66"/>
    <mergeCell ref="E63:E66"/>
    <mergeCell ref="F63:F66"/>
    <mergeCell ref="M71:M74"/>
    <mergeCell ref="N71:N74"/>
    <mergeCell ref="O71:O74"/>
    <mergeCell ref="O63:O66"/>
    <mergeCell ref="P63:P66"/>
    <mergeCell ref="G63:G66"/>
    <mergeCell ref="H63:H66"/>
    <mergeCell ref="K63:K66"/>
    <mergeCell ref="L63:L66"/>
    <mergeCell ref="M63:M66"/>
    <mergeCell ref="N63:N66"/>
    <mergeCell ref="A52:B52"/>
    <mergeCell ref="D52:E52"/>
    <mergeCell ref="F52:J52"/>
    <mergeCell ref="K52:O52"/>
    <mergeCell ref="A53:H53"/>
    <mergeCell ref="I53:J53"/>
    <mergeCell ref="K53:O53"/>
    <mergeCell ref="O42:O45"/>
    <mergeCell ref="P42:P45"/>
    <mergeCell ref="B46:O46"/>
    <mergeCell ref="B47:O47"/>
    <mergeCell ref="A48:O49"/>
    <mergeCell ref="P48:P49"/>
    <mergeCell ref="G42:G45"/>
    <mergeCell ref="H42:H45"/>
    <mergeCell ref="K42:K45"/>
    <mergeCell ref="L42:L45"/>
    <mergeCell ref="M42:M45"/>
    <mergeCell ref="N42:N45"/>
    <mergeCell ref="A42:A45"/>
    <mergeCell ref="B42:B45"/>
    <mergeCell ref="C42:C45"/>
    <mergeCell ref="D42:D45"/>
    <mergeCell ref="E42:E45"/>
    <mergeCell ref="F42:F45"/>
    <mergeCell ref="K38:K41"/>
    <mergeCell ref="L38:L41"/>
    <mergeCell ref="M38:M41"/>
    <mergeCell ref="N38:N41"/>
    <mergeCell ref="O38:O41"/>
    <mergeCell ref="P38:P41"/>
    <mergeCell ref="O34:O37"/>
    <mergeCell ref="P34:P37"/>
    <mergeCell ref="K34:K37"/>
    <mergeCell ref="L34:L37"/>
    <mergeCell ref="M34:M37"/>
    <mergeCell ref="N34:N37"/>
    <mergeCell ref="A38:A41"/>
    <mergeCell ref="B38:B41"/>
    <mergeCell ref="C38:C41"/>
    <mergeCell ref="D38:D41"/>
    <mergeCell ref="E38:E41"/>
    <mergeCell ref="F38:F41"/>
    <mergeCell ref="G38:G41"/>
    <mergeCell ref="H38:H41"/>
    <mergeCell ref="G34:G37"/>
    <mergeCell ref="H34:H37"/>
    <mergeCell ref="A34:A37"/>
    <mergeCell ref="B34:B37"/>
    <mergeCell ref="C34:C37"/>
    <mergeCell ref="D34:D37"/>
    <mergeCell ref="E34:E37"/>
    <mergeCell ref="F34:F37"/>
    <mergeCell ref="K30:K33"/>
    <mergeCell ref="L30:L33"/>
    <mergeCell ref="M30:M33"/>
    <mergeCell ref="N30:N33"/>
    <mergeCell ref="O30:O33"/>
    <mergeCell ref="P30:P33"/>
    <mergeCell ref="O26:O29"/>
    <mergeCell ref="P26:P29"/>
    <mergeCell ref="A30:A33"/>
    <mergeCell ref="B30:B33"/>
    <mergeCell ref="C30:C33"/>
    <mergeCell ref="D30:D33"/>
    <mergeCell ref="E30:E33"/>
    <mergeCell ref="F30:F33"/>
    <mergeCell ref="G30:G33"/>
    <mergeCell ref="H30:H33"/>
    <mergeCell ref="G26:G29"/>
    <mergeCell ref="H26:H29"/>
    <mergeCell ref="K26:K29"/>
    <mergeCell ref="L26:L29"/>
    <mergeCell ref="M26:M29"/>
    <mergeCell ref="N26:N29"/>
    <mergeCell ref="A26:A29"/>
    <mergeCell ref="B26:B29"/>
    <mergeCell ref="E55:E58"/>
    <mergeCell ref="F55:F58"/>
    <mergeCell ref="G55:G58"/>
    <mergeCell ref="H55:H58"/>
    <mergeCell ref="K55:K58"/>
    <mergeCell ref="F1:I1"/>
    <mergeCell ref="A5:D5"/>
    <mergeCell ref="E5:G5"/>
    <mergeCell ref="H5:K5"/>
    <mergeCell ref="A6:D16"/>
    <mergeCell ref="E6:G16"/>
    <mergeCell ref="H6:K16"/>
    <mergeCell ref="C26:C29"/>
    <mergeCell ref="D26:D29"/>
    <mergeCell ref="E26:E29"/>
    <mergeCell ref="F26:F29"/>
    <mergeCell ref="A18:D18"/>
    <mergeCell ref="A23:B23"/>
    <mergeCell ref="D23:E23"/>
    <mergeCell ref="F23:J23"/>
    <mergeCell ref="K23:O23"/>
    <mergeCell ref="A24:H24"/>
    <mergeCell ref="I24:J24"/>
    <mergeCell ref="K24:O24"/>
    <mergeCell ref="L71:L74"/>
    <mergeCell ref="L55:L58"/>
    <mergeCell ref="M55:M58"/>
    <mergeCell ref="N55:N58"/>
    <mergeCell ref="O55:O58"/>
    <mergeCell ref="P55:P58"/>
    <mergeCell ref="A59:A62"/>
    <mergeCell ref="B59:B62"/>
    <mergeCell ref="C59:C62"/>
    <mergeCell ref="D59:D62"/>
    <mergeCell ref="E59:E62"/>
    <mergeCell ref="F59:F62"/>
    <mergeCell ref="G59:G62"/>
    <mergeCell ref="H59:H62"/>
    <mergeCell ref="K59:K62"/>
    <mergeCell ref="L59:L62"/>
    <mergeCell ref="M59:M62"/>
    <mergeCell ref="N59:N62"/>
    <mergeCell ref="O59:O62"/>
    <mergeCell ref="P59:P62"/>
    <mergeCell ref="A55:A58"/>
    <mergeCell ref="B55:B58"/>
    <mergeCell ref="C55:C58"/>
    <mergeCell ref="D55:D58"/>
    <mergeCell ref="P71:P74"/>
    <mergeCell ref="A67:A70"/>
    <mergeCell ref="B67:B70"/>
    <mergeCell ref="C67:C70"/>
    <mergeCell ref="D67:D70"/>
    <mergeCell ref="E67:E70"/>
    <mergeCell ref="F67:F70"/>
    <mergeCell ref="G67:G70"/>
    <mergeCell ref="H67:H70"/>
    <mergeCell ref="K67:K70"/>
    <mergeCell ref="L67:L70"/>
    <mergeCell ref="M67:M70"/>
    <mergeCell ref="N67:N70"/>
    <mergeCell ref="O67:O70"/>
    <mergeCell ref="P67:P70"/>
    <mergeCell ref="A71:A74"/>
    <mergeCell ref="B71:B74"/>
    <mergeCell ref="C71:C74"/>
    <mergeCell ref="D71:D74"/>
    <mergeCell ref="E71:E74"/>
    <mergeCell ref="F71:F74"/>
    <mergeCell ref="G71:G74"/>
    <mergeCell ref="H71:H74"/>
    <mergeCell ref="K71:K7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topLeftCell="C1" workbookViewId="0">
      <selection activeCell="E10" sqref="E10"/>
    </sheetView>
  </sheetViews>
  <sheetFormatPr defaultColWidth="11.42578125" defaultRowHeight="15"/>
  <cols>
    <col min="1" max="1" width="15" customWidth="1"/>
    <col min="2" max="2" width="20.28515625" customWidth="1"/>
    <col min="3" max="3" width="38.85546875" customWidth="1"/>
    <col min="4" max="4" width="47.140625" customWidth="1"/>
    <col min="5" max="6" width="15.85546875" customWidth="1"/>
    <col min="7" max="7" width="15.7109375" customWidth="1"/>
  </cols>
  <sheetData>
    <row r="1" spans="1:8" s="73" customFormat="1" ht="61.5" customHeight="1">
      <c r="A1" s="71" t="s">
        <v>3</v>
      </c>
      <c r="B1" s="72" t="s">
        <v>163</v>
      </c>
      <c r="C1" s="72" t="s">
        <v>164</v>
      </c>
      <c r="D1" s="72" t="s">
        <v>165</v>
      </c>
      <c r="E1" s="70" t="s">
        <v>166</v>
      </c>
      <c r="F1" s="70" t="s">
        <v>167</v>
      </c>
      <c r="G1" s="70" t="s">
        <v>168</v>
      </c>
      <c r="H1" s="69" t="s">
        <v>167</v>
      </c>
    </row>
    <row r="2" spans="1:8" ht="51.75" customHeight="1" thickBot="1">
      <c r="B2" s="271" t="s">
        <v>72</v>
      </c>
      <c r="C2" s="272"/>
      <c r="D2" s="273"/>
      <c r="E2" s="125" t="s">
        <v>13</v>
      </c>
      <c r="F2" s="55"/>
      <c r="G2" s="127" t="s">
        <v>14</v>
      </c>
      <c r="H2" s="126"/>
    </row>
    <row r="3" spans="1:8" ht="36" customHeight="1">
      <c r="A3" t="s">
        <v>15</v>
      </c>
      <c r="B3" s="56" t="s">
        <v>169</v>
      </c>
      <c r="C3" s="56" t="s">
        <v>170</v>
      </c>
      <c r="D3" s="56" t="s">
        <v>171</v>
      </c>
      <c r="E3" s="17">
        <f>1665986952/961013895</f>
        <v>1.7335721789953933</v>
      </c>
      <c r="F3" s="123" t="s">
        <v>1</v>
      </c>
      <c r="G3" s="17">
        <f>5643435186/2272495217</f>
        <v>2.4833650446358675</v>
      </c>
      <c r="H3" s="128" t="s">
        <v>1</v>
      </c>
    </row>
    <row r="4" spans="1:8" ht="28.5">
      <c r="A4" t="s">
        <v>15</v>
      </c>
      <c r="B4" s="56" t="s">
        <v>172</v>
      </c>
      <c r="C4" s="56" t="s">
        <v>173</v>
      </c>
      <c r="D4" s="56" t="s">
        <v>174</v>
      </c>
      <c r="E4" s="66">
        <f>962121751/1924890390</f>
        <v>0.49983196757504722</v>
      </c>
      <c r="F4" s="124" t="s">
        <v>1</v>
      </c>
      <c r="G4" s="66">
        <f>3072232544/5997042670</f>
        <v>0.51229125971851719</v>
      </c>
      <c r="H4" s="124" t="s">
        <v>1</v>
      </c>
    </row>
    <row r="5" spans="1:8" ht="28.5">
      <c r="A5" t="s">
        <v>15</v>
      </c>
      <c r="B5" s="56" t="s">
        <v>175</v>
      </c>
      <c r="C5" s="56" t="s">
        <v>176</v>
      </c>
      <c r="D5" s="56" t="s">
        <v>177</v>
      </c>
      <c r="E5" s="17">
        <f>248600906/28282686</f>
        <v>8.7898619671413112</v>
      </c>
      <c r="F5" s="123" t="s">
        <v>1</v>
      </c>
      <c r="G5" s="17">
        <f>1227845527/57330186</f>
        <v>21.417086053061123</v>
      </c>
      <c r="H5" s="123" t="s">
        <v>1</v>
      </c>
    </row>
  </sheetData>
  <mergeCells count="1">
    <mergeCell ref="B2:D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0"/>
  <sheetViews>
    <sheetView topLeftCell="C50" zoomScale="136" zoomScaleNormal="136" workbookViewId="0">
      <selection activeCell="F78" sqref="F78"/>
    </sheetView>
  </sheetViews>
  <sheetFormatPr defaultColWidth="11.42578125" defaultRowHeight="12.75"/>
  <cols>
    <col min="1" max="2" width="11.42578125" style="45"/>
    <col min="3" max="3" width="30.7109375" style="45" customWidth="1"/>
    <col min="4" max="4" width="23.7109375" style="45" customWidth="1"/>
    <col min="5" max="5" width="15.140625" style="45" customWidth="1"/>
    <col min="6" max="6" width="16.42578125" style="45" customWidth="1"/>
    <col min="7" max="16384" width="11.42578125" style="45"/>
  </cols>
  <sheetData>
    <row r="1" spans="1:6" ht="96.6" customHeight="1">
      <c r="A1" s="74" t="s">
        <v>178</v>
      </c>
      <c r="B1" s="74" t="s">
        <v>179</v>
      </c>
      <c r="C1" s="74" t="s">
        <v>180</v>
      </c>
      <c r="D1" s="82" t="s">
        <v>181</v>
      </c>
      <c r="E1" s="74" t="s">
        <v>182</v>
      </c>
      <c r="F1" s="81" t="s">
        <v>183</v>
      </c>
    </row>
    <row r="2" spans="1:6" ht="43.15" customHeight="1">
      <c r="A2" s="274" t="s">
        <v>184</v>
      </c>
      <c r="B2" s="74">
        <v>1</v>
      </c>
      <c r="C2" s="77" t="s">
        <v>185</v>
      </c>
      <c r="D2" s="83">
        <v>2783</v>
      </c>
      <c r="E2" s="85">
        <v>28000</v>
      </c>
      <c r="F2" s="85">
        <v>77924000</v>
      </c>
    </row>
    <row r="3" spans="1:6" s="53" customFormat="1" ht="240" customHeight="1">
      <c r="A3" s="275"/>
      <c r="B3" s="74">
        <v>2</v>
      </c>
      <c r="C3" s="77" t="s">
        <v>186</v>
      </c>
      <c r="D3" s="83">
        <v>27</v>
      </c>
      <c r="E3" s="85">
        <v>28000</v>
      </c>
      <c r="F3" s="85">
        <v>756000</v>
      </c>
    </row>
    <row r="4" spans="1:6" ht="195" customHeight="1">
      <c r="A4" s="275"/>
      <c r="B4" s="74">
        <v>3</v>
      </c>
      <c r="C4" s="77" t="s">
        <v>187</v>
      </c>
      <c r="D4" s="83">
        <v>7</v>
      </c>
      <c r="E4" s="85">
        <v>28000</v>
      </c>
      <c r="F4" s="85">
        <v>196000</v>
      </c>
    </row>
    <row r="5" spans="1:6" ht="29.25" customHeight="1">
      <c r="A5" s="275"/>
      <c r="B5" s="74">
        <v>4</v>
      </c>
      <c r="C5" s="77" t="s">
        <v>188</v>
      </c>
      <c r="D5" s="83">
        <v>4</v>
      </c>
      <c r="E5" s="85">
        <v>28000</v>
      </c>
      <c r="F5" s="85">
        <v>112000</v>
      </c>
    </row>
    <row r="6" spans="1:6" ht="24" customHeight="1">
      <c r="A6" s="275"/>
      <c r="B6" s="74">
        <v>5</v>
      </c>
      <c r="C6" s="77" t="s">
        <v>189</v>
      </c>
      <c r="D6" s="83">
        <v>37</v>
      </c>
      <c r="E6" s="85">
        <v>28000</v>
      </c>
      <c r="F6" s="85">
        <v>1036000</v>
      </c>
    </row>
    <row r="7" spans="1:6" ht="33" customHeight="1">
      <c r="A7" s="275"/>
      <c r="B7" s="74">
        <v>6</v>
      </c>
      <c r="C7" s="77" t="s">
        <v>190</v>
      </c>
      <c r="D7" s="83">
        <v>10</v>
      </c>
      <c r="E7" s="85">
        <v>28000</v>
      </c>
      <c r="F7" s="85">
        <v>280000</v>
      </c>
    </row>
    <row r="8" spans="1:6" ht="75" customHeight="1">
      <c r="A8" s="275"/>
      <c r="B8" s="74">
        <v>7</v>
      </c>
      <c r="C8" s="77" t="s">
        <v>191</v>
      </c>
      <c r="D8" s="83">
        <v>24</v>
      </c>
      <c r="E8" s="85">
        <v>84000</v>
      </c>
      <c r="F8" s="85">
        <v>2016000</v>
      </c>
    </row>
    <row r="9" spans="1:6" ht="90" customHeight="1">
      <c r="A9" s="275"/>
      <c r="B9" s="78">
        <v>8</v>
      </c>
      <c r="C9" s="77" t="s">
        <v>192</v>
      </c>
      <c r="D9" s="83">
        <v>5</v>
      </c>
      <c r="E9" s="85">
        <v>84000</v>
      </c>
      <c r="F9" s="85">
        <v>420000</v>
      </c>
    </row>
    <row r="10" spans="1:6" ht="105" customHeight="1">
      <c r="A10" s="275"/>
      <c r="B10" s="78">
        <v>9</v>
      </c>
      <c r="C10" s="77" t="s">
        <v>193</v>
      </c>
      <c r="D10" s="83">
        <v>20</v>
      </c>
      <c r="E10" s="85">
        <v>84000</v>
      </c>
      <c r="F10" s="85">
        <v>1680000</v>
      </c>
    </row>
    <row r="11" spans="1:6" ht="90" customHeight="1">
      <c r="A11" s="275"/>
      <c r="B11" s="78">
        <v>10</v>
      </c>
      <c r="C11" s="77" t="s">
        <v>194</v>
      </c>
      <c r="D11" s="83">
        <v>20</v>
      </c>
      <c r="E11" s="85">
        <v>84000</v>
      </c>
      <c r="F11" s="85">
        <v>1680000</v>
      </c>
    </row>
    <row r="12" spans="1:6" ht="90" customHeight="1">
      <c r="A12" s="275"/>
      <c r="B12" s="78">
        <v>11</v>
      </c>
      <c r="C12" s="77" t="s">
        <v>195</v>
      </c>
      <c r="D12" s="83">
        <v>50</v>
      </c>
      <c r="E12" s="85">
        <v>84000</v>
      </c>
      <c r="F12" s="85">
        <v>4200000</v>
      </c>
    </row>
    <row r="13" spans="1:6" ht="30.75">
      <c r="A13" s="275"/>
      <c r="B13" s="78">
        <v>12</v>
      </c>
      <c r="C13" s="77" t="s">
        <v>196</v>
      </c>
      <c r="D13" s="83">
        <v>100</v>
      </c>
      <c r="E13" s="85">
        <v>28000</v>
      </c>
      <c r="F13" s="85">
        <v>2800000</v>
      </c>
    </row>
    <row r="14" spans="1:6" ht="90" customHeight="1">
      <c r="A14" s="276"/>
      <c r="B14" s="78">
        <v>13</v>
      </c>
      <c r="C14" s="77" t="s">
        <v>197</v>
      </c>
      <c r="D14" s="83">
        <v>20</v>
      </c>
      <c r="E14" s="85">
        <v>84000</v>
      </c>
      <c r="F14" s="85">
        <v>1680000</v>
      </c>
    </row>
    <row r="15" spans="1:6" ht="15">
      <c r="A15" s="274" t="s">
        <v>198</v>
      </c>
      <c r="B15" s="78">
        <v>14</v>
      </c>
      <c r="C15" s="77" t="s">
        <v>199</v>
      </c>
      <c r="D15" s="83">
        <v>49</v>
      </c>
      <c r="E15" s="85">
        <v>30000</v>
      </c>
      <c r="F15" s="85">
        <v>1470000</v>
      </c>
    </row>
    <row r="16" spans="1:6" ht="45" customHeight="1">
      <c r="A16" s="275"/>
      <c r="B16" s="78">
        <v>15</v>
      </c>
      <c r="C16" s="77" t="s">
        <v>200</v>
      </c>
      <c r="D16" s="83">
        <v>2719</v>
      </c>
      <c r="E16" s="85">
        <v>18000</v>
      </c>
      <c r="F16" s="85">
        <v>48942000</v>
      </c>
    </row>
    <row r="17" spans="1:6" ht="15">
      <c r="A17" s="275"/>
      <c r="B17" s="78">
        <v>16</v>
      </c>
      <c r="C17" s="77" t="s">
        <v>201</v>
      </c>
      <c r="D17" s="83">
        <v>2373</v>
      </c>
      <c r="E17" s="85">
        <v>20000</v>
      </c>
      <c r="F17" s="85">
        <v>47460000</v>
      </c>
    </row>
    <row r="18" spans="1:6" ht="105" customHeight="1">
      <c r="A18" s="275"/>
      <c r="B18" s="78">
        <v>17</v>
      </c>
      <c r="C18" s="77" t="s">
        <v>202</v>
      </c>
      <c r="D18" s="83">
        <v>62</v>
      </c>
      <c r="E18" s="85">
        <v>24000</v>
      </c>
      <c r="F18" s="85">
        <v>1488000</v>
      </c>
    </row>
    <row r="19" spans="1:6" ht="60" customHeight="1">
      <c r="A19" s="276"/>
      <c r="B19" s="78">
        <v>18</v>
      </c>
      <c r="C19" s="77" t="s">
        <v>203</v>
      </c>
      <c r="D19" s="83">
        <v>3165</v>
      </c>
      <c r="E19" s="85">
        <v>18000</v>
      </c>
      <c r="F19" s="85">
        <v>56970000</v>
      </c>
    </row>
    <row r="20" spans="1:6" ht="15">
      <c r="A20" s="274" t="s">
        <v>204</v>
      </c>
      <c r="B20" s="78">
        <v>19</v>
      </c>
      <c r="C20" s="77" t="s">
        <v>205</v>
      </c>
      <c r="D20" s="83">
        <v>28</v>
      </c>
      <c r="E20" s="85">
        <v>32000</v>
      </c>
      <c r="F20" s="85">
        <v>896000</v>
      </c>
    </row>
    <row r="21" spans="1:6" ht="45" customHeight="1">
      <c r="A21" s="275"/>
      <c r="B21" s="78">
        <v>20</v>
      </c>
      <c r="C21" s="77" t="s">
        <v>206</v>
      </c>
      <c r="D21" s="83">
        <v>51</v>
      </c>
      <c r="E21" s="85">
        <v>24000</v>
      </c>
      <c r="F21" s="85">
        <v>1224000</v>
      </c>
    </row>
    <row r="22" spans="1:6" ht="15">
      <c r="A22" s="275"/>
      <c r="B22" s="78">
        <v>21</v>
      </c>
      <c r="C22" s="77" t="s">
        <v>207</v>
      </c>
      <c r="D22" s="83">
        <v>51</v>
      </c>
      <c r="E22" s="85">
        <v>180000</v>
      </c>
      <c r="F22" s="85">
        <v>9180000</v>
      </c>
    </row>
    <row r="23" spans="1:6" ht="210" customHeight="1">
      <c r="A23" s="276"/>
      <c r="B23" s="78">
        <v>22</v>
      </c>
      <c r="C23" s="77" t="s">
        <v>208</v>
      </c>
      <c r="D23" s="83">
        <v>24</v>
      </c>
      <c r="E23" s="85">
        <v>48000</v>
      </c>
      <c r="F23" s="85">
        <v>1152000</v>
      </c>
    </row>
    <row r="24" spans="1:6" ht="45" customHeight="1">
      <c r="A24" s="274" t="s">
        <v>209</v>
      </c>
      <c r="B24" s="78">
        <v>23</v>
      </c>
      <c r="C24" s="77" t="s">
        <v>210</v>
      </c>
      <c r="D24" s="83">
        <v>4</v>
      </c>
      <c r="E24" s="85">
        <v>18000</v>
      </c>
      <c r="F24" s="85">
        <v>72000</v>
      </c>
    </row>
    <row r="25" spans="1:6" ht="15">
      <c r="A25" s="275"/>
      <c r="B25" s="78">
        <v>24</v>
      </c>
      <c r="C25" s="77" t="s">
        <v>211</v>
      </c>
      <c r="D25" s="83">
        <v>46</v>
      </c>
      <c r="E25" s="85">
        <v>16000</v>
      </c>
      <c r="F25" s="85">
        <v>736000</v>
      </c>
    </row>
    <row r="26" spans="1:6" ht="30" customHeight="1">
      <c r="A26" s="275"/>
      <c r="B26" s="78">
        <v>25</v>
      </c>
      <c r="C26" s="77" t="s">
        <v>212</v>
      </c>
      <c r="D26" s="83">
        <v>5</v>
      </c>
      <c r="E26" s="85">
        <v>20000</v>
      </c>
      <c r="F26" s="85">
        <v>100000</v>
      </c>
    </row>
    <row r="27" spans="1:6" ht="30" customHeight="1">
      <c r="A27" s="275"/>
      <c r="B27" s="78">
        <v>26</v>
      </c>
      <c r="C27" s="77" t="s">
        <v>213</v>
      </c>
      <c r="D27" s="83">
        <v>5</v>
      </c>
      <c r="E27" s="85">
        <v>14000</v>
      </c>
      <c r="F27" s="85">
        <v>70000</v>
      </c>
    </row>
    <row r="28" spans="1:6" ht="15">
      <c r="A28" s="275"/>
      <c r="B28" s="78">
        <v>27</v>
      </c>
      <c r="C28" s="77" t="s">
        <v>214</v>
      </c>
      <c r="D28" s="83">
        <v>46</v>
      </c>
      <c r="E28" s="85">
        <v>12000</v>
      </c>
      <c r="F28" s="85">
        <v>552000</v>
      </c>
    </row>
    <row r="29" spans="1:6" ht="30" customHeight="1">
      <c r="A29" s="275"/>
      <c r="B29" s="78">
        <v>28</v>
      </c>
      <c r="C29" s="77" t="s">
        <v>215</v>
      </c>
      <c r="D29" s="83">
        <v>5</v>
      </c>
      <c r="E29" s="85">
        <v>90000</v>
      </c>
      <c r="F29" s="85">
        <v>450000</v>
      </c>
    </row>
    <row r="30" spans="1:6" ht="15">
      <c r="A30" s="275"/>
      <c r="B30" s="78">
        <v>29</v>
      </c>
      <c r="C30" s="77" t="s">
        <v>216</v>
      </c>
      <c r="D30" s="83">
        <v>5</v>
      </c>
      <c r="E30" s="85">
        <v>28000</v>
      </c>
      <c r="F30" s="85">
        <v>140000</v>
      </c>
    </row>
    <row r="31" spans="1:6" ht="30" customHeight="1">
      <c r="A31" s="275"/>
      <c r="B31" s="78">
        <v>30</v>
      </c>
      <c r="C31" s="77" t="s">
        <v>217</v>
      </c>
      <c r="D31" s="83">
        <v>5</v>
      </c>
      <c r="E31" s="85">
        <v>16000</v>
      </c>
      <c r="F31" s="85">
        <v>80000</v>
      </c>
    </row>
    <row r="32" spans="1:6" ht="30" customHeight="1">
      <c r="A32" s="275"/>
      <c r="B32" s="78">
        <v>31</v>
      </c>
      <c r="C32" s="77" t="s">
        <v>218</v>
      </c>
      <c r="D32" s="83">
        <v>5</v>
      </c>
      <c r="E32" s="85">
        <v>16000</v>
      </c>
      <c r="F32" s="85">
        <v>80000</v>
      </c>
    </row>
    <row r="33" spans="1:6" ht="15">
      <c r="A33" s="275"/>
      <c r="B33" s="78">
        <v>32</v>
      </c>
      <c r="C33" s="77" t="s">
        <v>219</v>
      </c>
      <c r="D33" s="83">
        <v>28</v>
      </c>
      <c r="E33" s="85">
        <v>10000</v>
      </c>
      <c r="F33" s="85">
        <v>280000</v>
      </c>
    </row>
    <row r="34" spans="1:6" ht="300" customHeight="1">
      <c r="A34" s="275"/>
      <c r="B34" s="78">
        <v>33</v>
      </c>
      <c r="C34" s="77" t="s">
        <v>220</v>
      </c>
      <c r="D34" s="83">
        <v>56</v>
      </c>
      <c r="E34" s="85">
        <v>16000</v>
      </c>
      <c r="F34" s="85">
        <v>896000</v>
      </c>
    </row>
    <row r="35" spans="1:6" ht="45" customHeight="1">
      <c r="A35" s="275"/>
      <c r="B35" s="78">
        <v>34</v>
      </c>
      <c r="C35" s="77" t="s">
        <v>221</v>
      </c>
      <c r="D35" s="83">
        <v>5</v>
      </c>
      <c r="E35" s="85">
        <v>12000</v>
      </c>
      <c r="F35" s="85">
        <v>60000</v>
      </c>
    </row>
    <row r="36" spans="1:6" ht="108" customHeight="1">
      <c r="A36" s="275"/>
      <c r="B36" s="78">
        <v>35</v>
      </c>
      <c r="C36" s="77" t="s">
        <v>222</v>
      </c>
      <c r="D36" s="83">
        <v>28</v>
      </c>
      <c r="E36" s="85">
        <v>38000</v>
      </c>
      <c r="F36" s="85">
        <v>1064000</v>
      </c>
    </row>
    <row r="37" spans="1:6" ht="15">
      <c r="A37" s="275"/>
      <c r="B37" s="78">
        <v>36</v>
      </c>
      <c r="C37" s="77" t="s">
        <v>223</v>
      </c>
      <c r="D37" s="83">
        <v>30</v>
      </c>
      <c r="E37" s="85">
        <v>18000</v>
      </c>
      <c r="F37" s="85">
        <v>540000</v>
      </c>
    </row>
    <row r="38" spans="1:6" ht="60" customHeight="1">
      <c r="A38" s="275"/>
      <c r="B38" s="78">
        <v>37</v>
      </c>
      <c r="C38" s="77" t="s">
        <v>224</v>
      </c>
      <c r="D38" s="83">
        <v>20</v>
      </c>
      <c r="E38" s="85">
        <v>34000</v>
      </c>
      <c r="F38" s="85">
        <v>680000</v>
      </c>
    </row>
    <row r="39" spans="1:6" ht="75" customHeight="1">
      <c r="A39" s="275"/>
      <c r="B39" s="78">
        <v>38</v>
      </c>
      <c r="C39" s="77" t="s">
        <v>225</v>
      </c>
      <c r="D39" s="83">
        <v>30</v>
      </c>
      <c r="E39" s="85">
        <v>70000</v>
      </c>
      <c r="F39" s="85">
        <v>2100000</v>
      </c>
    </row>
    <row r="40" spans="1:6" ht="105" customHeight="1">
      <c r="A40" s="275"/>
      <c r="B40" s="78">
        <v>39</v>
      </c>
      <c r="C40" s="77" t="s">
        <v>226</v>
      </c>
      <c r="D40" s="83">
        <v>30</v>
      </c>
      <c r="E40" s="85">
        <v>40000</v>
      </c>
      <c r="F40" s="85">
        <v>1200000</v>
      </c>
    </row>
    <row r="41" spans="1:6" ht="180" customHeight="1">
      <c r="A41" s="275"/>
      <c r="B41" s="78">
        <v>40</v>
      </c>
      <c r="C41" s="77" t="s">
        <v>227</v>
      </c>
      <c r="D41" s="83">
        <v>30</v>
      </c>
      <c r="E41" s="85">
        <v>60000</v>
      </c>
      <c r="F41" s="85">
        <v>1800000</v>
      </c>
    </row>
    <row r="42" spans="1:6" ht="15">
      <c r="A42" s="275"/>
      <c r="B42" s="78">
        <v>41</v>
      </c>
      <c r="C42" s="77" t="s">
        <v>228</v>
      </c>
      <c r="D42" s="83">
        <v>5</v>
      </c>
      <c r="E42" s="85">
        <v>22000</v>
      </c>
      <c r="F42" s="85">
        <v>110000</v>
      </c>
    </row>
    <row r="43" spans="1:6" ht="15">
      <c r="A43" s="275"/>
      <c r="B43" s="78">
        <v>42</v>
      </c>
      <c r="C43" s="77" t="s">
        <v>229</v>
      </c>
      <c r="D43" s="83">
        <v>5</v>
      </c>
      <c r="E43" s="85">
        <v>44000</v>
      </c>
      <c r="F43" s="85">
        <v>220000</v>
      </c>
    </row>
    <row r="44" spans="1:6" ht="75" customHeight="1">
      <c r="A44" s="275"/>
      <c r="B44" s="78">
        <v>43</v>
      </c>
      <c r="C44" s="77" t="s">
        <v>230</v>
      </c>
      <c r="D44" s="83">
        <v>45</v>
      </c>
      <c r="E44" s="85">
        <v>16000</v>
      </c>
      <c r="F44" s="85">
        <v>720000</v>
      </c>
    </row>
    <row r="45" spans="1:6" ht="75" customHeight="1">
      <c r="A45" s="275"/>
      <c r="B45" s="78">
        <v>44</v>
      </c>
      <c r="C45" s="77" t="s">
        <v>231</v>
      </c>
      <c r="D45" s="83">
        <v>45</v>
      </c>
      <c r="E45" s="85">
        <v>16000</v>
      </c>
      <c r="F45" s="85">
        <v>720000</v>
      </c>
    </row>
    <row r="46" spans="1:6" ht="45" customHeight="1">
      <c r="A46" s="275"/>
      <c r="B46" s="78">
        <v>45</v>
      </c>
      <c r="C46" s="77" t="s">
        <v>232</v>
      </c>
      <c r="D46" s="83">
        <v>5</v>
      </c>
      <c r="E46" s="85">
        <v>14000</v>
      </c>
      <c r="F46" s="85">
        <v>70000</v>
      </c>
    </row>
    <row r="47" spans="1:6" ht="45" customHeight="1">
      <c r="A47" s="275"/>
      <c r="B47" s="78">
        <v>46</v>
      </c>
      <c r="C47" s="77" t="s">
        <v>233</v>
      </c>
      <c r="D47" s="83">
        <v>5</v>
      </c>
      <c r="E47" s="85">
        <v>14000</v>
      </c>
      <c r="F47" s="85">
        <v>70000</v>
      </c>
    </row>
    <row r="48" spans="1:6" ht="15">
      <c r="A48" s="276"/>
      <c r="B48" s="78">
        <v>47</v>
      </c>
      <c r="C48" s="77" t="s">
        <v>234</v>
      </c>
      <c r="D48" s="83">
        <v>5</v>
      </c>
      <c r="E48" s="85">
        <v>160000</v>
      </c>
      <c r="F48" s="85">
        <v>800000</v>
      </c>
    </row>
    <row r="49" spans="1:6" ht="120" customHeight="1">
      <c r="A49" s="274" t="s">
        <v>235</v>
      </c>
      <c r="B49" s="78">
        <v>48</v>
      </c>
      <c r="C49" s="77" t="s">
        <v>236</v>
      </c>
      <c r="D49" s="83">
        <v>2</v>
      </c>
      <c r="E49" s="85">
        <v>1000000</v>
      </c>
      <c r="F49" s="85">
        <v>2000000</v>
      </c>
    </row>
    <row r="50" spans="1:6" ht="90" customHeight="1">
      <c r="A50" s="275"/>
      <c r="B50" s="78">
        <v>49</v>
      </c>
      <c r="C50" s="77" t="s">
        <v>237</v>
      </c>
      <c r="D50" s="83">
        <v>2</v>
      </c>
      <c r="E50" s="85">
        <v>1000000</v>
      </c>
      <c r="F50" s="85">
        <v>2000000</v>
      </c>
    </row>
    <row r="51" spans="1:6" ht="45" customHeight="1">
      <c r="A51" s="275"/>
      <c r="B51" s="78">
        <v>50</v>
      </c>
      <c r="C51" s="77" t="s">
        <v>238</v>
      </c>
      <c r="D51" s="83">
        <v>50</v>
      </c>
      <c r="E51" s="85">
        <v>100000</v>
      </c>
      <c r="F51" s="85">
        <v>5000000</v>
      </c>
    </row>
    <row r="52" spans="1:6" ht="30" customHeight="1">
      <c r="A52" s="275"/>
      <c r="B52" s="78">
        <v>51</v>
      </c>
      <c r="C52" s="77" t="s">
        <v>239</v>
      </c>
      <c r="D52" s="83">
        <v>300</v>
      </c>
      <c r="E52" s="85">
        <v>30000</v>
      </c>
      <c r="F52" s="85">
        <v>9000000</v>
      </c>
    </row>
    <row r="53" spans="1:6" ht="15">
      <c r="A53" s="275"/>
      <c r="B53" s="78">
        <v>52</v>
      </c>
      <c r="C53" s="77" t="s">
        <v>240</v>
      </c>
      <c r="D53" s="83">
        <v>200</v>
      </c>
      <c r="E53" s="85">
        <v>60000</v>
      </c>
      <c r="F53" s="85">
        <v>12000000</v>
      </c>
    </row>
    <row r="54" spans="1:6" ht="45.75" customHeight="1" thickBot="1">
      <c r="A54" s="76"/>
      <c r="B54" s="79"/>
      <c r="C54" s="75" t="s">
        <v>241</v>
      </c>
      <c r="D54" s="83">
        <v>12681</v>
      </c>
      <c r="E54" s="85"/>
    </row>
    <row r="55" spans="1:6" ht="15">
      <c r="A55" s="76"/>
      <c r="B55" s="79"/>
      <c r="C55" s="80" t="s">
        <v>242</v>
      </c>
      <c r="D55" s="84">
        <v>0</v>
      </c>
      <c r="E55" s="85"/>
      <c r="F55" s="85">
        <f>SUM(F2:F53)</f>
        <v>307172000</v>
      </c>
    </row>
    <row r="60" spans="1:6" ht="27" customHeight="1">
      <c r="C60" s="86" t="s">
        <v>243</v>
      </c>
      <c r="D60" s="85">
        <f>F55</f>
        <v>307172000</v>
      </c>
    </row>
  </sheetData>
  <mergeCells count="5">
    <mergeCell ref="A24:A48"/>
    <mergeCell ref="A49:A53"/>
    <mergeCell ref="A2:A14"/>
    <mergeCell ref="A15:A19"/>
    <mergeCell ref="A20:A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topLeftCell="B4" workbookViewId="0">
      <selection activeCell="D10" sqref="D10"/>
    </sheetView>
  </sheetViews>
  <sheetFormatPr defaultColWidth="11.42578125" defaultRowHeight="15"/>
  <cols>
    <col min="1" max="1" width="18.28515625" customWidth="1"/>
    <col min="2" max="2" width="84.7109375" customWidth="1"/>
    <col min="3" max="3" width="26.5703125" customWidth="1"/>
    <col min="4" max="4" width="21.42578125" customWidth="1"/>
  </cols>
  <sheetData>
    <row r="1" spans="1:5" ht="27">
      <c r="A1" s="51"/>
      <c r="B1" s="88" t="s">
        <v>244</v>
      </c>
      <c r="C1" s="50" t="s">
        <v>245</v>
      </c>
      <c r="D1" s="50" t="s">
        <v>246</v>
      </c>
      <c r="E1" s="50"/>
    </row>
    <row r="2" spans="1:5">
      <c r="A2" s="279" t="s">
        <v>72</v>
      </c>
      <c r="B2" s="280"/>
      <c r="C2" s="122" t="s">
        <v>13</v>
      </c>
      <c r="D2" s="63" t="s">
        <v>247</v>
      </c>
    </row>
    <row r="3" spans="1:5" ht="81">
      <c r="A3" s="52"/>
      <c r="B3" s="94" t="s">
        <v>248</v>
      </c>
      <c r="C3" s="57">
        <v>120</v>
      </c>
      <c r="D3" s="57">
        <f>12*C3/C3</f>
        <v>12</v>
      </c>
    </row>
    <row r="4" spans="1:5" ht="102.75" customHeight="1">
      <c r="A4" s="87"/>
      <c r="B4" s="95" t="s">
        <v>249</v>
      </c>
      <c r="C4" s="57">
        <v>240</v>
      </c>
      <c r="D4" s="57">
        <f>8*C4/C4</f>
        <v>8</v>
      </c>
    </row>
    <row r="5" spans="1:5">
      <c r="A5" s="277" t="s">
        <v>250</v>
      </c>
      <c r="B5" s="278"/>
      <c r="C5" s="91">
        <f>SUM(C3:C4)</f>
        <v>360</v>
      </c>
      <c r="D5" s="91"/>
    </row>
    <row r="6" spans="1:5" s="60" customFormat="1">
      <c r="A6" s="58"/>
      <c r="B6" s="59"/>
      <c r="C6" s="54"/>
      <c r="D6" s="54"/>
    </row>
    <row r="7" spans="1:5" ht="60.75">
      <c r="B7" s="89" t="s">
        <v>251</v>
      </c>
      <c r="C7" s="90">
        <v>120</v>
      </c>
      <c r="D7" s="63" t="s">
        <v>166</v>
      </c>
      <c r="E7" s="93" t="s">
        <v>13</v>
      </c>
    </row>
    <row r="8" spans="1:5" ht="60.75">
      <c r="B8" s="89" t="s">
        <v>252</v>
      </c>
      <c r="C8" s="90">
        <v>240</v>
      </c>
      <c r="D8" s="63" t="s">
        <v>166</v>
      </c>
      <c r="E8" s="93" t="s">
        <v>13</v>
      </c>
    </row>
    <row r="9" spans="1:5" s="60" customFormat="1">
      <c r="B9" s="61"/>
      <c r="C9" s="62"/>
      <c r="D9" s="62"/>
    </row>
  </sheetData>
  <mergeCells count="2">
    <mergeCell ref="A5:B5"/>
    <mergeCell ref="A2:B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D14"/>
  <sheetViews>
    <sheetView workbookViewId="0">
      <selection sqref="A1:C11"/>
    </sheetView>
  </sheetViews>
  <sheetFormatPr defaultColWidth="11.42578125" defaultRowHeight="15"/>
  <cols>
    <col min="1" max="1" width="33.7109375" bestFit="1" customWidth="1"/>
    <col min="2" max="2" width="31.42578125" customWidth="1"/>
    <col min="3" max="3" width="28.42578125" customWidth="1"/>
    <col min="4" max="4" width="21.7109375" customWidth="1"/>
  </cols>
  <sheetData>
    <row r="1" spans="1:4">
      <c r="A1" s="2" t="s">
        <v>253</v>
      </c>
      <c r="B1" s="2" t="s">
        <v>254</v>
      </c>
      <c r="C1" s="92" t="s">
        <v>255</v>
      </c>
      <c r="D1" s="169"/>
    </row>
    <row r="2" spans="1:4" ht="15" customHeight="1">
      <c r="A2" s="186" t="s">
        <v>72</v>
      </c>
      <c r="B2" s="281"/>
      <c r="C2" s="92" t="s">
        <v>13</v>
      </c>
      <c r="D2" s="169"/>
    </row>
    <row r="3" spans="1:4">
      <c r="A3" s="96" t="s">
        <v>11</v>
      </c>
      <c r="B3" s="139" t="s">
        <v>256</v>
      </c>
      <c r="C3" s="67"/>
      <c r="D3" s="68"/>
    </row>
    <row r="4" spans="1:4" ht="98.25">
      <c r="A4" s="3" t="s">
        <v>257</v>
      </c>
      <c r="B4" s="3" t="s">
        <v>258</v>
      </c>
      <c r="C4" s="172">
        <v>307172000</v>
      </c>
      <c r="D4" s="170"/>
    </row>
    <row r="5" spans="1:4" ht="153.75" customHeight="1">
      <c r="A5" s="175" t="s">
        <v>259</v>
      </c>
      <c r="B5" s="175" t="s">
        <v>260</v>
      </c>
      <c r="C5" s="176">
        <f>(C4*80)/C4</f>
        <v>80</v>
      </c>
      <c r="D5" s="171"/>
    </row>
    <row r="6" spans="1:4" ht="42">
      <c r="A6" s="56" t="s">
        <v>261</v>
      </c>
      <c r="B6" s="3" t="s">
        <v>262</v>
      </c>
      <c r="C6" s="57">
        <f>+'6. ValoresAgregados'!C3</f>
        <v>120</v>
      </c>
      <c r="D6" s="60"/>
    </row>
    <row r="7" spans="1:4" ht="42" customHeight="1">
      <c r="A7" s="177" t="s">
        <v>263</v>
      </c>
      <c r="B7" s="175"/>
      <c r="C7" s="178">
        <f>+'6. ValoresAgregados'!D3</f>
        <v>12</v>
      </c>
      <c r="D7" s="60"/>
    </row>
    <row r="8" spans="1:4" ht="56.25">
      <c r="A8" s="56" t="s">
        <v>264</v>
      </c>
      <c r="B8" s="3" t="s">
        <v>265</v>
      </c>
      <c r="C8" s="57">
        <f>+'6. ValoresAgregados'!C4</f>
        <v>240</v>
      </c>
      <c r="D8" s="60"/>
    </row>
    <row r="9" spans="1:4" ht="57.75" customHeight="1">
      <c r="A9" s="177" t="s">
        <v>266</v>
      </c>
      <c r="B9" s="175"/>
      <c r="C9" s="178">
        <f>+'6. ValoresAgregados'!D4</f>
        <v>8</v>
      </c>
      <c r="D9" s="60"/>
    </row>
    <row r="10" spans="1:4">
      <c r="A10" s="3" t="s">
        <v>267</v>
      </c>
      <c r="B10" s="3"/>
      <c r="C10" s="173">
        <f>C5+C7+C9</f>
        <v>100</v>
      </c>
      <c r="D10" s="171"/>
    </row>
    <row r="11" spans="1:4" ht="49.5" customHeight="1">
      <c r="A11" s="177" t="s">
        <v>268</v>
      </c>
      <c r="B11" s="179">
        <f>C10</f>
        <v>100</v>
      </c>
      <c r="C11" s="174" t="s">
        <v>269</v>
      </c>
      <c r="D11" s="60"/>
    </row>
    <row r="12" spans="1:4">
      <c r="C12" s="60"/>
      <c r="D12" s="60"/>
    </row>
    <row r="13" spans="1:4">
      <c r="C13" s="60"/>
      <c r="D13" s="60"/>
    </row>
    <row r="14" spans="1:4">
      <c r="C14" s="60"/>
      <c r="D14" s="60"/>
    </row>
  </sheetData>
  <mergeCells count="1">
    <mergeCell ref="A2:B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2"/>
  <sheetViews>
    <sheetView workbookViewId="0">
      <selection activeCell="E20" sqref="E20"/>
    </sheetView>
  </sheetViews>
  <sheetFormatPr defaultColWidth="11.42578125" defaultRowHeight="15"/>
  <cols>
    <col min="9" max="9" width="43.42578125" bestFit="1" customWidth="1"/>
  </cols>
  <sheetData>
    <row r="1" spans="1:10" ht="36.75" thickBot="1">
      <c r="A1" s="5" t="s">
        <v>270</v>
      </c>
      <c r="B1" s="6" t="s">
        <v>271</v>
      </c>
      <c r="C1" s="7" t="s">
        <v>272</v>
      </c>
      <c r="D1" s="6" t="s">
        <v>273</v>
      </c>
      <c r="E1" s="6" t="s">
        <v>274</v>
      </c>
      <c r="F1" s="6" t="s">
        <v>275</v>
      </c>
      <c r="G1" s="6" t="s">
        <v>276</v>
      </c>
      <c r="I1" s="16" t="s">
        <v>277</v>
      </c>
      <c r="J1">
        <v>2</v>
      </c>
    </row>
    <row r="2" spans="1:10" ht="15.75" thickBot="1">
      <c r="A2" s="8" t="s">
        <v>278</v>
      </c>
      <c r="B2" s="9">
        <v>28</v>
      </c>
      <c r="C2" s="10">
        <v>28</v>
      </c>
      <c r="D2" s="10">
        <v>28</v>
      </c>
      <c r="E2" s="10">
        <v>1</v>
      </c>
      <c r="F2" s="10">
        <v>16</v>
      </c>
      <c r="G2" s="10"/>
      <c r="I2" s="16" t="s">
        <v>279</v>
      </c>
      <c r="J2">
        <v>2</v>
      </c>
    </row>
    <row r="3" spans="1:10" ht="15.75" thickBot="1">
      <c r="A3" s="11" t="s">
        <v>280</v>
      </c>
      <c r="B3" s="9">
        <v>17</v>
      </c>
      <c r="C3" s="10">
        <v>17</v>
      </c>
      <c r="D3" s="10">
        <v>17</v>
      </c>
      <c r="E3" s="10">
        <v>2</v>
      </c>
      <c r="F3" s="10">
        <v>5</v>
      </c>
      <c r="G3" s="12"/>
      <c r="I3" s="16" t="s">
        <v>281</v>
      </c>
      <c r="J3">
        <v>2</v>
      </c>
    </row>
    <row r="4" spans="1:10" ht="15.75" thickBot="1">
      <c r="A4" s="11" t="s">
        <v>282</v>
      </c>
      <c r="B4" s="9">
        <v>8</v>
      </c>
      <c r="C4" s="10">
        <v>8</v>
      </c>
      <c r="D4" s="10">
        <v>8</v>
      </c>
      <c r="E4" s="10">
        <v>1</v>
      </c>
      <c r="F4" s="10">
        <v>0</v>
      </c>
      <c r="G4" s="10">
        <v>1</v>
      </c>
      <c r="I4" s="16" t="s">
        <v>283</v>
      </c>
      <c r="J4" s="15">
        <v>2</v>
      </c>
    </row>
    <row r="5" spans="1:10" ht="15.75" thickBot="1">
      <c r="A5" s="11" t="s">
        <v>284</v>
      </c>
      <c r="B5" s="9">
        <v>11</v>
      </c>
      <c r="C5" s="10">
        <v>11</v>
      </c>
      <c r="D5" s="10">
        <v>11</v>
      </c>
      <c r="E5" s="10">
        <v>1</v>
      </c>
      <c r="F5" s="10">
        <v>3</v>
      </c>
      <c r="G5" s="10"/>
      <c r="I5" s="14" t="s">
        <v>285</v>
      </c>
      <c r="J5">
        <v>2</v>
      </c>
    </row>
    <row r="6" spans="1:10" ht="15.75" thickBot="1">
      <c r="A6" s="11" t="s">
        <v>286</v>
      </c>
      <c r="B6" s="9">
        <v>45</v>
      </c>
      <c r="C6" s="10">
        <v>45</v>
      </c>
      <c r="D6" s="10">
        <v>45</v>
      </c>
      <c r="E6" s="10">
        <v>7</v>
      </c>
      <c r="F6" s="10">
        <v>31</v>
      </c>
      <c r="G6" s="10">
        <v>1</v>
      </c>
      <c r="I6" s="14" t="s">
        <v>287</v>
      </c>
      <c r="J6" s="15">
        <v>2</v>
      </c>
    </row>
    <row r="7" spans="1:10" ht="15.75" thickBot="1">
      <c r="A7" s="11" t="s">
        <v>288</v>
      </c>
      <c r="B7" s="9">
        <v>4</v>
      </c>
      <c r="C7" s="10">
        <v>4</v>
      </c>
      <c r="D7" s="10">
        <v>4</v>
      </c>
      <c r="E7" s="10"/>
      <c r="F7" s="10"/>
      <c r="G7" s="10"/>
      <c r="I7" s="14" t="s">
        <v>289</v>
      </c>
      <c r="J7">
        <v>2</v>
      </c>
    </row>
    <row r="8" spans="1:10" ht="15.75" thickBot="1">
      <c r="A8" s="11" t="s">
        <v>290</v>
      </c>
      <c r="B8" s="9">
        <v>7</v>
      </c>
      <c r="C8" s="10">
        <v>7</v>
      </c>
      <c r="D8" s="10">
        <v>7</v>
      </c>
      <c r="E8" s="10">
        <v>1</v>
      </c>
      <c r="F8" s="10"/>
      <c r="G8" s="10"/>
      <c r="I8" s="14"/>
    </row>
    <row r="9" spans="1:10" ht="15.75" thickBot="1">
      <c r="A9" s="11" t="s">
        <v>291</v>
      </c>
      <c r="B9" s="9">
        <v>2</v>
      </c>
      <c r="C9" s="10">
        <v>2</v>
      </c>
      <c r="D9" s="10">
        <v>2</v>
      </c>
      <c r="E9" s="10"/>
      <c r="F9" s="10"/>
      <c r="G9" s="10"/>
      <c r="I9" s="14"/>
    </row>
    <row r="10" spans="1:10" ht="15.75" thickBot="1">
      <c r="A10" s="11" t="s">
        <v>292</v>
      </c>
      <c r="B10" s="9">
        <v>2</v>
      </c>
      <c r="C10" s="10">
        <v>2</v>
      </c>
      <c r="D10" s="10">
        <v>2</v>
      </c>
      <c r="E10" s="10"/>
      <c r="F10" s="10"/>
      <c r="G10" s="10"/>
      <c r="I10" s="14"/>
    </row>
    <row r="11" spans="1:10" ht="15.75" thickBot="1">
      <c r="A11" s="11" t="s">
        <v>293</v>
      </c>
      <c r="B11" s="9">
        <v>6</v>
      </c>
      <c r="C11" s="10">
        <v>6</v>
      </c>
      <c r="D11" s="10">
        <v>6</v>
      </c>
      <c r="E11" s="10"/>
      <c r="F11" s="10"/>
      <c r="G11" s="10"/>
      <c r="I11" s="14"/>
    </row>
    <row r="12" spans="1:10" ht="15.75" thickBot="1">
      <c r="A12" s="13" t="s">
        <v>294</v>
      </c>
      <c r="B12" s="9">
        <v>130</v>
      </c>
      <c r="C12" s="9">
        <v>130</v>
      </c>
      <c r="D12" s="9">
        <v>130</v>
      </c>
      <c r="E12" s="9">
        <v>13</v>
      </c>
      <c r="F12" s="9">
        <v>55</v>
      </c>
      <c r="G12" s="9">
        <v>2</v>
      </c>
      <c r="I12" s="1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5"/>
  <sheetViews>
    <sheetView topLeftCell="A11" workbookViewId="0">
      <selection activeCell="C1" sqref="C1:C35"/>
    </sheetView>
  </sheetViews>
  <sheetFormatPr defaultColWidth="11.42578125" defaultRowHeight="15"/>
  <cols>
    <col min="1" max="1" width="16.42578125" customWidth="1"/>
    <col min="2" max="2" width="75.42578125" customWidth="1"/>
    <col min="3" max="3" width="20.140625" customWidth="1"/>
    <col min="4" max="4" width="16.85546875" customWidth="1"/>
    <col min="5" max="5" width="14.85546875" customWidth="1"/>
    <col min="6" max="6" width="11.85546875" bestFit="1" customWidth="1"/>
  </cols>
  <sheetData>
    <row r="1" spans="1:5" ht="30">
      <c r="A1" s="1" t="s">
        <v>295</v>
      </c>
      <c r="B1" s="2" t="s">
        <v>296</v>
      </c>
      <c r="C1" s="1" t="s">
        <v>297</v>
      </c>
      <c r="D1" s="1" t="s">
        <v>298</v>
      </c>
      <c r="E1" s="1" t="s">
        <v>299</v>
      </c>
    </row>
    <row r="2" spans="1:5" ht="28.5">
      <c r="A2" s="282" t="s">
        <v>300</v>
      </c>
      <c r="B2" s="3" t="s">
        <v>301</v>
      </c>
      <c r="C2" s="4">
        <v>1621</v>
      </c>
      <c r="D2" s="17">
        <f>+C2-128</f>
        <v>1493</v>
      </c>
      <c r="E2" s="17">
        <v>128</v>
      </c>
    </row>
    <row r="3" spans="1:5" ht="45">
      <c r="A3" s="282"/>
      <c r="B3" s="3" t="s">
        <v>302</v>
      </c>
      <c r="C3" s="4">
        <v>76</v>
      </c>
      <c r="D3" s="17">
        <f>+C3</f>
        <v>76</v>
      </c>
      <c r="E3" s="17"/>
    </row>
    <row r="4" spans="1:5" ht="29.25">
      <c r="A4" s="282"/>
      <c r="B4" s="3" t="s">
        <v>303</v>
      </c>
      <c r="C4" s="4">
        <v>115</v>
      </c>
      <c r="D4" s="17">
        <f>+C4-2</f>
        <v>113</v>
      </c>
      <c r="E4" s="17">
        <v>2</v>
      </c>
    </row>
    <row r="5" spans="1:5" ht="30">
      <c r="A5" s="282"/>
      <c r="B5" s="3" t="s">
        <v>304</v>
      </c>
      <c r="C5" s="4">
        <v>27</v>
      </c>
      <c r="D5" s="17">
        <f t="shared" ref="D5:D7" si="0">+C5</f>
        <v>27</v>
      </c>
      <c r="E5" s="17"/>
    </row>
    <row r="6" spans="1:5" ht="30">
      <c r="A6" s="282"/>
      <c r="B6" s="3" t="s">
        <v>305</v>
      </c>
      <c r="C6" s="4">
        <v>58</v>
      </c>
      <c r="D6" s="17">
        <f t="shared" si="0"/>
        <v>58</v>
      </c>
      <c r="E6" s="17"/>
    </row>
    <row r="7" spans="1:5" ht="30">
      <c r="A7" s="282"/>
      <c r="B7" s="3" t="s">
        <v>306</v>
      </c>
      <c r="C7" s="4">
        <v>14</v>
      </c>
      <c r="D7" s="17">
        <f t="shared" si="0"/>
        <v>14</v>
      </c>
      <c r="E7" s="17"/>
    </row>
    <row r="8" spans="1:5">
      <c r="A8" s="282" t="s">
        <v>307</v>
      </c>
      <c r="B8" s="3" t="s">
        <v>308</v>
      </c>
      <c r="C8" s="4">
        <v>45</v>
      </c>
      <c r="D8" s="17">
        <f>+C8</f>
        <v>45</v>
      </c>
      <c r="E8" s="17"/>
    </row>
    <row r="9" spans="1:5">
      <c r="A9" s="282"/>
      <c r="B9" s="3" t="s">
        <v>309</v>
      </c>
      <c r="C9" s="4">
        <v>1866</v>
      </c>
      <c r="D9" s="17">
        <f>+C9-Regiones!D12</f>
        <v>1736</v>
      </c>
      <c r="E9" s="17">
        <f>+C9-D9</f>
        <v>130</v>
      </c>
    </row>
    <row r="10" spans="1:5">
      <c r="A10" s="282"/>
      <c r="B10" s="3" t="s">
        <v>310</v>
      </c>
      <c r="C10" s="3">
        <v>60</v>
      </c>
      <c r="D10" s="17">
        <f>+C10-Regiones!E12</f>
        <v>47</v>
      </c>
      <c r="E10" s="17">
        <f>+C10-D10</f>
        <v>13</v>
      </c>
    </row>
    <row r="11" spans="1:5">
      <c r="A11" s="282"/>
      <c r="B11" s="3" t="s">
        <v>311</v>
      </c>
      <c r="C11" s="3">
        <v>151</v>
      </c>
      <c r="D11" s="17">
        <f>+C11</f>
        <v>151</v>
      </c>
      <c r="E11" s="17"/>
    </row>
    <row r="12" spans="1:5">
      <c r="A12" s="282"/>
      <c r="B12" s="3" t="s">
        <v>312</v>
      </c>
      <c r="C12" s="3">
        <v>1000</v>
      </c>
      <c r="D12" s="17">
        <f>+C12-Regiones!F12</f>
        <v>945</v>
      </c>
      <c r="E12" s="17">
        <f>+C12-D12</f>
        <v>55</v>
      </c>
    </row>
    <row r="13" spans="1:5">
      <c r="A13" s="282" t="s">
        <v>313</v>
      </c>
      <c r="B13" s="3" t="s">
        <v>314</v>
      </c>
      <c r="C13" s="3">
        <v>61</v>
      </c>
      <c r="D13" s="17">
        <f>+C13</f>
        <v>61</v>
      </c>
      <c r="E13" s="17"/>
    </row>
    <row r="14" spans="1:5">
      <c r="A14" s="282"/>
      <c r="B14" s="3" t="s">
        <v>315</v>
      </c>
      <c r="C14" s="3">
        <v>129</v>
      </c>
      <c r="D14" s="17">
        <f t="shared" ref="D14:D16" si="1">+C14</f>
        <v>129</v>
      </c>
      <c r="E14" s="17"/>
    </row>
    <row r="15" spans="1:5">
      <c r="A15" s="282"/>
      <c r="B15" s="3" t="s">
        <v>316</v>
      </c>
      <c r="C15" s="3">
        <v>14</v>
      </c>
      <c r="D15" s="17">
        <f t="shared" si="1"/>
        <v>14</v>
      </c>
      <c r="E15" s="17"/>
    </row>
    <row r="16" spans="1:5">
      <c r="A16" s="282" t="s">
        <v>276</v>
      </c>
      <c r="B16" s="3" t="s">
        <v>317</v>
      </c>
      <c r="C16" s="3">
        <v>27</v>
      </c>
      <c r="D16" s="17">
        <f t="shared" si="1"/>
        <v>27</v>
      </c>
      <c r="E16" s="17"/>
    </row>
    <row r="17" spans="1:5">
      <c r="A17" s="282"/>
      <c r="B17" s="3" t="s">
        <v>277</v>
      </c>
      <c r="C17" s="3">
        <v>142</v>
      </c>
      <c r="D17" s="17">
        <f>+C17-2</f>
        <v>140</v>
      </c>
      <c r="E17" s="17">
        <f>+C17-D17</f>
        <v>2</v>
      </c>
    </row>
    <row r="18" spans="1:5">
      <c r="A18" s="282"/>
      <c r="B18" s="3" t="s">
        <v>318</v>
      </c>
      <c r="C18" s="3">
        <v>50</v>
      </c>
      <c r="D18" s="17">
        <f>+C18</f>
        <v>50</v>
      </c>
      <c r="E18" s="17"/>
    </row>
    <row r="19" spans="1:5">
      <c r="A19" s="282"/>
      <c r="B19" s="3" t="s">
        <v>319</v>
      </c>
      <c r="C19" s="3">
        <v>27</v>
      </c>
      <c r="D19" s="17">
        <f t="shared" ref="D19:D24" si="2">+C19</f>
        <v>27</v>
      </c>
      <c r="E19" s="17"/>
    </row>
    <row r="20" spans="1:5">
      <c r="A20" s="282"/>
      <c r="B20" s="3" t="s">
        <v>320</v>
      </c>
      <c r="C20" s="3">
        <v>10</v>
      </c>
      <c r="D20" s="17">
        <f t="shared" si="2"/>
        <v>10</v>
      </c>
      <c r="E20" s="17"/>
    </row>
    <row r="21" spans="1:5">
      <c r="A21" s="282"/>
      <c r="B21" s="3" t="s">
        <v>321</v>
      </c>
      <c r="C21" s="3">
        <v>27</v>
      </c>
      <c r="D21" s="17">
        <f t="shared" si="2"/>
        <v>27</v>
      </c>
      <c r="E21" s="17"/>
    </row>
    <row r="22" spans="1:5">
      <c r="A22" s="282"/>
      <c r="B22" s="3" t="s">
        <v>322</v>
      </c>
      <c r="C22" s="3">
        <v>27</v>
      </c>
      <c r="D22" s="17">
        <f t="shared" si="2"/>
        <v>27</v>
      </c>
      <c r="E22" s="17"/>
    </row>
    <row r="23" spans="1:5">
      <c r="A23" s="282"/>
      <c r="B23" s="3" t="s">
        <v>323</v>
      </c>
      <c r="C23" s="3">
        <v>50</v>
      </c>
      <c r="D23" s="17">
        <f t="shared" si="2"/>
        <v>50</v>
      </c>
      <c r="E23" s="17"/>
    </row>
    <row r="24" spans="1:5">
      <c r="A24" s="282"/>
      <c r="B24" s="3" t="s">
        <v>324</v>
      </c>
      <c r="C24" s="3">
        <v>50</v>
      </c>
      <c r="D24" s="17">
        <f t="shared" si="2"/>
        <v>50</v>
      </c>
      <c r="E24" s="17"/>
    </row>
    <row r="25" spans="1:5">
      <c r="A25" s="282"/>
      <c r="B25" s="3" t="s">
        <v>279</v>
      </c>
      <c r="C25" s="3">
        <v>140</v>
      </c>
      <c r="D25" s="17">
        <f>+C25-2</f>
        <v>138</v>
      </c>
      <c r="E25" s="17">
        <f>+C25-D25</f>
        <v>2</v>
      </c>
    </row>
    <row r="26" spans="1:5">
      <c r="A26" s="282"/>
      <c r="B26" s="3" t="s">
        <v>281</v>
      </c>
      <c r="C26" s="3">
        <v>167</v>
      </c>
      <c r="D26" s="17">
        <f>+C26-2</f>
        <v>165</v>
      </c>
      <c r="E26" s="17">
        <f>+C26-D26</f>
        <v>2</v>
      </c>
    </row>
    <row r="27" spans="1:5">
      <c r="A27" s="282"/>
      <c r="B27" s="3" t="s">
        <v>325</v>
      </c>
      <c r="C27" s="3">
        <v>142</v>
      </c>
      <c r="D27" s="17">
        <f>+C27-2</f>
        <v>140</v>
      </c>
      <c r="E27" s="17">
        <f>+C27-D27</f>
        <v>2</v>
      </c>
    </row>
    <row r="28" spans="1:5">
      <c r="A28" s="282"/>
      <c r="B28" s="3" t="s">
        <v>326</v>
      </c>
      <c r="C28" s="3">
        <v>61</v>
      </c>
      <c r="D28" s="17">
        <f>+C28</f>
        <v>61</v>
      </c>
      <c r="E28" s="17"/>
    </row>
    <row r="29" spans="1:5">
      <c r="A29" s="282"/>
      <c r="B29" s="3" t="s">
        <v>327</v>
      </c>
      <c r="C29" s="3">
        <v>27</v>
      </c>
      <c r="D29" s="17">
        <f t="shared" ref="D29:D32" si="3">+C29</f>
        <v>27</v>
      </c>
      <c r="E29" s="17"/>
    </row>
    <row r="30" spans="1:5">
      <c r="A30" s="282"/>
      <c r="B30" s="3" t="s">
        <v>328</v>
      </c>
      <c r="C30" s="3">
        <v>27</v>
      </c>
      <c r="D30" s="17">
        <f t="shared" si="3"/>
        <v>27</v>
      </c>
      <c r="E30" s="17"/>
    </row>
    <row r="31" spans="1:5" ht="28.5">
      <c r="A31" s="282"/>
      <c r="B31" s="3" t="s">
        <v>329</v>
      </c>
      <c r="C31" s="3">
        <v>61</v>
      </c>
      <c r="D31" s="17">
        <f t="shared" si="3"/>
        <v>61</v>
      </c>
      <c r="E31" s="17"/>
    </row>
    <row r="32" spans="1:5" ht="28.5">
      <c r="A32" s="282"/>
      <c r="B32" s="3" t="s">
        <v>330</v>
      </c>
      <c r="C32" s="3">
        <v>10</v>
      </c>
      <c r="D32" s="17">
        <f t="shared" si="3"/>
        <v>10</v>
      </c>
      <c r="E32" s="17"/>
    </row>
    <row r="33" spans="1:5">
      <c r="A33" s="282"/>
      <c r="B33" s="3" t="s">
        <v>331</v>
      </c>
      <c r="C33" s="3">
        <v>115</v>
      </c>
      <c r="D33" s="17">
        <f>+C33-2</f>
        <v>113</v>
      </c>
      <c r="E33" s="17">
        <f>+C33-D33</f>
        <v>2</v>
      </c>
    </row>
    <row r="34" spans="1:5">
      <c r="A34" s="282"/>
      <c r="B34" s="3" t="s">
        <v>287</v>
      </c>
      <c r="C34" s="3">
        <v>142</v>
      </c>
      <c r="D34" s="17">
        <f t="shared" ref="D34:D35" si="4">+C34-2</f>
        <v>140</v>
      </c>
      <c r="E34" s="17">
        <f>+C34-D34</f>
        <v>2</v>
      </c>
    </row>
    <row r="35" spans="1:5">
      <c r="A35" s="282"/>
      <c r="B35" s="3" t="s">
        <v>332</v>
      </c>
      <c r="C35" s="3">
        <v>142</v>
      </c>
      <c r="D35" s="17">
        <f t="shared" si="4"/>
        <v>140</v>
      </c>
      <c r="E35" s="17">
        <f>+C35-D35</f>
        <v>2</v>
      </c>
    </row>
  </sheetData>
  <mergeCells count="4">
    <mergeCell ref="A13:A15"/>
    <mergeCell ref="A16:A35"/>
    <mergeCell ref="A8:A12"/>
    <mergeCell ref="A2:A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MARGARITA ROSA CASTRO GONZALEZ</dc:creator>
  <cp:keywords/>
  <dc:description/>
  <cp:lastModifiedBy/>
  <cp:revision/>
  <dcterms:created xsi:type="dcterms:W3CDTF">2019-09-24T16:18:31Z</dcterms:created>
  <dcterms:modified xsi:type="dcterms:W3CDTF">2025-09-23T18:50:04Z</dcterms:modified>
  <cp:category/>
  <cp:contentStatus/>
</cp:coreProperties>
</file>